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never" codeName="DieseArbeitsmappe"/>
  <mc:AlternateContent xmlns:mc="http://schemas.openxmlformats.org/markup-compatibility/2006">
    <mc:Choice Requires="x15">
      <x15ac:absPath xmlns:x15ac="http://schemas.microsoft.com/office/spreadsheetml/2010/11/ac" url="H:\Bernd-Stampp\Dateien-Flux\"/>
    </mc:Choice>
  </mc:AlternateContent>
  <xr:revisionPtr revIDLastSave="0" documentId="13_ncr:1_{294941FA-4FED-4400-B0D4-C5F89F7E7D50}" xr6:coauthVersionLast="47" xr6:coauthVersionMax="47" xr10:uidLastSave="{00000000-0000-0000-0000-000000000000}"/>
  <bookViews>
    <workbookView xWindow="-98" yWindow="-98" windowWidth="28996" windowHeight="15675" tabRatio="962" xr2:uid="{00000000-000D-0000-FFFF-FFFF00000000}"/>
  </bookViews>
  <sheets>
    <sheet name="Jahr" sheetId="1" r:id="rId1"/>
    <sheet name="Jan" sheetId="13" r:id="rId2"/>
    <sheet name="Feb" sheetId="43" r:id="rId3"/>
    <sheet name="Mrz" sheetId="44" r:id="rId4"/>
    <sheet name="Apr" sheetId="45" r:id="rId5"/>
    <sheet name="Mai" sheetId="46" r:id="rId6"/>
    <sheet name="Jun" sheetId="47" r:id="rId7"/>
    <sheet name="Jul" sheetId="48" r:id="rId8"/>
    <sheet name="Aug" sheetId="49" r:id="rId9"/>
    <sheet name="Sep" sheetId="50" r:id="rId10"/>
    <sheet name="Okt" sheetId="51" r:id="rId11"/>
    <sheet name="Nov" sheetId="52" r:id="rId12"/>
    <sheet name="Dez" sheetId="53" r:id="rId13"/>
    <sheet name="Auswertung" sheetId="39" r:id="rId14"/>
    <sheet name="Objekte" sheetId="40" r:id="rId15"/>
    <sheet name="Gruppen" sheetId="54" r:id="rId16"/>
    <sheet name="Parameter" sheetId="25" r:id="rId17"/>
  </sheets>
  <definedNames>
    <definedName name="__123Graph_A" localSheetId="0" hidden="1">Jahr!$R$12:$R$23</definedName>
    <definedName name="__123Graph_A" hidden="1">#REF!</definedName>
    <definedName name="__123Graph_LBL_A" localSheetId="0" hidden="1">Jahr!$R$12:$R$23</definedName>
    <definedName name="__123Graph_LBL_A" hidden="1">#REF!</definedName>
    <definedName name="__123Graph_X" localSheetId="0" hidden="1">Jahr!$C$12:$C$23</definedName>
    <definedName name="__123Graph_X" hidden="1">#REF!</definedName>
    <definedName name="_xlnm._FilterDatabase" localSheetId="4" hidden="1">Apr!$B$3:$G$77</definedName>
    <definedName name="_xlnm._FilterDatabase" localSheetId="8" hidden="1">Aug!$B$3:$G$77</definedName>
    <definedName name="_xlnm._FilterDatabase" localSheetId="13" hidden="1">Auswertung!#REF!</definedName>
    <definedName name="_xlnm._FilterDatabase" localSheetId="12" hidden="1">Dez!$B$3:$G$77</definedName>
    <definedName name="_xlnm._FilterDatabase" localSheetId="2" hidden="1">Feb!$B$3:$G$77</definedName>
    <definedName name="_xlnm._FilterDatabase" localSheetId="15" hidden="1">Gruppen!#REF!</definedName>
    <definedName name="_xlnm._FilterDatabase" localSheetId="1" hidden="1">Jan!$B$3:$G$77</definedName>
    <definedName name="_xlnm._FilterDatabase" localSheetId="7" hidden="1">Jul!$B$3:$G$77</definedName>
    <definedName name="_xlnm._FilterDatabase" localSheetId="6" hidden="1">Jun!$B$3:$G$77</definedName>
    <definedName name="_xlnm._FilterDatabase" localSheetId="5" hidden="1">Mai!$B$3:$G$77</definedName>
    <definedName name="_xlnm._FilterDatabase" localSheetId="3" hidden="1">Mrz!$B$3:$G$77</definedName>
    <definedName name="_xlnm._FilterDatabase" localSheetId="11" hidden="1">Nov!$B$3:$G$77</definedName>
    <definedName name="_xlnm._FilterDatabase" localSheetId="14" hidden="1">Objekte!#REF!</definedName>
    <definedName name="_xlnm._FilterDatabase" localSheetId="10" hidden="1">Okt!$B$3:$G$77</definedName>
    <definedName name="_xlnm._FilterDatabase" localSheetId="16" hidden="1">Parameter!$B$3:$F$3</definedName>
    <definedName name="_xlnm._FilterDatabase" localSheetId="9" hidden="1">Sep!$B$3:$G$77</definedName>
    <definedName name="_Key1" localSheetId="4" hidden="1">#REF!</definedName>
    <definedName name="_Key1" localSheetId="8" hidden="1">#REF!</definedName>
    <definedName name="_Key1" localSheetId="13" hidden="1">#REF!</definedName>
    <definedName name="_Key1" localSheetId="12" hidden="1">#REF!</definedName>
    <definedName name="_Key1" localSheetId="2" hidden="1">#REF!</definedName>
    <definedName name="_Key1" localSheetId="15" hidden="1">#REF!</definedName>
    <definedName name="_Key1" localSheetId="7" hidden="1">#REF!</definedName>
    <definedName name="_Key1" localSheetId="6" hidden="1">#REF!</definedName>
    <definedName name="_Key1" localSheetId="5" hidden="1">#REF!</definedName>
    <definedName name="_Key1" localSheetId="3" hidden="1">#REF!</definedName>
    <definedName name="_Key1" localSheetId="11" hidden="1">#REF!</definedName>
    <definedName name="_Key1" localSheetId="14" hidden="1">#REF!</definedName>
    <definedName name="_Key1" localSheetId="10" hidden="1">#REF!</definedName>
    <definedName name="_Key1" localSheetId="16" hidden="1">#REF!</definedName>
    <definedName name="_Key1" localSheetId="9" hidden="1">#REF!</definedName>
    <definedName name="_Key1" hidden="1">#REF!</definedName>
    <definedName name="_Order1" hidden="1">255</definedName>
    <definedName name="_Sort" localSheetId="4" hidden="1">#REF!</definedName>
    <definedName name="_Sort" localSheetId="8" hidden="1">#REF!</definedName>
    <definedName name="_Sort" localSheetId="13" hidden="1">#REF!</definedName>
    <definedName name="_Sort" localSheetId="12" hidden="1">#REF!</definedName>
    <definedName name="_Sort" localSheetId="2" hidden="1">#REF!</definedName>
    <definedName name="_Sort" localSheetId="15" hidden="1">#REF!</definedName>
    <definedName name="_Sort" localSheetId="7" hidden="1">#REF!</definedName>
    <definedName name="_Sort" localSheetId="6" hidden="1">#REF!</definedName>
    <definedName name="_Sort" localSheetId="5" hidden="1">#REF!</definedName>
    <definedName name="_Sort" localSheetId="3" hidden="1">#REF!</definedName>
    <definedName name="_Sort" localSheetId="11" hidden="1">#REF!</definedName>
    <definedName name="_Sort" localSheetId="14" hidden="1">#REF!</definedName>
    <definedName name="_Sort" localSheetId="10" hidden="1">#REF!</definedName>
    <definedName name="_Sort" localSheetId="16" hidden="1">#REF!</definedName>
    <definedName name="_Sort" localSheetId="9" hidden="1">#REF!</definedName>
    <definedName name="_Sort" hidden="1">#REF!</definedName>
    <definedName name="_xlnm.Print_Area" localSheetId="4">Apr!$A$1:$K$50</definedName>
    <definedName name="_xlnm.Print_Area" localSheetId="8">Aug!$A$1:$K$50</definedName>
    <definedName name="_xlnm.Print_Area" localSheetId="12">Dez!$A$1:$K$50</definedName>
    <definedName name="_xlnm.Print_Area" localSheetId="2">Feb!$A$1:$K$50</definedName>
    <definedName name="_xlnm.Print_Area" localSheetId="1">Jan!$A$1:$K$50</definedName>
    <definedName name="_xlnm.Print_Area" localSheetId="7">Jul!$A$1:$K$50</definedName>
    <definedName name="_xlnm.Print_Area" localSheetId="6">Jun!$A$1:$K$50</definedName>
    <definedName name="_xlnm.Print_Area" localSheetId="5">Mai!$A$1:$K$50</definedName>
    <definedName name="_xlnm.Print_Area" localSheetId="3">Mrz!$A$1:$K$50</definedName>
    <definedName name="_xlnm.Print_Area" localSheetId="11">Nov!$A$1:$K$50</definedName>
    <definedName name="_xlnm.Print_Area" localSheetId="10">Okt!$A$1:$K$50</definedName>
    <definedName name="_xlnm.Print_Area" localSheetId="16">Parameter!$B$2:$AV$50</definedName>
    <definedName name="_xlnm.Print_Area" localSheetId="9">Sep!$A$1:$K$50</definedName>
    <definedName name="_xlnm.Print_Titles" localSheetId="4">Apr!$1:$3</definedName>
    <definedName name="_xlnm.Print_Titles" localSheetId="8">Aug!$1:$3</definedName>
    <definedName name="_xlnm.Print_Titles" localSheetId="13">Auswertung!$1:$3</definedName>
    <definedName name="_xlnm.Print_Titles" localSheetId="12">Dez!$1:$3</definedName>
    <definedName name="_xlnm.Print_Titles" localSheetId="2">Feb!$1:$3</definedName>
    <definedName name="_xlnm.Print_Titles" localSheetId="15">Gruppen!$1:$2</definedName>
    <definedName name="_xlnm.Print_Titles" localSheetId="1">Jan!$1:$3</definedName>
    <definedName name="_xlnm.Print_Titles" localSheetId="7">Jul!$1:$3</definedName>
    <definedName name="_xlnm.Print_Titles" localSheetId="6">Jun!$1:$3</definedName>
    <definedName name="_xlnm.Print_Titles" localSheetId="5">Mai!$1:$3</definedName>
    <definedName name="_xlnm.Print_Titles" localSheetId="3">Mrz!$1:$3</definedName>
    <definedName name="_xlnm.Print_Titles" localSheetId="11">Nov!$1:$3</definedName>
    <definedName name="_xlnm.Print_Titles" localSheetId="14">Objekte!$1:$6</definedName>
    <definedName name="_xlnm.Print_Titles" localSheetId="10">Okt!$1:$3</definedName>
    <definedName name="_xlnm.Print_Titles" localSheetId="16">Parameter!$1:$3</definedName>
    <definedName name="_xlnm.Print_Titles" localSheetId="9">Sep!$1:$3</definedName>
    <definedName name="Print_Titles" localSheetId="4">Apr!$1:$3</definedName>
    <definedName name="Print_Titles" localSheetId="8">Aug!$1:$3</definedName>
    <definedName name="Print_Titles" localSheetId="13">Auswertung!$1:$3</definedName>
    <definedName name="Print_Titles" localSheetId="12">Dez!$1:$3</definedName>
    <definedName name="Print_Titles" localSheetId="2">Feb!$1:$3</definedName>
    <definedName name="Print_Titles" localSheetId="15">Gruppen!$1:$2</definedName>
    <definedName name="Print_Titles" localSheetId="1">Jan!$1:$3</definedName>
    <definedName name="Print_Titles" localSheetId="7">Jul!$1:$3</definedName>
    <definedName name="Print_Titles" localSheetId="6">Jun!$1:$3</definedName>
    <definedName name="Print_Titles" localSheetId="5">Mai!$1:$3</definedName>
    <definedName name="Print_Titles" localSheetId="3">Mrz!$1:$3</definedName>
    <definedName name="Print_Titles" localSheetId="11">Nov!$1:$3</definedName>
    <definedName name="Print_Titles" localSheetId="14">Objekte!$1:$6</definedName>
    <definedName name="Print_Titles" localSheetId="10">Okt!$1:$3</definedName>
    <definedName name="Print_Titles" localSheetId="16">Parameter!$1:$3</definedName>
    <definedName name="Print_Titles" localSheetId="9">Sep!$1:$3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53" l="1"/>
  <c r="AP47" i="44"/>
  <c r="AP46" i="44"/>
  <c r="AP45" i="44"/>
  <c r="AP44" i="44"/>
  <c r="AP43" i="44"/>
  <c r="AP42" i="44"/>
  <c r="AP41" i="44"/>
  <c r="AP40" i="44"/>
  <c r="AP39" i="44"/>
  <c r="AP38" i="44"/>
  <c r="AP37" i="44"/>
  <c r="AP36" i="44"/>
  <c r="AP35" i="44"/>
  <c r="AP34" i="44"/>
  <c r="AP33" i="44"/>
  <c r="AP32" i="44"/>
  <c r="AP31" i="44"/>
  <c r="AP30" i="44"/>
  <c r="AP29" i="44"/>
  <c r="AP28" i="44"/>
  <c r="AP27" i="44"/>
  <c r="AP26" i="44"/>
  <c r="AP25" i="44"/>
  <c r="AP24" i="44"/>
  <c r="AP23" i="44"/>
  <c r="AP22" i="44"/>
  <c r="AP21" i="44"/>
  <c r="AP20" i="44"/>
  <c r="AP19" i="44"/>
  <c r="AP18" i="44"/>
  <c r="AP17" i="44"/>
  <c r="AP16" i="44"/>
  <c r="AP15" i="44"/>
  <c r="AP14" i="44"/>
  <c r="AP13" i="44"/>
  <c r="AP12" i="44"/>
  <c r="AP11" i="44"/>
  <c r="AP10" i="44"/>
  <c r="AP9" i="44"/>
  <c r="AP8" i="44"/>
  <c r="AP7" i="44"/>
  <c r="AP6" i="44"/>
  <c r="AP5" i="44"/>
  <c r="AP4" i="44"/>
  <c r="AP47" i="45"/>
  <c r="AP46" i="45"/>
  <c r="AP45" i="45"/>
  <c r="AP44" i="45"/>
  <c r="AP43" i="45"/>
  <c r="AP42" i="45"/>
  <c r="AP41" i="45"/>
  <c r="AP40" i="45"/>
  <c r="AP39" i="45"/>
  <c r="AP38" i="45"/>
  <c r="AP37" i="45"/>
  <c r="AP36" i="45"/>
  <c r="AP35" i="45"/>
  <c r="AP34" i="45"/>
  <c r="AP33" i="45"/>
  <c r="AP32" i="45"/>
  <c r="AP31" i="45"/>
  <c r="AP30" i="45"/>
  <c r="AP29" i="45"/>
  <c r="AP28" i="45"/>
  <c r="AP27" i="45"/>
  <c r="AP26" i="45"/>
  <c r="AP25" i="45"/>
  <c r="AP24" i="45"/>
  <c r="AP23" i="45"/>
  <c r="AP22" i="45"/>
  <c r="AP21" i="45"/>
  <c r="AP20" i="45"/>
  <c r="AP19" i="45"/>
  <c r="AP18" i="45"/>
  <c r="AP17" i="45"/>
  <c r="AP16" i="45"/>
  <c r="AP15" i="45"/>
  <c r="AP14" i="45"/>
  <c r="AP13" i="45"/>
  <c r="AP12" i="45"/>
  <c r="AP11" i="45"/>
  <c r="AP10" i="45"/>
  <c r="AP9" i="45"/>
  <c r="AP8" i="45"/>
  <c r="AP7" i="45"/>
  <c r="AP6" i="45"/>
  <c r="AP5" i="45"/>
  <c r="AP4" i="45"/>
  <c r="AP47" i="46"/>
  <c r="AP46" i="46"/>
  <c r="AP45" i="46"/>
  <c r="AP44" i="46"/>
  <c r="AP43" i="46"/>
  <c r="AP42" i="46"/>
  <c r="AP41" i="46"/>
  <c r="AP40" i="46"/>
  <c r="AP39" i="46"/>
  <c r="AP38" i="46"/>
  <c r="AP37" i="46"/>
  <c r="AP36" i="46"/>
  <c r="AP35" i="46"/>
  <c r="AP34" i="46"/>
  <c r="AP33" i="46"/>
  <c r="AP32" i="46"/>
  <c r="AP31" i="46"/>
  <c r="AP30" i="46"/>
  <c r="AP29" i="46"/>
  <c r="AP28" i="46"/>
  <c r="AP27" i="46"/>
  <c r="AP26" i="46"/>
  <c r="AP25" i="46"/>
  <c r="AP24" i="46"/>
  <c r="AP23" i="46"/>
  <c r="AP22" i="46"/>
  <c r="AP21" i="46"/>
  <c r="AP20" i="46"/>
  <c r="AP19" i="46"/>
  <c r="AP18" i="46"/>
  <c r="AP17" i="46"/>
  <c r="AP16" i="46"/>
  <c r="AP15" i="46"/>
  <c r="AP14" i="46"/>
  <c r="AP13" i="46"/>
  <c r="AP12" i="46"/>
  <c r="AP11" i="46"/>
  <c r="AP10" i="46"/>
  <c r="AP9" i="46"/>
  <c r="AP8" i="46"/>
  <c r="AP7" i="46"/>
  <c r="AP6" i="46"/>
  <c r="AP5" i="46"/>
  <c r="AP4" i="46"/>
  <c r="AP47" i="47"/>
  <c r="AP46" i="47"/>
  <c r="AP45" i="47"/>
  <c r="AP44" i="47"/>
  <c r="AP43" i="47"/>
  <c r="AP42" i="47"/>
  <c r="AP41" i="47"/>
  <c r="AP40" i="47"/>
  <c r="AP39" i="47"/>
  <c r="AP38" i="47"/>
  <c r="AP37" i="47"/>
  <c r="AP36" i="47"/>
  <c r="AP35" i="47"/>
  <c r="AP34" i="47"/>
  <c r="AP33" i="47"/>
  <c r="AP32" i="47"/>
  <c r="AP31" i="47"/>
  <c r="AP30" i="47"/>
  <c r="AP29" i="47"/>
  <c r="AP28" i="47"/>
  <c r="AP27" i="47"/>
  <c r="AP26" i="47"/>
  <c r="AP25" i="47"/>
  <c r="AP24" i="47"/>
  <c r="AP23" i="47"/>
  <c r="AP22" i="47"/>
  <c r="AP21" i="47"/>
  <c r="AP20" i="47"/>
  <c r="AP19" i="47"/>
  <c r="AP18" i="47"/>
  <c r="AP17" i="47"/>
  <c r="AP16" i="47"/>
  <c r="AP15" i="47"/>
  <c r="AP14" i="47"/>
  <c r="AP13" i="47"/>
  <c r="AP12" i="47"/>
  <c r="AP11" i="47"/>
  <c r="AP10" i="47"/>
  <c r="AP9" i="47"/>
  <c r="AP8" i="47"/>
  <c r="AP7" i="47"/>
  <c r="AP6" i="47"/>
  <c r="AP5" i="47"/>
  <c r="AP4" i="47"/>
  <c r="AP47" i="48"/>
  <c r="AP46" i="48"/>
  <c r="AP45" i="48"/>
  <c r="AP44" i="48"/>
  <c r="AP43" i="48"/>
  <c r="AP42" i="48"/>
  <c r="AP41" i="48"/>
  <c r="AP40" i="48"/>
  <c r="AP39" i="48"/>
  <c r="AP38" i="48"/>
  <c r="AP37" i="48"/>
  <c r="AP36" i="48"/>
  <c r="AP35" i="48"/>
  <c r="AP34" i="48"/>
  <c r="AP33" i="48"/>
  <c r="AP32" i="48"/>
  <c r="AP31" i="48"/>
  <c r="AP30" i="48"/>
  <c r="AP29" i="48"/>
  <c r="AP28" i="48"/>
  <c r="AP27" i="48"/>
  <c r="AP26" i="48"/>
  <c r="AP25" i="48"/>
  <c r="AP24" i="48"/>
  <c r="AP23" i="48"/>
  <c r="AP22" i="48"/>
  <c r="AP21" i="48"/>
  <c r="AP20" i="48"/>
  <c r="AP19" i="48"/>
  <c r="AP18" i="48"/>
  <c r="AP17" i="48"/>
  <c r="AP16" i="48"/>
  <c r="AP15" i="48"/>
  <c r="AP14" i="48"/>
  <c r="AP13" i="48"/>
  <c r="AP12" i="48"/>
  <c r="AP11" i="48"/>
  <c r="AP10" i="48"/>
  <c r="AP9" i="48"/>
  <c r="AP8" i="48"/>
  <c r="AP7" i="48"/>
  <c r="AP6" i="48"/>
  <c r="AP5" i="48"/>
  <c r="AP4" i="48"/>
  <c r="AP47" i="49"/>
  <c r="AP46" i="49"/>
  <c r="AP45" i="49"/>
  <c r="AP44" i="49"/>
  <c r="AP43" i="49"/>
  <c r="AP42" i="49"/>
  <c r="AP41" i="49"/>
  <c r="AP40" i="49"/>
  <c r="AP39" i="49"/>
  <c r="AP38" i="49"/>
  <c r="AP37" i="49"/>
  <c r="AP36" i="49"/>
  <c r="AP35" i="49"/>
  <c r="AP34" i="49"/>
  <c r="AP33" i="49"/>
  <c r="AP32" i="49"/>
  <c r="AP31" i="49"/>
  <c r="AP30" i="49"/>
  <c r="AP29" i="49"/>
  <c r="AP28" i="49"/>
  <c r="AP27" i="49"/>
  <c r="AP26" i="49"/>
  <c r="AP25" i="49"/>
  <c r="AP24" i="49"/>
  <c r="AP23" i="49"/>
  <c r="AP22" i="49"/>
  <c r="AP21" i="49"/>
  <c r="AP20" i="49"/>
  <c r="AP19" i="49"/>
  <c r="AP18" i="49"/>
  <c r="AP17" i="49"/>
  <c r="AP16" i="49"/>
  <c r="AP15" i="49"/>
  <c r="AP14" i="49"/>
  <c r="AP13" i="49"/>
  <c r="AP12" i="49"/>
  <c r="AP11" i="49"/>
  <c r="AP10" i="49"/>
  <c r="AP9" i="49"/>
  <c r="AP8" i="49"/>
  <c r="AP7" i="49"/>
  <c r="AP6" i="49"/>
  <c r="AP5" i="49"/>
  <c r="AP4" i="49"/>
  <c r="AP47" i="50"/>
  <c r="AP46" i="50"/>
  <c r="AP45" i="50"/>
  <c r="AP44" i="50"/>
  <c r="AP43" i="50"/>
  <c r="AP42" i="50"/>
  <c r="AP41" i="50"/>
  <c r="AP40" i="50"/>
  <c r="AP39" i="50"/>
  <c r="AP38" i="50"/>
  <c r="AP37" i="50"/>
  <c r="AP36" i="50"/>
  <c r="AP35" i="50"/>
  <c r="AP34" i="50"/>
  <c r="AP33" i="50"/>
  <c r="AP32" i="50"/>
  <c r="AP31" i="50"/>
  <c r="AP30" i="50"/>
  <c r="AP29" i="50"/>
  <c r="AP28" i="50"/>
  <c r="AP27" i="50"/>
  <c r="AP26" i="50"/>
  <c r="AP25" i="50"/>
  <c r="AP24" i="50"/>
  <c r="AP23" i="50"/>
  <c r="AP22" i="50"/>
  <c r="AP21" i="50"/>
  <c r="AP20" i="50"/>
  <c r="AP19" i="50"/>
  <c r="AP18" i="50"/>
  <c r="AP17" i="50"/>
  <c r="AP16" i="50"/>
  <c r="AP15" i="50"/>
  <c r="AP14" i="50"/>
  <c r="AP13" i="50"/>
  <c r="AP12" i="50"/>
  <c r="AP11" i="50"/>
  <c r="AP10" i="50"/>
  <c r="AP9" i="50"/>
  <c r="AP8" i="50"/>
  <c r="AP7" i="50"/>
  <c r="AP6" i="50"/>
  <c r="AP5" i="50"/>
  <c r="AP4" i="50"/>
  <c r="AP47" i="51"/>
  <c r="AP46" i="51"/>
  <c r="AP45" i="51"/>
  <c r="AP44" i="51"/>
  <c r="AP43" i="51"/>
  <c r="AP42" i="51"/>
  <c r="AP41" i="51"/>
  <c r="AP40" i="51"/>
  <c r="AP39" i="51"/>
  <c r="AP38" i="51"/>
  <c r="AP37" i="51"/>
  <c r="AP36" i="51"/>
  <c r="AP35" i="51"/>
  <c r="AP34" i="51"/>
  <c r="AP33" i="51"/>
  <c r="AP32" i="51"/>
  <c r="AP31" i="51"/>
  <c r="AP30" i="51"/>
  <c r="AP29" i="51"/>
  <c r="AP28" i="51"/>
  <c r="AP27" i="51"/>
  <c r="AP26" i="51"/>
  <c r="AP25" i="51"/>
  <c r="AP24" i="51"/>
  <c r="AP23" i="51"/>
  <c r="AP22" i="51"/>
  <c r="AP21" i="51"/>
  <c r="AP20" i="51"/>
  <c r="AP19" i="51"/>
  <c r="AP18" i="51"/>
  <c r="AP17" i="51"/>
  <c r="AP16" i="51"/>
  <c r="AP15" i="51"/>
  <c r="AP14" i="51"/>
  <c r="AP13" i="51"/>
  <c r="AP12" i="51"/>
  <c r="AP11" i="51"/>
  <c r="AP10" i="51"/>
  <c r="AP9" i="51"/>
  <c r="AP8" i="51"/>
  <c r="AP7" i="51"/>
  <c r="AP6" i="51"/>
  <c r="AP5" i="51"/>
  <c r="AP4" i="51"/>
  <c r="AP47" i="52"/>
  <c r="AP46" i="52"/>
  <c r="AP45" i="52"/>
  <c r="AP44" i="52"/>
  <c r="AP43" i="52"/>
  <c r="AP42" i="52"/>
  <c r="AP41" i="52"/>
  <c r="AP40" i="52"/>
  <c r="AP39" i="52"/>
  <c r="AP38" i="52"/>
  <c r="AP37" i="52"/>
  <c r="AP36" i="52"/>
  <c r="AP35" i="52"/>
  <c r="AP34" i="52"/>
  <c r="AP33" i="52"/>
  <c r="AP32" i="52"/>
  <c r="AP31" i="52"/>
  <c r="AP30" i="52"/>
  <c r="AP29" i="52"/>
  <c r="AP28" i="52"/>
  <c r="AP27" i="52"/>
  <c r="AP26" i="52"/>
  <c r="AP25" i="52"/>
  <c r="AP24" i="52"/>
  <c r="AP23" i="52"/>
  <c r="AP22" i="52"/>
  <c r="AP21" i="52"/>
  <c r="AP20" i="52"/>
  <c r="AP19" i="52"/>
  <c r="AP18" i="52"/>
  <c r="AP17" i="52"/>
  <c r="AP16" i="52"/>
  <c r="AP15" i="52"/>
  <c r="AP14" i="52"/>
  <c r="AP13" i="52"/>
  <c r="AP12" i="52"/>
  <c r="AP11" i="52"/>
  <c r="AP10" i="52"/>
  <c r="AP9" i="52"/>
  <c r="AP8" i="52"/>
  <c r="AP7" i="52"/>
  <c r="AP6" i="52"/>
  <c r="AP5" i="52"/>
  <c r="AP4" i="52"/>
  <c r="AP47" i="53"/>
  <c r="AP46" i="53"/>
  <c r="AP45" i="53"/>
  <c r="AP44" i="53"/>
  <c r="AP43" i="53"/>
  <c r="AP42" i="53"/>
  <c r="AP41" i="53"/>
  <c r="AP40" i="53"/>
  <c r="AP39" i="53"/>
  <c r="AP38" i="53"/>
  <c r="AP37" i="53"/>
  <c r="AP36" i="53"/>
  <c r="AP35" i="53"/>
  <c r="AP34" i="53"/>
  <c r="AP33" i="53"/>
  <c r="AP32" i="53"/>
  <c r="AP31" i="53"/>
  <c r="AP30" i="53"/>
  <c r="AP29" i="53"/>
  <c r="AP28" i="53"/>
  <c r="AP27" i="53"/>
  <c r="AP26" i="53"/>
  <c r="AP25" i="53"/>
  <c r="AP24" i="53"/>
  <c r="AP23" i="53"/>
  <c r="AP22" i="53"/>
  <c r="AP21" i="53"/>
  <c r="AP20" i="53"/>
  <c r="AP19" i="53"/>
  <c r="AP18" i="53"/>
  <c r="AP17" i="53"/>
  <c r="AP16" i="53"/>
  <c r="AP15" i="53"/>
  <c r="AP14" i="53"/>
  <c r="AP13" i="53"/>
  <c r="AP12" i="53"/>
  <c r="AP11" i="53"/>
  <c r="AP10" i="53"/>
  <c r="AP9" i="53"/>
  <c r="AP8" i="53"/>
  <c r="AP7" i="53"/>
  <c r="AP6" i="53"/>
  <c r="AP5" i="53"/>
  <c r="AP4" i="53"/>
  <c r="AP47" i="43"/>
  <c r="AP46" i="43"/>
  <c r="AP45" i="43"/>
  <c r="AP44" i="43"/>
  <c r="AP43" i="43"/>
  <c r="AP42" i="43"/>
  <c r="AP41" i="43"/>
  <c r="AP40" i="43"/>
  <c r="AP39" i="43"/>
  <c r="AP38" i="43"/>
  <c r="AP37" i="43"/>
  <c r="AP36" i="43"/>
  <c r="AP35" i="43"/>
  <c r="AP34" i="43"/>
  <c r="AP33" i="43"/>
  <c r="AP32" i="43"/>
  <c r="AP31" i="43"/>
  <c r="AP30" i="43"/>
  <c r="AP29" i="43"/>
  <c r="AP28" i="43"/>
  <c r="AP27" i="43"/>
  <c r="AP26" i="43"/>
  <c r="AP25" i="43"/>
  <c r="AP24" i="43"/>
  <c r="AP23" i="43"/>
  <c r="AP22" i="43"/>
  <c r="AP21" i="43"/>
  <c r="AP20" i="43"/>
  <c r="AP19" i="43"/>
  <c r="AP18" i="43"/>
  <c r="AP17" i="43"/>
  <c r="AP16" i="43"/>
  <c r="AP15" i="43"/>
  <c r="AP14" i="43"/>
  <c r="AP13" i="43"/>
  <c r="AP12" i="43"/>
  <c r="AP11" i="43"/>
  <c r="AP10" i="43"/>
  <c r="AP9" i="43"/>
  <c r="AP8" i="43"/>
  <c r="AP7" i="43"/>
  <c r="AP6" i="43"/>
  <c r="AP5" i="43"/>
  <c r="AP4" i="43"/>
  <c r="AP5" i="13"/>
  <c r="AP6" i="13"/>
  <c r="AP7" i="13"/>
  <c r="AP8" i="13"/>
  <c r="AP9" i="13"/>
  <c r="AP10" i="13"/>
  <c r="AP11" i="13"/>
  <c r="AP12" i="13"/>
  <c r="AP13" i="13"/>
  <c r="AP14" i="13"/>
  <c r="AP15" i="13"/>
  <c r="AP16" i="13"/>
  <c r="AP17" i="13"/>
  <c r="AP18" i="13"/>
  <c r="AP19" i="13"/>
  <c r="AP20" i="13"/>
  <c r="AP21" i="13"/>
  <c r="AP22" i="13"/>
  <c r="AP23" i="13"/>
  <c r="AP24" i="13"/>
  <c r="AP25" i="13"/>
  <c r="AP26" i="13"/>
  <c r="AP27" i="13"/>
  <c r="AP28" i="13"/>
  <c r="AP29" i="13"/>
  <c r="AP30" i="13"/>
  <c r="AP31" i="13"/>
  <c r="AP32" i="13"/>
  <c r="AP33" i="13"/>
  <c r="AP34" i="13"/>
  <c r="AP35" i="13"/>
  <c r="AP36" i="13"/>
  <c r="AP37" i="13"/>
  <c r="AP38" i="13"/>
  <c r="AP39" i="13"/>
  <c r="AP40" i="13"/>
  <c r="AP41" i="13"/>
  <c r="AP42" i="13"/>
  <c r="AP43" i="13"/>
  <c r="AP44" i="13"/>
  <c r="AP45" i="13"/>
  <c r="AP46" i="13"/>
  <c r="AP47" i="13"/>
  <c r="AP4" i="13"/>
  <c r="G4" i="44"/>
  <c r="G4" i="45"/>
  <c r="G4" i="46"/>
  <c r="G4" i="47"/>
  <c r="G4" i="48"/>
  <c r="G4" i="49"/>
  <c r="G4" i="50"/>
  <c r="G4" i="51"/>
  <c r="G4" i="52"/>
  <c r="G4" i="43"/>
  <c r="J49" i="44"/>
  <c r="I49" i="44"/>
  <c r="H49" i="44"/>
  <c r="J49" i="45"/>
  <c r="I49" i="45"/>
  <c r="H49" i="45"/>
  <c r="J49" i="46"/>
  <c r="I49" i="46"/>
  <c r="H49" i="46"/>
  <c r="J49" i="47"/>
  <c r="I49" i="47"/>
  <c r="H49" i="47"/>
  <c r="J49" i="48"/>
  <c r="I49" i="48"/>
  <c r="H49" i="48"/>
  <c r="J49" i="49"/>
  <c r="I49" i="49"/>
  <c r="H49" i="49"/>
  <c r="J49" i="50"/>
  <c r="I49" i="50"/>
  <c r="H49" i="50"/>
  <c r="J49" i="51"/>
  <c r="I49" i="51"/>
  <c r="H49" i="51"/>
  <c r="J49" i="52"/>
  <c r="I49" i="52"/>
  <c r="H49" i="52"/>
  <c r="J49" i="53"/>
  <c r="I49" i="53"/>
  <c r="H49" i="53"/>
  <c r="J49" i="43"/>
  <c r="I49" i="43"/>
  <c r="H49" i="43"/>
  <c r="AN47" i="44" l="1"/>
  <c r="AL47" i="44"/>
  <c r="AN46" i="44"/>
  <c r="AL46" i="44"/>
  <c r="AN45" i="44"/>
  <c r="AL45" i="44"/>
  <c r="AN44" i="44"/>
  <c r="AL44" i="44"/>
  <c r="AN43" i="44"/>
  <c r="AL43" i="44"/>
  <c r="AN42" i="44"/>
  <c r="AL42" i="44"/>
  <c r="AN41" i="44"/>
  <c r="AL41" i="44"/>
  <c r="AN40" i="44"/>
  <c r="AL40" i="44"/>
  <c r="AN39" i="44"/>
  <c r="AL39" i="44"/>
  <c r="AN38" i="44"/>
  <c r="AL38" i="44"/>
  <c r="AN37" i="44"/>
  <c r="AL37" i="44"/>
  <c r="AN36" i="44"/>
  <c r="AL36" i="44"/>
  <c r="AN35" i="44"/>
  <c r="AL35" i="44"/>
  <c r="AN34" i="44"/>
  <c r="AL34" i="44"/>
  <c r="AN33" i="44"/>
  <c r="AL33" i="44"/>
  <c r="AN32" i="44"/>
  <c r="AL32" i="44"/>
  <c r="AN31" i="44"/>
  <c r="AL31" i="44"/>
  <c r="AN30" i="44"/>
  <c r="AL30" i="44"/>
  <c r="AN29" i="44"/>
  <c r="AL29" i="44"/>
  <c r="AN28" i="44"/>
  <c r="AL28" i="44"/>
  <c r="AN27" i="44"/>
  <c r="AL27" i="44"/>
  <c r="AN26" i="44"/>
  <c r="AL26" i="44"/>
  <c r="AN25" i="44"/>
  <c r="AL25" i="44"/>
  <c r="AN24" i="44"/>
  <c r="AL24" i="44"/>
  <c r="AN23" i="44"/>
  <c r="AL23" i="44"/>
  <c r="AN22" i="44"/>
  <c r="AL22" i="44"/>
  <c r="AN21" i="44"/>
  <c r="AL21" i="44"/>
  <c r="AN20" i="44"/>
  <c r="AL20" i="44"/>
  <c r="AN19" i="44"/>
  <c r="AL19" i="44"/>
  <c r="AN18" i="44"/>
  <c r="AL18" i="44"/>
  <c r="AN17" i="44"/>
  <c r="AL17" i="44"/>
  <c r="AN16" i="44"/>
  <c r="AL16" i="44"/>
  <c r="AN15" i="44"/>
  <c r="AL15" i="44"/>
  <c r="AN14" i="44"/>
  <c r="AL14" i="44"/>
  <c r="AN13" i="44"/>
  <c r="AL13" i="44"/>
  <c r="AN12" i="44"/>
  <c r="AL12" i="44"/>
  <c r="AN11" i="44"/>
  <c r="AL11" i="44"/>
  <c r="AN10" i="44"/>
  <c r="AL10" i="44"/>
  <c r="AN9" i="44"/>
  <c r="AL9" i="44"/>
  <c r="AN8" i="44"/>
  <c r="AL8" i="44"/>
  <c r="AN7" i="44"/>
  <c r="AL7" i="44"/>
  <c r="AN6" i="44"/>
  <c r="AL6" i="44"/>
  <c r="AN5" i="44"/>
  <c r="AL5" i="44"/>
  <c r="AN4" i="44"/>
  <c r="AL4" i="44"/>
  <c r="AN47" i="45"/>
  <c r="AL47" i="45"/>
  <c r="AN46" i="45"/>
  <c r="AL46" i="45"/>
  <c r="AN45" i="45"/>
  <c r="AL45" i="45"/>
  <c r="AN44" i="45"/>
  <c r="AL44" i="45"/>
  <c r="AN43" i="45"/>
  <c r="AL43" i="45"/>
  <c r="AN42" i="45"/>
  <c r="AL42" i="45"/>
  <c r="AN41" i="45"/>
  <c r="AL41" i="45"/>
  <c r="AN40" i="45"/>
  <c r="AL40" i="45"/>
  <c r="AN39" i="45"/>
  <c r="AL39" i="45"/>
  <c r="AN38" i="45"/>
  <c r="AL38" i="45"/>
  <c r="AN37" i="45"/>
  <c r="AL37" i="45"/>
  <c r="AN36" i="45"/>
  <c r="AL36" i="45"/>
  <c r="AN35" i="45"/>
  <c r="AL35" i="45"/>
  <c r="AN34" i="45"/>
  <c r="AL34" i="45"/>
  <c r="AN33" i="45"/>
  <c r="AL33" i="45"/>
  <c r="AN32" i="45"/>
  <c r="AL32" i="45"/>
  <c r="AN31" i="45"/>
  <c r="AL31" i="45"/>
  <c r="AN30" i="45"/>
  <c r="AL30" i="45"/>
  <c r="AN29" i="45"/>
  <c r="AL29" i="45"/>
  <c r="AN28" i="45"/>
  <c r="AL28" i="45"/>
  <c r="AN27" i="45"/>
  <c r="AL27" i="45"/>
  <c r="AN26" i="45"/>
  <c r="AL26" i="45"/>
  <c r="AN25" i="45"/>
  <c r="AL25" i="45"/>
  <c r="AN24" i="45"/>
  <c r="AL24" i="45"/>
  <c r="AN23" i="45"/>
  <c r="AL23" i="45"/>
  <c r="AN22" i="45"/>
  <c r="AL22" i="45"/>
  <c r="AN21" i="45"/>
  <c r="AL21" i="45"/>
  <c r="AN20" i="45"/>
  <c r="AL20" i="45"/>
  <c r="AN19" i="45"/>
  <c r="AL19" i="45"/>
  <c r="AN18" i="45"/>
  <c r="AL18" i="45"/>
  <c r="AN17" i="45"/>
  <c r="AL17" i="45"/>
  <c r="AN16" i="45"/>
  <c r="AL16" i="45"/>
  <c r="AN15" i="45"/>
  <c r="AL15" i="45"/>
  <c r="AN14" i="45"/>
  <c r="AL14" i="45"/>
  <c r="AN13" i="45"/>
  <c r="AL13" i="45"/>
  <c r="AN12" i="45"/>
  <c r="AL12" i="45"/>
  <c r="AN11" i="45"/>
  <c r="AL11" i="45"/>
  <c r="AN10" i="45"/>
  <c r="AL10" i="45"/>
  <c r="AN9" i="45"/>
  <c r="AL9" i="45"/>
  <c r="AN8" i="45"/>
  <c r="AL8" i="45"/>
  <c r="AN7" i="45"/>
  <c r="AL7" i="45"/>
  <c r="AN6" i="45"/>
  <c r="AL6" i="45"/>
  <c r="AN5" i="45"/>
  <c r="AL5" i="45"/>
  <c r="AN4" i="45"/>
  <c r="AL4" i="45"/>
  <c r="AN47" i="46"/>
  <c r="AL47" i="46"/>
  <c r="AN46" i="46"/>
  <c r="AL46" i="46"/>
  <c r="AN45" i="46"/>
  <c r="AL45" i="46"/>
  <c r="AN44" i="46"/>
  <c r="AL44" i="46"/>
  <c r="AN43" i="46"/>
  <c r="AL43" i="46"/>
  <c r="AN42" i="46"/>
  <c r="AL42" i="46"/>
  <c r="AN41" i="46"/>
  <c r="AL41" i="46"/>
  <c r="AN40" i="46"/>
  <c r="AL40" i="46"/>
  <c r="AN39" i="46"/>
  <c r="AL39" i="46"/>
  <c r="AN38" i="46"/>
  <c r="AL38" i="46"/>
  <c r="AN37" i="46"/>
  <c r="AL37" i="46"/>
  <c r="AN36" i="46"/>
  <c r="AL36" i="46"/>
  <c r="AN35" i="46"/>
  <c r="AL35" i="46"/>
  <c r="AN34" i="46"/>
  <c r="AL34" i="46"/>
  <c r="AN33" i="46"/>
  <c r="AL33" i="46"/>
  <c r="AN32" i="46"/>
  <c r="AL32" i="46"/>
  <c r="AN31" i="46"/>
  <c r="AL31" i="46"/>
  <c r="AN30" i="46"/>
  <c r="AL30" i="46"/>
  <c r="AN29" i="46"/>
  <c r="AL29" i="46"/>
  <c r="AN28" i="46"/>
  <c r="AL28" i="46"/>
  <c r="AN27" i="46"/>
  <c r="AL27" i="46"/>
  <c r="AN26" i="46"/>
  <c r="AL26" i="46"/>
  <c r="AN25" i="46"/>
  <c r="AL25" i="46"/>
  <c r="AN24" i="46"/>
  <c r="AL24" i="46"/>
  <c r="AN23" i="46"/>
  <c r="AL23" i="46"/>
  <c r="AN22" i="46"/>
  <c r="AL22" i="46"/>
  <c r="AN21" i="46"/>
  <c r="AL21" i="46"/>
  <c r="AN20" i="46"/>
  <c r="AL20" i="46"/>
  <c r="AN19" i="46"/>
  <c r="AL19" i="46"/>
  <c r="AN18" i="46"/>
  <c r="AL18" i="46"/>
  <c r="AN17" i="46"/>
  <c r="AL17" i="46"/>
  <c r="AN16" i="46"/>
  <c r="AL16" i="46"/>
  <c r="AN15" i="46"/>
  <c r="AL15" i="46"/>
  <c r="AN14" i="46"/>
  <c r="AL14" i="46"/>
  <c r="AN13" i="46"/>
  <c r="AL13" i="46"/>
  <c r="AN12" i="46"/>
  <c r="AL12" i="46"/>
  <c r="AN11" i="46"/>
  <c r="AL11" i="46"/>
  <c r="AN10" i="46"/>
  <c r="AL10" i="46"/>
  <c r="AN9" i="46"/>
  <c r="AL9" i="46"/>
  <c r="AN8" i="46"/>
  <c r="AL8" i="46"/>
  <c r="AN7" i="46"/>
  <c r="AL7" i="46"/>
  <c r="AN6" i="46"/>
  <c r="AL6" i="46"/>
  <c r="AN5" i="46"/>
  <c r="AL5" i="46"/>
  <c r="AN4" i="46"/>
  <c r="AL4" i="46"/>
  <c r="AN47" i="47"/>
  <c r="AL47" i="47"/>
  <c r="AN46" i="47"/>
  <c r="AL46" i="47"/>
  <c r="AN45" i="47"/>
  <c r="AL45" i="47"/>
  <c r="AN44" i="47"/>
  <c r="AL44" i="47"/>
  <c r="AN43" i="47"/>
  <c r="AL43" i="47"/>
  <c r="AN42" i="47"/>
  <c r="AL42" i="47"/>
  <c r="AN41" i="47"/>
  <c r="AL41" i="47"/>
  <c r="AN40" i="47"/>
  <c r="AL40" i="47"/>
  <c r="AN39" i="47"/>
  <c r="AL39" i="47"/>
  <c r="AN38" i="47"/>
  <c r="AL38" i="47"/>
  <c r="AN37" i="47"/>
  <c r="AL37" i="47"/>
  <c r="AN36" i="47"/>
  <c r="AL36" i="47"/>
  <c r="AN35" i="47"/>
  <c r="AL35" i="47"/>
  <c r="AN34" i="47"/>
  <c r="AL34" i="47"/>
  <c r="AN33" i="47"/>
  <c r="AL33" i="47"/>
  <c r="AN32" i="47"/>
  <c r="AL32" i="47"/>
  <c r="AN31" i="47"/>
  <c r="AL31" i="47"/>
  <c r="AN30" i="47"/>
  <c r="AL30" i="47"/>
  <c r="AN29" i="47"/>
  <c r="AL29" i="47"/>
  <c r="AN28" i="47"/>
  <c r="AL28" i="47"/>
  <c r="AN27" i="47"/>
  <c r="AL27" i="47"/>
  <c r="AN26" i="47"/>
  <c r="AL26" i="47"/>
  <c r="AN25" i="47"/>
  <c r="AL25" i="47"/>
  <c r="AN24" i="47"/>
  <c r="AL24" i="47"/>
  <c r="AN23" i="47"/>
  <c r="AL23" i="47"/>
  <c r="AN22" i="47"/>
  <c r="AL22" i="47"/>
  <c r="AN21" i="47"/>
  <c r="AL21" i="47"/>
  <c r="AN20" i="47"/>
  <c r="AL20" i="47"/>
  <c r="AN19" i="47"/>
  <c r="AL19" i="47"/>
  <c r="AN18" i="47"/>
  <c r="AL18" i="47"/>
  <c r="AN17" i="47"/>
  <c r="AL17" i="47"/>
  <c r="AN16" i="47"/>
  <c r="AL16" i="47"/>
  <c r="AN15" i="47"/>
  <c r="AL15" i="47"/>
  <c r="AN14" i="47"/>
  <c r="AL14" i="47"/>
  <c r="AN13" i="47"/>
  <c r="AL13" i="47"/>
  <c r="AN12" i="47"/>
  <c r="AL12" i="47"/>
  <c r="AN11" i="47"/>
  <c r="AL11" i="47"/>
  <c r="AN10" i="47"/>
  <c r="AL10" i="47"/>
  <c r="AN9" i="47"/>
  <c r="AL9" i="47"/>
  <c r="AN8" i="47"/>
  <c r="AL8" i="47"/>
  <c r="AN7" i="47"/>
  <c r="AL7" i="47"/>
  <c r="AN6" i="47"/>
  <c r="AL6" i="47"/>
  <c r="AN5" i="47"/>
  <c r="AL5" i="47"/>
  <c r="AN4" i="47"/>
  <c r="AL4" i="47"/>
  <c r="AN47" i="48"/>
  <c r="AL47" i="48"/>
  <c r="AN46" i="48"/>
  <c r="AL46" i="48"/>
  <c r="AN45" i="48"/>
  <c r="AL45" i="48"/>
  <c r="AN44" i="48"/>
  <c r="AL44" i="48"/>
  <c r="AN43" i="48"/>
  <c r="AL43" i="48"/>
  <c r="AN42" i="48"/>
  <c r="AL42" i="48"/>
  <c r="AN41" i="48"/>
  <c r="AL41" i="48"/>
  <c r="AN40" i="48"/>
  <c r="AL40" i="48"/>
  <c r="AN39" i="48"/>
  <c r="AL39" i="48"/>
  <c r="AN38" i="48"/>
  <c r="AL38" i="48"/>
  <c r="AN37" i="48"/>
  <c r="AL37" i="48"/>
  <c r="AN36" i="48"/>
  <c r="AL36" i="48"/>
  <c r="AN35" i="48"/>
  <c r="AL35" i="48"/>
  <c r="AN34" i="48"/>
  <c r="AL34" i="48"/>
  <c r="AN33" i="48"/>
  <c r="AL33" i="48"/>
  <c r="AN32" i="48"/>
  <c r="AL32" i="48"/>
  <c r="AN31" i="48"/>
  <c r="AL31" i="48"/>
  <c r="AN30" i="48"/>
  <c r="AL30" i="48"/>
  <c r="AN29" i="48"/>
  <c r="AL29" i="48"/>
  <c r="AN28" i="48"/>
  <c r="AL28" i="48"/>
  <c r="AN27" i="48"/>
  <c r="AL27" i="48"/>
  <c r="AN26" i="48"/>
  <c r="AL26" i="48"/>
  <c r="AN25" i="48"/>
  <c r="AL25" i="48"/>
  <c r="AN24" i="48"/>
  <c r="AL24" i="48"/>
  <c r="AN23" i="48"/>
  <c r="AL23" i="48"/>
  <c r="AN22" i="48"/>
  <c r="AL22" i="48"/>
  <c r="AN21" i="48"/>
  <c r="AL21" i="48"/>
  <c r="AN20" i="48"/>
  <c r="AL20" i="48"/>
  <c r="AN19" i="48"/>
  <c r="AL19" i="48"/>
  <c r="AN18" i="48"/>
  <c r="AL18" i="48"/>
  <c r="AN17" i="48"/>
  <c r="AL17" i="48"/>
  <c r="AN16" i="48"/>
  <c r="AL16" i="48"/>
  <c r="AN15" i="48"/>
  <c r="AL15" i="48"/>
  <c r="AN14" i="48"/>
  <c r="AL14" i="48"/>
  <c r="AN13" i="48"/>
  <c r="AL13" i="48"/>
  <c r="AN12" i="48"/>
  <c r="AL12" i="48"/>
  <c r="AN11" i="48"/>
  <c r="AL11" i="48"/>
  <c r="AN10" i="48"/>
  <c r="AL10" i="48"/>
  <c r="AN9" i="48"/>
  <c r="AL9" i="48"/>
  <c r="AN8" i="48"/>
  <c r="AL8" i="48"/>
  <c r="AN7" i="48"/>
  <c r="AL7" i="48"/>
  <c r="AN6" i="48"/>
  <c r="AL6" i="48"/>
  <c r="AN5" i="48"/>
  <c r="AL5" i="48"/>
  <c r="AN4" i="48"/>
  <c r="AL4" i="48"/>
  <c r="AN47" i="49"/>
  <c r="AL47" i="49"/>
  <c r="AN46" i="49"/>
  <c r="AL46" i="49"/>
  <c r="AN45" i="49"/>
  <c r="AL45" i="49"/>
  <c r="AN44" i="49"/>
  <c r="AL44" i="49"/>
  <c r="AN43" i="49"/>
  <c r="AL43" i="49"/>
  <c r="AN42" i="49"/>
  <c r="AL42" i="49"/>
  <c r="AN41" i="49"/>
  <c r="AL41" i="49"/>
  <c r="AN40" i="49"/>
  <c r="AL40" i="49"/>
  <c r="AN39" i="49"/>
  <c r="AL39" i="49"/>
  <c r="AN38" i="49"/>
  <c r="AL38" i="49"/>
  <c r="AN37" i="49"/>
  <c r="AL37" i="49"/>
  <c r="AN36" i="49"/>
  <c r="AL36" i="49"/>
  <c r="AN35" i="49"/>
  <c r="AL35" i="49"/>
  <c r="AN34" i="49"/>
  <c r="AL34" i="49"/>
  <c r="AN33" i="49"/>
  <c r="AL33" i="49"/>
  <c r="AN32" i="49"/>
  <c r="AL32" i="49"/>
  <c r="AN31" i="49"/>
  <c r="AL31" i="49"/>
  <c r="AN30" i="49"/>
  <c r="AL30" i="49"/>
  <c r="AN29" i="49"/>
  <c r="AL29" i="49"/>
  <c r="AN28" i="49"/>
  <c r="AL28" i="49"/>
  <c r="AN27" i="49"/>
  <c r="AL27" i="49"/>
  <c r="AN26" i="49"/>
  <c r="AL26" i="49"/>
  <c r="AN25" i="49"/>
  <c r="AL25" i="49"/>
  <c r="AN24" i="49"/>
  <c r="AL24" i="49"/>
  <c r="AN23" i="49"/>
  <c r="AL23" i="49"/>
  <c r="AN22" i="49"/>
  <c r="AL22" i="49"/>
  <c r="AN21" i="49"/>
  <c r="AL21" i="49"/>
  <c r="AN20" i="49"/>
  <c r="AL20" i="49"/>
  <c r="AN19" i="49"/>
  <c r="AL19" i="49"/>
  <c r="AN18" i="49"/>
  <c r="AL18" i="49"/>
  <c r="AN17" i="49"/>
  <c r="AL17" i="49"/>
  <c r="AN16" i="49"/>
  <c r="AL16" i="49"/>
  <c r="AN15" i="49"/>
  <c r="AL15" i="49"/>
  <c r="AN14" i="49"/>
  <c r="AL14" i="49"/>
  <c r="AN13" i="49"/>
  <c r="AL13" i="49"/>
  <c r="AN12" i="49"/>
  <c r="AL12" i="49"/>
  <c r="AN11" i="49"/>
  <c r="AL11" i="49"/>
  <c r="AN10" i="49"/>
  <c r="AL10" i="49"/>
  <c r="AN9" i="49"/>
  <c r="AL9" i="49"/>
  <c r="AN8" i="49"/>
  <c r="AL8" i="49"/>
  <c r="AN7" i="49"/>
  <c r="AL7" i="49"/>
  <c r="AN6" i="49"/>
  <c r="AL6" i="49"/>
  <c r="AN5" i="49"/>
  <c r="AL5" i="49"/>
  <c r="AN4" i="49"/>
  <c r="AL4" i="49"/>
  <c r="AN47" i="50"/>
  <c r="AL47" i="50"/>
  <c r="AN46" i="50"/>
  <c r="AL46" i="50"/>
  <c r="AN45" i="50"/>
  <c r="AL45" i="50"/>
  <c r="AN44" i="50"/>
  <c r="AL44" i="50"/>
  <c r="AN43" i="50"/>
  <c r="AL43" i="50"/>
  <c r="AN42" i="50"/>
  <c r="AL42" i="50"/>
  <c r="AN41" i="50"/>
  <c r="AL41" i="50"/>
  <c r="AN40" i="50"/>
  <c r="AL40" i="50"/>
  <c r="AN39" i="50"/>
  <c r="AL39" i="50"/>
  <c r="AN38" i="50"/>
  <c r="AL38" i="50"/>
  <c r="AN37" i="50"/>
  <c r="AL37" i="50"/>
  <c r="AN36" i="50"/>
  <c r="AL36" i="50"/>
  <c r="AN35" i="50"/>
  <c r="AL35" i="50"/>
  <c r="AN34" i="50"/>
  <c r="AL34" i="50"/>
  <c r="AN33" i="50"/>
  <c r="AL33" i="50"/>
  <c r="AN32" i="50"/>
  <c r="AL32" i="50"/>
  <c r="AN31" i="50"/>
  <c r="AL31" i="50"/>
  <c r="AN30" i="50"/>
  <c r="AL30" i="50"/>
  <c r="AN29" i="50"/>
  <c r="AL29" i="50"/>
  <c r="AN28" i="50"/>
  <c r="AL28" i="50"/>
  <c r="AN27" i="50"/>
  <c r="AL27" i="50"/>
  <c r="AN26" i="50"/>
  <c r="AL26" i="50"/>
  <c r="AN25" i="50"/>
  <c r="AL25" i="50"/>
  <c r="AN24" i="50"/>
  <c r="AL24" i="50"/>
  <c r="AN23" i="50"/>
  <c r="AL23" i="50"/>
  <c r="AN22" i="50"/>
  <c r="AL22" i="50"/>
  <c r="AN21" i="50"/>
  <c r="AL21" i="50"/>
  <c r="AN20" i="50"/>
  <c r="AL20" i="50"/>
  <c r="AN19" i="50"/>
  <c r="AL19" i="50"/>
  <c r="AN18" i="50"/>
  <c r="AL18" i="50"/>
  <c r="AN17" i="50"/>
  <c r="AL17" i="50"/>
  <c r="AN16" i="50"/>
  <c r="AL16" i="50"/>
  <c r="AN15" i="50"/>
  <c r="AL15" i="50"/>
  <c r="AN14" i="50"/>
  <c r="AL14" i="50"/>
  <c r="AN13" i="50"/>
  <c r="AL13" i="50"/>
  <c r="AN12" i="50"/>
  <c r="AL12" i="50"/>
  <c r="AN11" i="50"/>
  <c r="AL11" i="50"/>
  <c r="AN10" i="50"/>
  <c r="AL10" i="50"/>
  <c r="AN9" i="50"/>
  <c r="AL9" i="50"/>
  <c r="AN8" i="50"/>
  <c r="AL8" i="50"/>
  <c r="AN7" i="50"/>
  <c r="AL7" i="50"/>
  <c r="AN6" i="50"/>
  <c r="AL6" i="50"/>
  <c r="AN5" i="50"/>
  <c r="AL5" i="50"/>
  <c r="AN4" i="50"/>
  <c r="AL4" i="50"/>
  <c r="AN47" i="51"/>
  <c r="AL47" i="51"/>
  <c r="AN46" i="51"/>
  <c r="AL46" i="51"/>
  <c r="AN45" i="51"/>
  <c r="AL45" i="51"/>
  <c r="AN44" i="51"/>
  <c r="AL44" i="51"/>
  <c r="AN43" i="51"/>
  <c r="AL43" i="51"/>
  <c r="AN42" i="51"/>
  <c r="AL42" i="51"/>
  <c r="AN41" i="51"/>
  <c r="AL41" i="51"/>
  <c r="AN40" i="51"/>
  <c r="AL40" i="51"/>
  <c r="AN39" i="51"/>
  <c r="AL39" i="51"/>
  <c r="AN38" i="51"/>
  <c r="AL38" i="51"/>
  <c r="AN37" i="51"/>
  <c r="AL37" i="51"/>
  <c r="AN36" i="51"/>
  <c r="AL36" i="51"/>
  <c r="AN35" i="51"/>
  <c r="AL35" i="51"/>
  <c r="AN34" i="51"/>
  <c r="AL34" i="51"/>
  <c r="AN33" i="51"/>
  <c r="AL33" i="51"/>
  <c r="AN32" i="51"/>
  <c r="AL32" i="51"/>
  <c r="AN31" i="51"/>
  <c r="AL31" i="51"/>
  <c r="AN30" i="51"/>
  <c r="AL30" i="51"/>
  <c r="AN29" i="51"/>
  <c r="AL29" i="51"/>
  <c r="AN28" i="51"/>
  <c r="AL28" i="51"/>
  <c r="AN27" i="51"/>
  <c r="AL27" i="51"/>
  <c r="AN26" i="51"/>
  <c r="AL26" i="51"/>
  <c r="AN25" i="51"/>
  <c r="AL25" i="51"/>
  <c r="AN24" i="51"/>
  <c r="AL24" i="51"/>
  <c r="AN23" i="51"/>
  <c r="AL23" i="51"/>
  <c r="AN22" i="51"/>
  <c r="AL22" i="51"/>
  <c r="AN21" i="51"/>
  <c r="AL21" i="51"/>
  <c r="AN20" i="51"/>
  <c r="AL20" i="51"/>
  <c r="AN19" i="51"/>
  <c r="AL19" i="51"/>
  <c r="AN18" i="51"/>
  <c r="AL18" i="51"/>
  <c r="AN17" i="51"/>
  <c r="AL17" i="51"/>
  <c r="AN16" i="51"/>
  <c r="AL16" i="51"/>
  <c r="AN15" i="51"/>
  <c r="AL15" i="51"/>
  <c r="AN14" i="51"/>
  <c r="AL14" i="51"/>
  <c r="AN13" i="51"/>
  <c r="AL13" i="51"/>
  <c r="AN12" i="51"/>
  <c r="AL12" i="51"/>
  <c r="AN11" i="51"/>
  <c r="AL11" i="51"/>
  <c r="AN10" i="51"/>
  <c r="AL10" i="51"/>
  <c r="AN9" i="51"/>
  <c r="AL9" i="51"/>
  <c r="AN8" i="51"/>
  <c r="AL8" i="51"/>
  <c r="AN7" i="51"/>
  <c r="AL7" i="51"/>
  <c r="AN6" i="51"/>
  <c r="AL6" i="51"/>
  <c r="AN5" i="51"/>
  <c r="AL5" i="51"/>
  <c r="AN4" i="51"/>
  <c r="AL4" i="51"/>
  <c r="AN47" i="52"/>
  <c r="AL47" i="52"/>
  <c r="AN46" i="52"/>
  <c r="AL46" i="52"/>
  <c r="AN45" i="52"/>
  <c r="AL45" i="52"/>
  <c r="AN44" i="52"/>
  <c r="AL44" i="52"/>
  <c r="AN43" i="52"/>
  <c r="AL43" i="52"/>
  <c r="AN42" i="52"/>
  <c r="AL42" i="52"/>
  <c r="AN41" i="52"/>
  <c r="AL41" i="52"/>
  <c r="AN40" i="52"/>
  <c r="AL40" i="52"/>
  <c r="AN39" i="52"/>
  <c r="AL39" i="52"/>
  <c r="AN38" i="52"/>
  <c r="AL38" i="52"/>
  <c r="AN37" i="52"/>
  <c r="AL37" i="52"/>
  <c r="AN36" i="52"/>
  <c r="AL36" i="52"/>
  <c r="AN35" i="52"/>
  <c r="AL35" i="52"/>
  <c r="AN34" i="52"/>
  <c r="AL34" i="52"/>
  <c r="AN33" i="52"/>
  <c r="AL33" i="52"/>
  <c r="AN32" i="52"/>
  <c r="AL32" i="52"/>
  <c r="AN31" i="52"/>
  <c r="AL31" i="52"/>
  <c r="AN30" i="52"/>
  <c r="AL30" i="52"/>
  <c r="AN29" i="52"/>
  <c r="AL29" i="52"/>
  <c r="AN28" i="52"/>
  <c r="AL28" i="52"/>
  <c r="AN27" i="52"/>
  <c r="AL27" i="52"/>
  <c r="AN26" i="52"/>
  <c r="AL26" i="52"/>
  <c r="AN25" i="52"/>
  <c r="AL25" i="52"/>
  <c r="AN24" i="52"/>
  <c r="AL24" i="52"/>
  <c r="AN23" i="52"/>
  <c r="AL23" i="52"/>
  <c r="AN22" i="52"/>
  <c r="AL22" i="52"/>
  <c r="AN21" i="52"/>
  <c r="AL21" i="52"/>
  <c r="AN20" i="52"/>
  <c r="AL20" i="52"/>
  <c r="AN19" i="52"/>
  <c r="AL19" i="52"/>
  <c r="AN18" i="52"/>
  <c r="AL18" i="52"/>
  <c r="AN17" i="52"/>
  <c r="AL17" i="52"/>
  <c r="AN16" i="52"/>
  <c r="AL16" i="52"/>
  <c r="AN15" i="52"/>
  <c r="AL15" i="52"/>
  <c r="AN14" i="52"/>
  <c r="AL14" i="52"/>
  <c r="AN13" i="52"/>
  <c r="AL13" i="52"/>
  <c r="AN12" i="52"/>
  <c r="AL12" i="52"/>
  <c r="AN11" i="52"/>
  <c r="AL11" i="52"/>
  <c r="AN10" i="52"/>
  <c r="AL10" i="52"/>
  <c r="AN9" i="52"/>
  <c r="AL9" i="52"/>
  <c r="AN8" i="52"/>
  <c r="AL8" i="52"/>
  <c r="AN7" i="52"/>
  <c r="AL7" i="52"/>
  <c r="AN6" i="52"/>
  <c r="AL6" i="52"/>
  <c r="AN5" i="52"/>
  <c r="AL5" i="52"/>
  <c r="AN4" i="52"/>
  <c r="AL4" i="52"/>
  <c r="AN47" i="53"/>
  <c r="AL47" i="53"/>
  <c r="AN46" i="53"/>
  <c r="AL46" i="53"/>
  <c r="AN45" i="53"/>
  <c r="AL45" i="53"/>
  <c r="AN44" i="53"/>
  <c r="AL44" i="53"/>
  <c r="AN43" i="53"/>
  <c r="AL43" i="53"/>
  <c r="AN42" i="53"/>
  <c r="AL42" i="53"/>
  <c r="AN41" i="53"/>
  <c r="AL41" i="53"/>
  <c r="AN40" i="53"/>
  <c r="AL40" i="53"/>
  <c r="AN39" i="53"/>
  <c r="AL39" i="53"/>
  <c r="AN38" i="53"/>
  <c r="AL38" i="53"/>
  <c r="AN37" i="53"/>
  <c r="AL37" i="53"/>
  <c r="AN36" i="53"/>
  <c r="AL36" i="53"/>
  <c r="AN35" i="53"/>
  <c r="AL35" i="53"/>
  <c r="AN34" i="53"/>
  <c r="AL34" i="53"/>
  <c r="AN33" i="53"/>
  <c r="AL33" i="53"/>
  <c r="AN32" i="53"/>
  <c r="AL32" i="53"/>
  <c r="AN31" i="53"/>
  <c r="AL31" i="53"/>
  <c r="AN30" i="53"/>
  <c r="AL30" i="53"/>
  <c r="AN29" i="53"/>
  <c r="AL29" i="53"/>
  <c r="AN28" i="53"/>
  <c r="AL28" i="53"/>
  <c r="AN27" i="53"/>
  <c r="AL27" i="53"/>
  <c r="AN26" i="53"/>
  <c r="AL26" i="53"/>
  <c r="AN25" i="53"/>
  <c r="AL25" i="53"/>
  <c r="AN24" i="53"/>
  <c r="AL24" i="53"/>
  <c r="AN23" i="53"/>
  <c r="AL23" i="53"/>
  <c r="AN22" i="53"/>
  <c r="AL22" i="53"/>
  <c r="AN21" i="53"/>
  <c r="AL21" i="53"/>
  <c r="AN20" i="53"/>
  <c r="AL20" i="53"/>
  <c r="AN19" i="53"/>
  <c r="AL19" i="53"/>
  <c r="AN18" i="53"/>
  <c r="AL18" i="53"/>
  <c r="AN17" i="53"/>
  <c r="AL17" i="53"/>
  <c r="AN16" i="53"/>
  <c r="AL16" i="53"/>
  <c r="AN15" i="53"/>
  <c r="AL15" i="53"/>
  <c r="AN14" i="53"/>
  <c r="AL14" i="53"/>
  <c r="AN13" i="53"/>
  <c r="AL13" i="53"/>
  <c r="AN12" i="53"/>
  <c r="AL12" i="53"/>
  <c r="AN11" i="53"/>
  <c r="AL11" i="53"/>
  <c r="AN10" i="53"/>
  <c r="AL10" i="53"/>
  <c r="AN9" i="53"/>
  <c r="AL9" i="53"/>
  <c r="AN8" i="53"/>
  <c r="AL8" i="53"/>
  <c r="AN7" i="53"/>
  <c r="AL7" i="53"/>
  <c r="AN6" i="53"/>
  <c r="AL6" i="53"/>
  <c r="AN5" i="53"/>
  <c r="AL5" i="53"/>
  <c r="AN4" i="53"/>
  <c r="AL4" i="53"/>
  <c r="AN47" i="43"/>
  <c r="AL47" i="43"/>
  <c r="AN46" i="43"/>
  <c r="AL46" i="43"/>
  <c r="AN45" i="43"/>
  <c r="AL45" i="43"/>
  <c r="AN44" i="43"/>
  <c r="AL44" i="43"/>
  <c r="AN43" i="43"/>
  <c r="AL43" i="43"/>
  <c r="AN42" i="43"/>
  <c r="AL42" i="43"/>
  <c r="AN41" i="43"/>
  <c r="AL41" i="43"/>
  <c r="AN40" i="43"/>
  <c r="AL40" i="43"/>
  <c r="AN39" i="43"/>
  <c r="AL39" i="43"/>
  <c r="AN38" i="43"/>
  <c r="AL38" i="43"/>
  <c r="AN37" i="43"/>
  <c r="AL37" i="43"/>
  <c r="AN36" i="43"/>
  <c r="AL36" i="43"/>
  <c r="AN35" i="43"/>
  <c r="AL35" i="43"/>
  <c r="AN34" i="43"/>
  <c r="AL34" i="43"/>
  <c r="AN33" i="43"/>
  <c r="AL33" i="43"/>
  <c r="AN32" i="43"/>
  <c r="AL32" i="43"/>
  <c r="AN31" i="43"/>
  <c r="AL31" i="43"/>
  <c r="AN30" i="43"/>
  <c r="AL30" i="43"/>
  <c r="AN29" i="43"/>
  <c r="AL29" i="43"/>
  <c r="AN28" i="43"/>
  <c r="AL28" i="43"/>
  <c r="AN27" i="43"/>
  <c r="AL27" i="43"/>
  <c r="AN26" i="43"/>
  <c r="AL26" i="43"/>
  <c r="AN25" i="43"/>
  <c r="AL25" i="43"/>
  <c r="AN24" i="43"/>
  <c r="AL24" i="43"/>
  <c r="AN23" i="43"/>
  <c r="AL23" i="43"/>
  <c r="AN22" i="43"/>
  <c r="AL22" i="43"/>
  <c r="AN21" i="43"/>
  <c r="AL21" i="43"/>
  <c r="AN20" i="43"/>
  <c r="AL20" i="43"/>
  <c r="AN19" i="43"/>
  <c r="AL19" i="43"/>
  <c r="AN18" i="43"/>
  <c r="AL18" i="43"/>
  <c r="AN17" i="43"/>
  <c r="AL17" i="43"/>
  <c r="AN16" i="43"/>
  <c r="AL16" i="43"/>
  <c r="AN15" i="43"/>
  <c r="AL15" i="43"/>
  <c r="AN14" i="43"/>
  <c r="AL14" i="43"/>
  <c r="AN13" i="43"/>
  <c r="AL13" i="43"/>
  <c r="AN12" i="43"/>
  <c r="AL12" i="43"/>
  <c r="AN11" i="43"/>
  <c r="AL11" i="43"/>
  <c r="AN10" i="43"/>
  <c r="AL10" i="43"/>
  <c r="AN9" i="43"/>
  <c r="AL9" i="43"/>
  <c r="AN8" i="43"/>
  <c r="AL8" i="43"/>
  <c r="AN7" i="43"/>
  <c r="AL7" i="43"/>
  <c r="AN6" i="43"/>
  <c r="AL6" i="43"/>
  <c r="AN5" i="43"/>
  <c r="AL5" i="43"/>
  <c r="AN4" i="43"/>
  <c r="AL4" i="43"/>
  <c r="AO5" i="43"/>
  <c r="AO6" i="43"/>
  <c r="AO7" i="43"/>
  <c r="AO8" i="43"/>
  <c r="AO10" i="43"/>
  <c r="AO11" i="43"/>
  <c r="AO12" i="43"/>
  <c r="AO13" i="43"/>
  <c r="AO15" i="43"/>
  <c r="AO16" i="43"/>
  <c r="AO17" i="43"/>
  <c r="AO18" i="43"/>
  <c r="AO20" i="43"/>
  <c r="AO21" i="43"/>
  <c r="AO22" i="43"/>
  <c r="AO23" i="43"/>
  <c r="AO25" i="43"/>
  <c r="AO26" i="43"/>
  <c r="AO27" i="43"/>
  <c r="AO28" i="43"/>
  <c r="AO30" i="43"/>
  <c r="AO31" i="43"/>
  <c r="AO32" i="43"/>
  <c r="AO33" i="43"/>
  <c r="AO35" i="43"/>
  <c r="AO36" i="43"/>
  <c r="AO37" i="43"/>
  <c r="AO38" i="43"/>
  <c r="AO40" i="43"/>
  <c r="AO41" i="43"/>
  <c r="AO42" i="43"/>
  <c r="AO43" i="43"/>
  <c r="AO5" i="53"/>
  <c r="AO6" i="53"/>
  <c r="AO7" i="53"/>
  <c r="AO8" i="53"/>
  <c r="AO10" i="53"/>
  <c r="AO11" i="53"/>
  <c r="AO12" i="53"/>
  <c r="AO13" i="53"/>
  <c r="AO15" i="53"/>
  <c r="AO16" i="53"/>
  <c r="AO17" i="53"/>
  <c r="AO18" i="53"/>
  <c r="AO20" i="53"/>
  <c r="AO21" i="53"/>
  <c r="AO22" i="53"/>
  <c r="AO23" i="53"/>
  <c r="AO25" i="53"/>
  <c r="AO26" i="53"/>
  <c r="AO27" i="53"/>
  <c r="AO28" i="53"/>
  <c r="AO30" i="53"/>
  <c r="AO31" i="53"/>
  <c r="AO32" i="53"/>
  <c r="AO33" i="53"/>
  <c r="AO35" i="53"/>
  <c r="AO36" i="53"/>
  <c r="AO37" i="53"/>
  <c r="AO38" i="53"/>
  <c r="AO40" i="53"/>
  <c r="AO41" i="53"/>
  <c r="AO42" i="53"/>
  <c r="AO43" i="53"/>
  <c r="AO5" i="52"/>
  <c r="AO6" i="52"/>
  <c r="AO7" i="52"/>
  <c r="AO8" i="52"/>
  <c r="AO10" i="52"/>
  <c r="AO11" i="52"/>
  <c r="AO12" i="52"/>
  <c r="AO13" i="52"/>
  <c r="AO15" i="52"/>
  <c r="AO16" i="52"/>
  <c r="AO17" i="52"/>
  <c r="AO18" i="52"/>
  <c r="AO20" i="52"/>
  <c r="AO21" i="52"/>
  <c r="AO22" i="52"/>
  <c r="AO23" i="52"/>
  <c r="AO25" i="52"/>
  <c r="AO26" i="52"/>
  <c r="AO27" i="52"/>
  <c r="AO28" i="52"/>
  <c r="AO30" i="52"/>
  <c r="AO31" i="52"/>
  <c r="AO32" i="52"/>
  <c r="AO33" i="52"/>
  <c r="AO35" i="52"/>
  <c r="AO36" i="52"/>
  <c r="AO37" i="52"/>
  <c r="AO38" i="52"/>
  <c r="AO40" i="52"/>
  <c r="AO41" i="52"/>
  <c r="AO42" i="52"/>
  <c r="AO43" i="52"/>
  <c r="AO5" i="51"/>
  <c r="AO6" i="51"/>
  <c r="AO7" i="51"/>
  <c r="AO8" i="51"/>
  <c r="AO10" i="51"/>
  <c r="AO11" i="51"/>
  <c r="AO12" i="51"/>
  <c r="AO13" i="51"/>
  <c r="AO15" i="51"/>
  <c r="AO16" i="51"/>
  <c r="AO17" i="51"/>
  <c r="AO18" i="51"/>
  <c r="AO20" i="51"/>
  <c r="AO21" i="51"/>
  <c r="AO22" i="51"/>
  <c r="AO23" i="51"/>
  <c r="AO25" i="51"/>
  <c r="AO26" i="51"/>
  <c r="AO27" i="51"/>
  <c r="AO28" i="51"/>
  <c r="AO30" i="51"/>
  <c r="AO31" i="51"/>
  <c r="AO32" i="51"/>
  <c r="AO33" i="51"/>
  <c r="AO35" i="51"/>
  <c r="AO36" i="51"/>
  <c r="AO37" i="51"/>
  <c r="AO38" i="51"/>
  <c r="AO40" i="51"/>
  <c r="AO41" i="51"/>
  <c r="AO42" i="51"/>
  <c r="AO43" i="51"/>
  <c r="AO5" i="50"/>
  <c r="AO6" i="50"/>
  <c r="AO7" i="50"/>
  <c r="AO8" i="50"/>
  <c r="AO10" i="50"/>
  <c r="AO11" i="50"/>
  <c r="AO12" i="50"/>
  <c r="AO13" i="50"/>
  <c r="AO15" i="50"/>
  <c r="AO16" i="50"/>
  <c r="AO17" i="50"/>
  <c r="AO18" i="50"/>
  <c r="AO20" i="50"/>
  <c r="AO21" i="50"/>
  <c r="AO22" i="50"/>
  <c r="AO23" i="50"/>
  <c r="AO25" i="50"/>
  <c r="AO26" i="50"/>
  <c r="AO27" i="50"/>
  <c r="AO28" i="50"/>
  <c r="AO30" i="50"/>
  <c r="AO31" i="50"/>
  <c r="AO32" i="50"/>
  <c r="AO33" i="50"/>
  <c r="AO35" i="50"/>
  <c r="AO36" i="50"/>
  <c r="AO37" i="50"/>
  <c r="AO38" i="50"/>
  <c r="AO40" i="50"/>
  <c r="AO41" i="50"/>
  <c r="AO42" i="50"/>
  <c r="AO43" i="50"/>
  <c r="AO5" i="49"/>
  <c r="AO6" i="49"/>
  <c r="AO7" i="49"/>
  <c r="AO8" i="49"/>
  <c r="AO10" i="49"/>
  <c r="AO11" i="49"/>
  <c r="AO12" i="49"/>
  <c r="AO13" i="49"/>
  <c r="AO15" i="49"/>
  <c r="AO16" i="49"/>
  <c r="AO17" i="49"/>
  <c r="AO18" i="49"/>
  <c r="AO20" i="49"/>
  <c r="AO21" i="49"/>
  <c r="AO22" i="49"/>
  <c r="AO23" i="49"/>
  <c r="AO25" i="49"/>
  <c r="AO26" i="49"/>
  <c r="AO27" i="49"/>
  <c r="AO28" i="49"/>
  <c r="AO30" i="49"/>
  <c r="AO31" i="49"/>
  <c r="AO32" i="49"/>
  <c r="AO33" i="49"/>
  <c r="AO35" i="49"/>
  <c r="AO36" i="49"/>
  <c r="AO37" i="49"/>
  <c r="AO38" i="49"/>
  <c r="AO40" i="49"/>
  <c r="AO41" i="49"/>
  <c r="AO42" i="49"/>
  <c r="AO43" i="49"/>
  <c r="AO5" i="48"/>
  <c r="AO6" i="48"/>
  <c r="AO7" i="48"/>
  <c r="AO8" i="48"/>
  <c r="AO10" i="48"/>
  <c r="AO11" i="48"/>
  <c r="AO12" i="48"/>
  <c r="AO13" i="48"/>
  <c r="AO15" i="48"/>
  <c r="AO16" i="48"/>
  <c r="AO17" i="48"/>
  <c r="AO18" i="48"/>
  <c r="AO20" i="48"/>
  <c r="AO21" i="48"/>
  <c r="AO22" i="48"/>
  <c r="AO23" i="48"/>
  <c r="AO25" i="48"/>
  <c r="AO26" i="48"/>
  <c r="AO27" i="48"/>
  <c r="AO28" i="48"/>
  <c r="AO30" i="48"/>
  <c r="AO31" i="48"/>
  <c r="AO32" i="48"/>
  <c r="AO33" i="48"/>
  <c r="AO35" i="48"/>
  <c r="AO36" i="48"/>
  <c r="AO37" i="48"/>
  <c r="AO38" i="48"/>
  <c r="AO40" i="48"/>
  <c r="AO41" i="48"/>
  <c r="AO42" i="48"/>
  <c r="AO43" i="48"/>
  <c r="AO5" i="47"/>
  <c r="AO6" i="47"/>
  <c r="AO7" i="47"/>
  <c r="AO8" i="47"/>
  <c r="AO10" i="47"/>
  <c r="AO11" i="47"/>
  <c r="AO12" i="47"/>
  <c r="AO13" i="47"/>
  <c r="AO15" i="47"/>
  <c r="AO16" i="47"/>
  <c r="AO17" i="47"/>
  <c r="AO18" i="47"/>
  <c r="AO20" i="47"/>
  <c r="AO21" i="47"/>
  <c r="AO22" i="47"/>
  <c r="AO23" i="47"/>
  <c r="AO25" i="47"/>
  <c r="AO26" i="47"/>
  <c r="AO27" i="47"/>
  <c r="AO28" i="47"/>
  <c r="AO30" i="47"/>
  <c r="AO31" i="47"/>
  <c r="AO32" i="47"/>
  <c r="AO33" i="47"/>
  <c r="AO35" i="47"/>
  <c r="AO36" i="47"/>
  <c r="AO37" i="47"/>
  <c r="AO38" i="47"/>
  <c r="AO40" i="47"/>
  <c r="AO41" i="47"/>
  <c r="AO42" i="47"/>
  <c r="AO43" i="47"/>
  <c r="AO5" i="46"/>
  <c r="AO6" i="46"/>
  <c r="AO7" i="46"/>
  <c r="AO8" i="46"/>
  <c r="AO10" i="46"/>
  <c r="AO11" i="46"/>
  <c r="AO12" i="46"/>
  <c r="AO13" i="46"/>
  <c r="AO15" i="46"/>
  <c r="AO16" i="46"/>
  <c r="AO17" i="46"/>
  <c r="AO18" i="46"/>
  <c r="AO20" i="46"/>
  <c r="AO21" i="46"/>
  <c r="AO22" i="46"/>
  <c r="AO23" i="46"/>
  <c r="AO25" i="46"/>
  <c r="AO26" i="46"/>
  <c r="AO27" i="46"/>
  <c r="AO28" i="46"/>
  <c r="AO30" i="46"/>
  <c r="AO31" i="46"/>
  <c r="AO32" i="46"/>
  <c r="AO33" i="46"/>
  <c r="AO35" i="46"/>
  <c r="AO36" i="46"/>
  <c r="AO37" i="46"/>
  <c r="AO38" i="46"/>
  <c r="AO40" i="46"/>
  <c r="AO41" i="46"/>
  <c r="AO42" i="46"/>
  <c r="AO43" i="46"/>
  <c r="AO5" i="45"/>
  <c r="AO6" i="45"/>
  <c r="AO7" i="45"/>
  <c r="AO8" i="45"/>
  <c r="AO10" i="45"/>
  <c r="AO11" i="45"/>
  <c r="AO12" i="45"/>
  <c r="AO13" i="45"/>
  <c r="AO15" i="45"/>
  <c r="AO16" i="45"/>
  <c r="AO17" i="45"/>
  <c r="AO18" i="45"/>
  <c r="AO20" i="45"/>
  <c r="AO21" i="45"/>
  <c r="AO22" i="45"/>
  <c r="AO23" i="45"/>
  <c r="AO25" i="45"/>
  <c r="AO26" i="45"/>
  <c r="AO27" i="45"/>
  <c r="AO28" i="45"/>
  <c r="AO30" i="45"/>
  <c r="AO31" i="45"/>
  <c r="AO32" i="45"/>
  <c r="AO33" i="45"/>
  <c r="AO35" i="45"/>
  <c r="AO36" i="45"/>
  <c r="AO37" i="45"/>
  <c r="AO38" i="45"/>
  <c r="AO40" i="45"/>
  <c r="AO41" i="45"/>
  <c r="AO42" i="45"/>
  <c r="AO43" i="45"/>
  <c r="AO5" i="44"/>
  <c r="AO6" i="44"/>
  <c r="AO7" i="44"/>
  <c r="AO8" i="44"/>
  <c r="AO10" i="44"/>
  <c r="AO11" i="44"/>
  <c r="AO12" i="44"/>
  <c r="AO13" i="44"/>
  <c r="AO15" i="44"/>
  <c r="AO16" i="44"/>
  <c r="AO17" i="44"/>
  <c r="AO18" i="44"/>
  <c r="AO20" i="44"/>
  <c r="AO21" i="44"/>
  <c r="AO22" i="44"/>
  <c r="AO23" i="44"/>
  <c r="AO25" i="44"/>
  <c r="AO26" i="44"/>
  <c r="AO27" i="44"/>
  <c r="AO28" i="44"/>
  <c r="AO30" i="44"/>
  <c r="AO31" i="44"/>
  <c r="AO32" i="44"/>
  <c r="AO33" i="44"/>
  <c r="AO35" i="44"/>
  <c r="AO36" i="44"/>
  <c r="AO37" i="44"/>
  <c r="AO38" i="44"/>
  <c r="AO40" i="44"/>
  <c r="AO41" i="44"/>
  <c r="AO42" i="44"/>
  <c r="AO43" i="44"/>
  <c r="C26" i="1"/>
  <c r="H8" i="25"/>
  <c r="K41" i="54" l="1"/>
  <c r="C39" i="54"/>
  <c r="U2" i="54"/>
  <c r="U41" i="54"/>
  <c r="C49" i="54"/>
  <c r="S41" i="54"/>
  <c r="Q41" i="54"/>
  <c r="O41" i="54"/>
  <c r="M41" i="54"/>
  <c r="I41" i="54"/>
  <c r="G41" i="54"/>
  <c r="E41" i="54"/>
  <c r="S35" i="54" l="1"/>
  <c r="Q35" i="54"/>
  <c r="M35" i="54"/>
  <c r="K35" i="54"/>
  <c r="S34" i="54"/>
  <c r="Q34" i="54"/>
  <c r="M34" i="54"/>
  <c r="K34" i="54"/>
  <c r="S33" i="54"/>
  <c r="Q33" i="54"/>
  <c r="M33" i="54"/>
  <c r="K33" i="54"/>
  <c r="S31" i="54"/>
  <c r="Q31" i="54"/>
  <c r="M31" i="54"/>
  <c r="K31" i="54"/>
  <c r="S30" i="54"/>
  <c r="Q30" i="54"/>
  <c r="M30" i="54"/>
  <c r="K30" i="54"/>
  <c r="S29" i="54"/>
  <c r="Q29" i="54"/>
  <c r="M29" i="54"/>
  <c r="K29" i="54"/>
  <c r="S27" i="54"/>
  <c r="Q27" i="54"/>
  <c r="M27" i="54"/>
  <c r="K27" i="54"/>
  <c r="S26" i="54"/>
  <c r="Q26" i="54"/>
  <c r="M26" i="54"/>
  <c r="K26" i="54"/>
  <c r="S25" i="54"/>
  <c r="Q25" i="54"/>
  <c r="M25" i="54"/>
  <c r="K25" i="54"/>
  <c r="S23" i="54"/>
  <c r="Q23" i="54"/>
  <c r="M23" i="54"/>
  <c r="K23" i="54"/>
  <c r="S22" i="54"/>
  <c r="Q22" i="54"/>
  <c r="M22" i="54"/>
  <c r="K22" i="54"/>
  <c r="S21" i="54"/>
  <c r="Q21" i="54"/>
  <c r="M21" i="54"/>
  <c r="K21" i="54"/>
  <c r="S19" i="54"/>
  <c r="M19" i="54"/>
  <c r="S18" i="54"/>
  <c r="M18" i="54"/>
  <c r="S17" i="54"/>
  <c r="M17" i="54"/>
  <c r="S15" i="54"/>
  <c r="Q15" i="54"/>
  <c r="M15" i="54"/>
  <c r="K15" i="54"/>
  <c r="S14" i="54"/>
  <c r="Q14" i="54"/>
  <c r="M14" i="54"/>
  <c r="K14" i="54"/>
  <c r="S13" i="54"/>
  <c r="Q13" i="54"/>
  <c r="M13" i="54"/>
  <c r="K13" i="54"/>
  <c r="S11" i="54"/>
  <c r="Q11" i="54"/>
  <c r="O11" i="54"/>
  <c r="M11" i="54"/>
  <c r="K11" i="54"/>
  <c r="I11" i="54"/>
  <c r="S10" i="54"/>
  <c r="Q10" i="54"/>
  <c r="M10" i="54"/>
  <c r="K10" i="54"/>
  <c r="S9" i="54"/>
  <c r="Q9" i="54"/>
  <c r="M9" i="54"/>
  <c r="K9" i="54"/>
  <c r="AR49" i="53"/>
  <c r="P10" i="1"/>
  <c r="AO39" i="44"/>
  <c r="AO34" i="44"/>
  <c r="AO29" i="44"/>
  <c r="AO24" i="44"/>
  <c r="AO19" i="44"/>
  <c r="AO14" i="44"/>
  <c r="AO9" i="44"/>
  <c r="AO4" i="44"/>
  <c r="AO39" i="45"/>
  <c r="AO34" i="45"/>
  <c r="AO29" i="45"/>
  <c r="AO24" i="45"/>
  <c r="AO19" i="45"/>
  <c r="AO14" i="45"/>
  <c r="AO9" i="45"/>
  <c r="AO4" i="45"/>
  <c r="AO39" i="46"/>
  <c r="AO34" i="46"/>
  <c r="AO29" i="46"/>
  <c r="AO24" i="46"/>
  <c r="AO19" i="46"/>
  <c r="AO14" i="46"/>
  <c r="AO9" i="46"/>
  <c r="AO4" i="46"/>
  <c r="AO39" i="47"/>
  <c r="AO34" i="47"/>
  <c r="AO29" i="47"/>
  <c r="AO24" i="47"/>
  <c r="AO19" i="47"/>
  <c r="AO14" i="47"/>
  <c r="AO9" i="47"/>
  <c r="AO4" i="47"/>
  <c r="AO39" i="48"/>
  <c r="AO34" i="48"/>
  <c r="AO29" i="48"/>
  <c r="AO24" i="48"/>
  <c r="AO19" i="48"/>
  <c r="AO14" i="48"/>
  <c r="AO9" i="48"/>
  <c r="AO4" i="48"/>
  <c r="AO39" i="49"/>
  <c r="AO34" i="49"/>
  <c r="AO29" i="49"/>
  <c r="AO24" i="49"/>
  <c r="AO19" i="49"/>
  <c r="AO14" i="49"/>
  <c r="AO9" i="49"/>
  <c r="AO4" i="49"/>
  <c r="AO39" i="50"/>
  <c r="AO34" i="50"/>
  <c r="AO29" i="50"/>
  <c r="AO24" i="50"/>
  <c r="AO19" i="50"/>
  <c r="AO14" i="50"/>
  <c r="AO9" i="50"/>
  <c r="AO4" i="50"/>
  <c r="AO39" i="51"/>
  <c r="AO34" i="51"/>
  <c r="AO29" i="51"/>
  <c r="AO24" i="51"/>
  <c r="AO19" i="51"/>
  <c r="AO14" i="51"/>
  <c r="AO9" i="51"/>
  <c r="AO4" i="51"/>
  <c r="AO39" i="52"/>
  <c r="AO34" i="52"/>
  <c r="AO29" i="52"/>
  <c r="AO24" i="52"/>
  <c r="AO19" i="52"/>
  <c r="AO14" i="52"/>
  <c r="AO9" i="52"/>
  <c r="AO4" i="52"/>
  <c r="AO39" i="53"/>
  <c r="AO34" i="53"/>
  <c r="AO29" i="53"/>
  <c r="AO24" i="53"/>
  <c r="AO19" i="53"/>
  <c r="AO14" i="53"/>
  <c r="AO9" i="53"/>
  <c r="AO4" i="53"/>
  <c r="AO39" i="43"/>
  <c r="AO34" i="43"/>
  <c r="AO29" i="43"/>
  <c r="AO24" i="43"/>
  <c r="AO19" i="43"/>
  <c r="AO14" i="43"/>
  <c r="AO9" i="43"/>
  <c r="AO4" i="43"/>
  <c r="AR49" i="25"/>
  <c r="I5" i="25"/>
  <c r="H5" i="25"/>
  <c r="A14" i="25"/>
  <c r="A15" i="25"/>
  <c r="A16" i="25"/>
  <c r="A17" i="25"/>
  <c r="A18" i="25"/>
  <c r="A19" i="25"/>
  <c r="A20" i="25"/>
  <c r="A21" i="25"/>
  <c r="A22" i="25"/>
  <c r="A23" i="25"/>
  <c r="A24" i="25"/>
  <c r="A25" i="25"/>
  <c r="A26" i="25"/>
  <c r="A27" i="25"/>
  <c r="A28" i="25"/>
  <c r="A29" i="25"/>
  <c r="A30" i="25"/>
  <c r="A31" i="25"/>
  <c r="A32" i="25"/>
  <c r="A33" i="25"/>
  <c r="A34" i="25"/>
  <c r="A35" i="25"/>
  <c r="A36" i="25"/>
  <c r="A37" i="25"/>
  <c r="A38" i="25"/>
  <c r="A39" i="25"/>
  <c r="A40" i="25"/>
  <c r="A41" i="25"/>
  <c r="A42" i="25"/>
  <c r="A43" i="25"/>
  <c r="A44" i="25"/>
  <c r="A45" i="25"/>
  <c r="A46" i="25"/>
  <c r="A47" i="25"/>
  <c r="AJ3" i="13"/>
  <c r="AG3" i="13"/>
  <c r="AD3" i="13"/>
  <c r="AA3" i="13"/>
  <c r="X3" i="13"/>
  <c r="U3" i="13"/>
  <c r="R3" i="13"/>
  <c r="O3" i="13"/>
  <c r="M9" i="1" l="1"/>
  <c r="L11" i="1"/>
  <c r="M11" i="1"/>
  <c r="C27" i="1"/>
  <c r="AN2" i="44"/>
  <c r="AK2" i="44"/>
  <c r="AH2" i="44"/>
  <c r="AE2" i="44"/>
  <c r="AB2" i="44"/>
  <c r="Y2" i="44"/>
  <c r="V2" i="44"/>
  <c r="S2" i="44"/>
  <c r="P2" i="44"/>
  <c r="AN2" i="46"/>
  <c r="AK2" i="46"/>
  <c r="AH2" i="46"/>
  <c r="AE2" i="46"/>
  <c r="AB2" i="46"/>
  <c r="Y2" i="46"/>
  <c r="V2" i="46"/>
  <c r="S2" i="46"/>
  <c r="P2" i="46"/>
  <c r="AN2" i="47"/>
  <c r="AK2" i="47"/>
  <c r="AH2" i="47"/>
  <c r="AE2" i="47"/>
  <c r="AB2" i="47"/>
  <c r="Y2" i="47"/>
  <c r="V2" i="47"/>
  <c r="S2" i="47"/>
  <c r="P2" i="47"/>
  <c r="AN2" i="48"/>
  <c r="AK2" i="48"/>
  <c r="AH2" i="48"/>
  <c r="AE2" i="48"/>
  <c r="AB2" i="48"/>
  <c r="Y2" i="48"/>
  <c r="V2" i="48"/>
  <c r="S2" i="48"/>
  <c r="P2" i="48"/>
  <c r="AN2" i="49"/>
  <c r="AK2" i="49"/>
  <c r="AH2" i="49"/>
  <c r="AE2" i="49"/>
  <c r="AB2" i="49"/>
  <c r="Y2" i="49"/>
  <c r="V2" i="49"/>
  <c r="S2" i="49"/>
  <c r="P2" i="49"/>
  <c r="AN2" i="50"/>
  <c r="AK2" i="50"/>
  <c r="AH2" i="50"/>
  <c r="AE2" i="50"/>
  <c r="AB2" i="50"/>
  <c r="Y2" i="50"/>
  <c r="V2" i="50"/>
  <c r="S2" i="50"/>
  <c r="P2" i="50"/>
  <c r="AN2" i="51"/>
  <c r="AK2" i="51"/>
  <c r="AH2" i="51"/>
  <c r="AE2" i="51"/>
  <c r="AB2" i="51"/>
  <c r="Y2" i="51"/>
  <c r="V2" i="51"/>
  <c r="S2" i="51"/>
  <c r="P2" i="51"/>
  <c r="AN2" i="52"/>
  <c r="AK2" i="52"/>
  <c r="AH2" i="52"/>
  <c r="AE2" i="52"/>
  <c r="AB2" i="52"/>
  <c r="Y2" i="52"/>
  <c r="V2" i="52"/>
  <c r="S2" i="52"/>
  <c r="P2" i="52"/>
  <c r="AN2" i="53"/>
  <c r="AK2" i="53"/>
  <c r="AH2" i="53"/>
  <c r="AE2" i="53"/>
  <c r="AB2" i="53"/>
  <c r="Y2" i="53"/>
  <c r="V2" i="53"/>
  <c r="S2" i="53"/>
  <c r="P2" i="53"/>
  <c r="AB5" i="54" l="1"/>
  <c r="AK5" i="54"/>
  <c r="AB17" i="54"/>
  <c r="AF17" i="54"/>
  <c r="AI33" i="54"/>
  <c r="AK25" i="54"/>
  <c r="AB9" i="54"/>
  <c r="AK21" i="54"/>
  <c r="AB29" i="54"/>
  <c r="AH9" i="54"/>
  <c r="AB25" i="54"/>
  <c r="AH25" i="54"/>
  <c r="AH21" i="54"/>
  <c r="AB13" i="54"/>
  <c r="AH5" i="54"/>
  <c r="AI29" i="54"/>
  <c r="AK9" i="54"/>
  <c r="AF21" i="54"/>
  <c r="AF33" i="54"/>
  <c r="AH17" i="54"/>
  <c r="AE25" i="54"/>
  <c r="AJ17" i="54"/>
  <c r="AJ21" i="54"/>
  <c r="AJ25" i="54"/>
  <c r="AD5" i="54"/>
  <c r="AF25" i="54"/>
  <c r="AK17" i="54"/>
  <c r="AH13" i="54"/>
  <c r="AJ5" i="54"/>
  <c r="AD9" i="54"/>
  <c r="AF29" i="54"/>
  <c r="AK29" i="54"/>
  <c r="AD13" i="54"/>
  <c r="AE5" i="54"/>
  <c r="AH29" i="54"/>
  <c r="AD17" i="54"/>
  <c r="AJ29" i="54"/>
  <c r="AI9" i="54"/>
  <c r="AG33" i="54"/>
  <c r="AD21" i="54"/>
  <c r="AG17" i="54"/>
  <c r="AJ33" i="54"/>
  <c r="AG29" i="54"/>
  <c r="AI13" i="54"/>
  <c r="AD25" i="54"/>
  <c r="AJ13" i="54"/>
  <c r="AF5" i="54"/>
  <c r="AD29" i="54"/>
  <c r="AK13" i="54"/>
  <c r="AB33" i="54"/>
  <c r="AE13" i="54"/>
  <c r="AH33" i="54"/>
  <c r="AE21" i="54"/>
  <c r="AE29" i="54"/>
  <c r="AG9" i="54"/>
  <c r="AG13" i="54"/>
  <c r="AG21" i="54"/>
  <c r="AI21" i="54"/>
  <c r="AF9" i="54"/>
  <c r="AD33" i="54"/>
  <c r="AB21" i="54"/>
  <c r="AK33" i="54"/>
  <c r="AE9" i="54"/>
  <c r="AE17" i="54"/>
  <c r="AJ9" i="54"/>
  <c r="AG5" i="54"/>
  <c r="AE33" i="54"/>
  <c r="AG25" i="54"/>
  <c r="AI5" i="54"/>
  <c r="AI17" i="54"/>
  <c r="AI25" i="54"/>
  <c r="AF13" i="54"/>
  <c r="L16" i="45"/>
  <c r="AQ16" i="45"/>
  <c r="AR16" i="45"/>
  <c r="BP16" i="45" s="1"/>
  <c r="AU16" i="45"/>
  <c r="AV16" i="45"/>
  <c r="BN16" i="45" s="1"/>
  <c r="AY16" i="45"/>
  <c r="AZ16" i="45"/>
  <c r="BO16" i="45" s="1"/>
  <c r="L32" i="13"/>
  <c r="AO32" i="13"/>
  <c r="AQ32" i="13"/>
  <c r="AR32" i="13"/>
  <c r="BG32" i="13" s="1"/>
  <c r="AU32" i="13"/>
  <c r="AV32" i="13"/>
  <c r="BH32" i="13" s="1"/>
  <c r="AY32" i="13"/>
  <c r="AZ32" i="13"/>
  <c r="BI32" i="13" s="1"/>
  <c r="L29" i="13"/>
  <c r="AO29" i="13"/>
  <c r="BR32" i="13" l="1"/>
  <c r="BO32" i="13"/>
  <c r="BL32" i="13"/>
  <c r="BM16" i="45"/>
  <c r="BJ16" i="45"/>
  <c r="BG16" i="45"/>
  <c r="BH16" i="45"/>
  <c r="BL16" i="45"/>
  <c r="BK16" i="45"/>
  <c r="BI16" i="45"/>
  <c r="BR16" i="45"/>
  <c r="BQ16" i="45"/>
  <c r="BQ32" i="13"/>
  <c r="BP32" i="13"/>
  <c r="BN32" i="13"/>
  <c r="BM32" i="13"/>
  <c r="BK32" i="13"/>
  <c r="BJ32" i="13"/>
  <c r="L28" i="53"/>
  <c r="AQ28" i="53"/>
  <c r="AR28" i="53"/>
  <c r="BM28" i="53" s="1"/>
  <c r="AU28" i="53"/>
  <c r="AV28" i="53"/>
  <c r="BN28" i="53" s="1"/>
  <c r="AY28" i="53"/>
  <c r="AZ28" i="53"/>
  <c r="BL28" i="53" s="1"/>
  <c r="L47" i="53"/>
  <c r="M59" i="44"/>
  <c r="N59" i="44" s="1"/>
  <c r="AL2" i="44" s="1"/>
  <c r="J59" i="44"/>
  <c r="I59" i="44"/>
  <c r="H59" i="44"/>
  <c r="F58" i="44"/>
  <c r="F57" i="44"/>
  <c r="F56" i="44"/>
  <c r="J56" i="44" s="1"/>
  <c r="F55" i="44"/>
  <c r="F54" i="44"/>
  <c r="F53" i="44"/>
  <c r="F52" i="44"/>
  <c r="F51" i="44"/>
  <c r="H51" i="44" s="1"/>
  <c r="L47" i="44"/>
  <c r="L46" i="44"/>
  <c r="L45" i="44"/>
  <c r="L44" i="44"/>
  <c r="AZ43" i="44"/>
  <c r="BI43" i="44" s="1"/>
  <c r="AY43" i="44"/>
  <c r="AV43" i="44"/>
  <c r="BN43" i="44" s="1"/>
  <c r="AU43" i="44"/>
  <c r="AR43" i="44"/>
  <c r="BM43" i="44" s="1"/>
  <c r="AQ43" i="44"/>
  <c r="L43" i="44"/>
  <c r="AZ42" i="44"/>
  <c r="BO42" i="44" s="1"/>
  <c r="AY42" i="44"/>
  <c r="AV42" i="44"/>
  <c r="AU42" i="44"/>
  <c r="AR42" i="44"/>
  <c r="BG42" i="44" s="1"/>
  <c r="AQ42" i="44"/>
  <c r="L42" i="44"/>
  <c r="AZ41" i="44"/>
  <c r="AY41" i="44"/>
  <c r="AV41" i="44"/>
  <c r="AU41" i="44"/>
  <c r="AR41" i="44"/>
  <c r="BM41" i="44" s="1"/>
  <c r="AQ41" i="44"/>
  <c r="L41" i="44"/>
  <c r="AZ40" i="44"/>
  <c r="AY40" i="44"/>
  <c r="AV40" i="44"/>
  <c r="AU40" i="44"/>
  <c r="AR40" i="44"/>
  <c r="AQ40" i="44"/>
  <c r="L40" i="44"/>
  <c r="L39" i="44"/>
  <c r="AZ38" i="44"/>
  <c r="AY38" i="44"/>
  <c r="AV38" i="44"/>
  <c r="BH38" i="44" s="1"/>
  <c r="AU38" i="44"/>
  <c r="AR38" i="44"/>
  <c r="AQ38" i="44"/>
  <c r="L38" i="44"/>
  <c r="AZ37" i="44"/>
  <c r="AY37" i="44"/>
  <c r="AV37" i="44"/>
  <c r="AU37" i="44"/>
  <c r="AR37" i="44"/>
  <c r="BG37" i="44" s="1"/>
  <c r="AQ37" i="44"/>
  <c r="L37" i="44"/>
  <c r="AZ36" i="44"/>
  <c r="BR36" i="44" s="1"/>
  <c r="AY36" i="44"/>
  <c r="AV36" i="44"/>
  <c r="AU36" i="44"/>
  <c r="AR36" i="44"/>
  <c r="BP36" i="44" s="1"/>
  <c r="AQ36" i="44"/>
  <c r="L36" i="44"/>
  <c r="AZ35" i="44"/>
  <c r="BL35" i="44" s="1"/>
  <c r="AY35" i="44"/>
  <c r="AV35" i="44"/>
  <c r="BQ35" i="44" s="1"/>
  <c r="AU35" i="44"/>
  <c r="AR35" i="44"/>
  <c r="BM35" i="44" s="1"/>
  <c r="AQ35" i="44"/>
  <c r="L35" i="44"/>
  <c r="L34" i="44"/>
  <c r="AZ33" i="44"/>
  <c r="BL33" i="44" s="1"/>
  <c r="AY33" i="44"/>
  <c r="AV33" i="44"/>
  <c r="BN33" i="44" s="1"/>
  <c r="AU33" i="44"/>
  <c r="AR33" i="44"/>
  <c r="BM33" i="44" s="1"/>
  <c r="AQ33" i="44"/>
  <c r="L33" i="44"/>
  <c r="AZ32" i="44"/>
  <c r="AY32" i="44"/>
  <c r="AV32" i="44"/>
  <c r="AU32" i="44"/>
  <c r="AR32" i="44"/>
  <c r="BM32" i="44" s="1"/>
  <c r="AQ32" i="44"/>
  <c r="L32" i="44"/>
  <c r="AZ31" i="44"/>
  <c r="AY31" i="44"/>
  <c r="AV31" i="44"/>
  <c r="AU31" i="44"/>
  <c r="AR31" i="44"/>
  <c r="BG31" i="44" s="1"/>
  <c r="AQ31" i="44"/>
  <c r="L31" i="44"/>
  <c r="AZ30" i="44"/>
  <c r="BI30" i="44" s="1"/>
  <c r="AY30" i="44"/>
  <c r="AV30" i="44"/>
  <c r="BK30" i="44" s="1"/>
  <c r="AU30" i="44"/>
  <c r="AR30" i="44"/>
  <c r="BP30" i="44" s="1"/>
  <c r="AQ30" i="44"/>
  <c r="L30" i="44"/>
  <c r="L29" i="44"/>
  <c r="AZ28" i="44"/>
  <c r="BR28" i="44" s="1"/>
  <c r="AY28" i="44"/>
  <c r="AV28" i="44"/>
  <c r="BH28" i="44" s="1"/>
  <c r="AU28" i="44"/>
  <c r="AR28" i="44"/>
  <c r="BP28" i="44" s="1"/>
  <c r="AQ28" i="44"/>
  <c r="L28" i="44"/>
  <c r="AZ27" i="44"/>
  <c r="AY27" i="44"/>
  <c r="AV27" i="44"/>
  <c r="BH27" i="44" s="1"/>
  <c r="AU27" i="44"/>
  <c r="AR27" i="44"/>
  <c r="AQ27" i="44"/>
  <c r="L27" i="44"/>
  <c r="AZ26" i="44"/>
  <c r="BI26" i="44" s="1"/>
  <c r="AY26" i="44"/>
  <c r="AV26" i="44"/>
  <c r="BK26" i="44" s="1"/>
  <c r="AU26" i="44"/>
  <c r="AR26" i="44"/>
  <c r="BP26" i="44" s="1"/>
  <c r="AQ26" i="44"/>
  <c r="L26" i="44"/>
  <c r="AZ25" i="44"/>
  <c r="BR25" i="44" s="1"/>
  <c r="AY25" i="44"/>
  <c r="AV25" i="44"/>
  <c r="BQ25" i="44" s="1"/>
  <c r="AU25" i="44"/>
  <c r="AR25" i="44"/>
  <c r="BP25" i="44" s="1"/>
  <c r="AQ25" i="44"/>
  <c r="L25" i="44"/>
  <c r="L24" i="44"/>
  <c r="AZ23" i="44"/>
  <c r="BL23" i="44" s="1"/>
  <c r="AY23" i="44"/>
  <c r="AV23" i="44"/>
  <c r="AU23" i="44"/>
  <c r="AR23" i="44"/>
  <c r="BJ23" i="44" s="1"/>
  <c r="AQ23" i="44"/>
  <c r="L23" i="44"/>
  <c r="AZ22" i="44"/>
  <c r="AY22" i="44"/>
  <c r="AV22" i="44"/>
  <c r="AU22" i="44"/>
  <c r="AR22" i="44"/>
  <c r="BJ22" i="44" s="1"/>
  <c r="AQ22" i="44"/>
  <c r="L22" i="44"/>
  <c r="AZ21" i="44"/>
  <c r="BR21" i="44" s="1"/>
  <c r="AY21" i="44"/>
  <c r="AV21" i="44"/>
  <c r="AU21" i="44"/>
  <c r="AR21" i="44"/>
  <c r="AQ21" i="44"/>
  <c r="L21" i="44"/>
  <c r="AZ20" i="44"/>
  <c r="BL20" i="44" s="1"/>
  <c r="AY20" i="44"/>
  <c r="AV20" i="44"/>
  <c r="BK20" i="44" s="1"/>
  <c r="AU20" i="44"/>
  <c r="AR20" i="44"/>
  <c r="BG20" i="44" s="1"/>
  <c r="AQ20" i="44"/>
  <c r="L20" i="44"/>
  <c r="L19" i="44"/>
  <c r="AZ18" i="44"/>
  <c r="BR18" i="44" s="1"/>
  <c r="AY18" i="44"/>
  <c r="AV18" i="44"/>
  <c r="BQ18" i="44" s="1"/>
  <c r="AU18" i="44"/>
  <c r="AR18" i="44"/>
  <c r="BJ18" i="44" s="1"/>
  <c r="AQ18" i="44"/>
  <c r="L18" i="44"/>
  <c r="AZ17" i="44"/>
  <c r="BI17" i="44" s="1"/>
  <c r="AY17" i="44"/>
  <c r="AV17" i="44"/>
  <c r="BK17" i="44" s="1"/>
  <c r="AU17" i="44"/>
  <c r="AR17" i="44"/>
  <c r="BJ17" i="44" s="1"/>
  <c r="AQ17" i="44"/>
  <c r="L17" i="44"/>
  <c r="AZ16" i="44"/>
  <c r="BO16" i="44" s="1"/>
  <c r="AY16" i="44"/>
  <c r="AV16" i="44"/>
  <c r="BH16" i="44" s="1"/>
  <c r="AU16" i="44"/>
  <c r="AR16" i="44"/>
  <c r="BP16" i="44" s="1"/>
  <c r="AQ16" i="44"/>
  <c r="L16" i="44"/>
  <c r="AZ15" i="44"/>
  <c r="BI15" i="44" s="1"/>
  <c r="AY15" i="44"/>
  <c r="AV15" i="44"/>
  <c r="BH15" i="44" s="1"/>
  <c r="AU15" i="44"/>
  <c r="AR15" i="44"/>
  <c r="BG15" i="44" s="1"/>
  <c r="AQ15" i="44"/>
  <c r="L15" i="44"/>
  <c r="L14" i="44"/>
  <c r="AZ13" i="44"/>
  <c r="BL13" i="44" s="1"/>
  <c r="AY13" i="44"/>
  <c r="AV13" i="44"/>
  <c r="BN13" i="44" s="1"/>
  <c r="AU13" i="44"/>
  <c r="AR13" i="44"/>
  <c r="AQ13" i="44"/>
  <c r="L13" i="44"/>
  <c r="AZ12" i="44"/>
  <c r="AY12" i="44"/>
  <c r="AV12" i="44"/>
  <c r="BH12" i="44" s="1"/>
  <c r="AU12" i="44"/>
  <c r="AR12" i="44"/>
  <c r="BP12" i="44" s="1"/>
  <c r="AQ12" i="44"/>
  <c r="L12" i="44"/>
  <c r="AZ11" i="44"/>
  <c r="BR11" i="44" s="1"/>
  <c r="AY11" i="44"/>
  <c r="AV11" i="44"/>
  <c r="AU11" i="44"/>
  <c r="AR11" i="44"/>
  <c r="BP11" i="44" s="1"/>
  <c r="AQ11" i="44"/>
  <c r="L11" i="44"/>
  <c r="AZ10" i="44"/>
  <c r="BI10" i="44" s="1"/>
  <c r="AY10" i="44"/>
  <c r="AV10" i="44"/>
  <c r="BQ10" i="44" s="1"/>
  <c r="AU10" i="44"/>
  <c r="AR10" i="44"/>
  <c r="AQ10" i="44"/>
  <c r="L10" i="44"/>
  <c r="L9" i="44"/>
  <c r="AZ8" i="44"/>
  <c r="BR8" i="44" s="1"/>
  <c r="AY8" i="44"/>
  <c r="AV8" i="44"/>
  <c r="AU8" i="44"/>
  <c r="AR8" i="44"/>
  <c r="AQ8" i="44"/>
  <c r="L8" i="44"/>
  <c r="AZ7" i="44"/>
  <c r="BR7" i="44" s="1"/>
  <c r="AY7" i="44"/>
  <c r="AV7" i="44"/>
  <c r="BH7" i="44" s="1"/>
  <c r="AU7" i="44"/>
  <c r="AR7" i="44"/>
  <c r="BJ7" i="44" s="1"/>
  <c r="AQ7" i="44"/>
  <c r="L7" i="44"/>
  <c r="AZ6" i="44"/>
  <c r="BR6" i="44" s="1"/>
  <c r="AY6" i="44"/>
  <c r="AV6" i="44"/>
  <c r="BQ6" i="44" s="1"/>
  <c r="AU6" i="44"/>
  <c r="AR6" i="44"/>
  <c r="AQ6" i="44"/>
  <c r="L6" i="44"/>
  <c r="AZ5" i="44"/>
  <c r="BR5" i="44" s="1"/>
  <c r="AY5" i="44"/>
  <c r="AV5" i="44"/>
  <c r="BQ5" i="44" s="1"/>
  <c r="AU5" i="44"/>
  <c r="AR5" i="44"/>
  <c r="BM5" i="44" s="1"/>
  <c r="AQ5" i="44"/>
  <c r="L5" i="44"/>
  <c r="AQ4" i="44"/>
  <c r="BU8" i="44" s="1"/>
  <c r="L4" i="44"/>
  <c r="BE3" i="44"/>
  <c r="M59" i="45"/>
  <c r="N59" i="45" s="1"/>
  <c r="AL2" i="45" s="1"/>
  <c r="J59" i="45"/>
  <c r="I59" i="45"/>
  <c r="H59" i="45"/>
  <c r="F58" i="45"/>
  <c r="I58" i="45" s="1"/>
  <c r="F57" i="45"/>
  <c r="F56" i="45"/>
  <c r="F55" i="45"/>
  <c r="F54" i="45"/>
  <c r="M54" i="45" s="1"/>
  <c r="N54" i="45" s="1"/>
  <c r="W2" i="45" s="1"/>
  <c r="F53" i="45"/>
  <c r="J53" i="45" s="1"/>
  <c r="F52" i="45"/>
  <c r="F51" i="45"/>
  <c r="J51" i="45" s="1"/>
  <c r="L47" i="45"/>
  <c r="L46" i="45"/>
  <c r="L45" i="45"/>
  <c r="L44" i="45"/>
  <c r="AZ43" i="45"/>
  <c r="AY43" i="45"/>
  <c r="AV43" i="45"/>
  <c r="AU43" i="45"/>
  <c r="AR43" i="45"/>
  <c r="BG43" i="45" s="1"/>
  <c r="AQ43" i="45"/>
  <c r="L43" i="45"/>
  <c r="AZ42" i="45"/>
  <c r="AY42" i="45"/>
  <c r="AV42" i="45"/>
  <c r="BK42" i="45" s="1"/>
  <c r="AU42" i="45"/>
  <c r="AR42" i="45"/>
  <c r="BP42" i="45" s="1"/>
  <c r="AQ42" i="45"/>
  <c r="L42" i="45"/>
  <c r="AZ41" i="45"/>
  <c r="AY41" i="45"/>
  <c r="AV41" i="45"/>
  <c r="AU41" i="45"/>
  <c r="AR41" i="45"/>
  <c r="BM41" i="45" s="1"/>
  <c r="AQ41" i="45"/>
  <c r="L41" i="45"/>
  <c r="AZ40" i="45"/>
  <c r="AY40" i="45"/>
  <c r="AV40" i="45"/>
  <c r="AU40" i="45"/>
  <c r="AR40" i="45"/>
  <c r="BM40" i="45" s="1"/>
  <c r="AQ40" i="45"/>
  <c r="L40" i="45"/>
  <c r="L39" i="45"/>
  <c r="AZ38" i="45"/>
  <c r="AY38" i="45"/>
  <c r="AV38" i="45"/>
  <c r="AU38" i="45"/>
  <c r="AR38" i="45"/>
  <c r="AQ38" i="45"/>
  <c r="L38" i="45"/>
  <c r="AZ37" i="45"/>
  <c r="BR37" i="45" s="1"/>
  <c r="AY37" i="45"/>
  <c r="AV37" i="45"/>
  <c r="BH37" i="45" s="1"/>
  <c r="AU37" i="45"/>
  <c r="AR37" i="45"/>
  <c r="BM37" i="45" s="1"/>
  <c r="AQ37" i="45"/>
  <c r="L37" i="45"/>
  <c r="AZ36" i="45"/>
  <c r="AY36" i="45"/>
  <c r="AV36" i="45"/>
  <c r="BQ36" i="45" s="1"/>
  <c r="AU36" i="45"/>
  <c r="AR36" i="45"/>
  <c r="AQ36" i="45"/>
  <c r="L36" i="45"/>
  <c r="AZ35" i="45"/>
  <c r="BI35" i="45" s="1"/>
  <c r="AY35" i="45"/>
  <c r="AV35" i="45"/>
  <c r="BN35" i="45" s="1"/>
  <c r="AU35" i="45"/>
  <c r="AR35" i="45"/>
  <c r="BP35" i="45" s="1"/>
  <c r="AQ35" i="45"/>
  <c r="L35" i="45"/>
  <c r="L34" i="45"/>
  <c r="AZ33" i="45"/>
  <c r="BR33" i="45" s="1"/>
  <c r="AY33" i="45"/>
  <c r="AV33" i="45"/>
  <c r="AU33" i="45"/>
  <c r="AR33" i="45"/>
  <c r="AQ33" i="45"/>
  <c r="L33" i="45"/>
  <c r="AZ32" i="45"/>
  <c r="AY32" i="45"/>
  <c r="AV32" i="45"/>
  <c r="AU32" i="45"/>
  <c r="AR32" i="45"/>
  <c r="BM32" i="45" s="1"/>
  <c r="AQ32" i="45"/>
  <c r="L32" i="45"/>
  <c r="AZ31" i="45"/>
  <c r="BR31" i="45" s="1"/>
  <c r="AY31" i="45"/>
  <c r="AV31" i="45"/>
  <c r="BN31" i="45" s="1"/>
  <c r="AU31" i="45"/>
  <c r="AR31" i="45"/>
  <c r="BJ31" i="45" s="1"/>
  <c r="AQ31" i="45"/>
  <c r="L31" i="45"/>
  <c r="AZ30" i="45"/>
  <c r="BO30" i="45" s="1"/>
  <c r="AY30" i="45"/>
  <c r="AV30" i="45"/>
  <c r="AU30" i="45"/>
  <c r="AR30" i="45"/>
  <c r="AQ30" i="45"/>
  <c r="L30" i="45"/>
  <c r="L29" i="45"/>
  <c r="AZ28" i="45"/>
  <c r="AY28" i="45"/>
  <c r="AV28" i="45"/>
  <c r="BH28" i="45" s="1"/>
  <c r="AU28" i="45"/>
  <c r="AR28" i="45"/>
  <c r="BP28" i="45" s="1"/>
  <c r="AQ28" i="45"/>
  <c r="L28" i="45"/>
  <c r="AZ27" i="45"/>
  <c r="BL27" i="45" s="1"/>
  <c r="AY27" i="45"/>
  <c r="AV27" i="45"/>
  <c r="AU27" i="45"/>
  <c r="AR27" i="45"/>
  <c r="AQ27" i="45"/>
  <c r="L27" i="45"/>
  <c r="AZ26" i="45"/>
  <c r="BI26" i="45" s="1"/>
  <c r="AY26" i="45"/>
  <c r="AV26" i="45"/>
  <c r="AU26" i="45"/>
  <c r="AR26" i="45"/>
  <c r="BP26" i="45" s="1"/>
  <c r="AQ26" i="45"/>
  <c r="L26" i="45"/>
  <c r="AZ25" i="45"/>
  <c r="BI25" i="45" s="1"/>
  <c r="AY25" i="45"/>
  <c r="AV25" i="45"/>
  <c r="BH25" i="45" s="1"/>
  <c r="AU25" i="45"/>
  <c r="AR25" i="45"/>
  <c r="AQ25" i="45"/>
  <c r="L25" i="45"/>
  <c r="L24" i="45"/>
  <c r="AZ23" i="45"/>
  <c r="BR23" i="45" s="1"/>
  <c r="AY23" i="45"/>
  <c r="AV23" i="45"/>
  <c r="BN23" i="45" s="1"/>
  <c r="AU23" i="45"/>
  <c r="AR23" i="45"/>
  <c r="BP23" i="45" s="1"/>
  <c r="AQ23" i="45"/>
  <c r="L23" i="45"/>
  <c r="AZ22" i="45"/>
  <c r="BR22" i="45" s="1"/>
  <c r="AY22" i="45"/>
  <c r="AV22" i="45"/>
  <c r="AU22" i="45"/>
  <c r="AR22" i="45"/>
  <c r="BG22" i="45" s="1"/>
  <c r="AQ22" i="45"/>
  <c r="L22" i="45"/>
  <c r="AZ21" i="45"/>
  <c r="AY21" i="45"/>
  <c r="AV21" i="45"/>
  <c r="AU21" i="45"/>
  <c r="AR21" i="45"/>
  <c r="AQ21" i="45"/>
  <c r="L21" i="45"/>
  <c r="AZ20" i="45"/>
  <c r="BI20" i="45" s="1"/>
  <c r="AY20" i="45"/>
  <c r="AV20" i="45"/>
  <c r="AU20" i="45"/>
  <c r="AR20" i="45"/>
  <c r="BJ20" i="45" s="1"/>
  <c r="AQ20" i="45"/>
  <c r="L20" i="45"/>
  <c r="L19" i="45"/>
  <c r="AZ18" i="45"/>
  <c r="BR18" i="45" s="1"/>
  <c r="AY18" i="45"/>
  <c r="AV18" i="45"/>
  <c r="BN18" i="45" s="1"/>
  <c r="AU18" i="45"/>
  <c r="AR18" i="45"/>
  <c r="AQ18" i="45"/>
  <c r="L18" i="45"/>
  <c r="AZ17" i="45"/>
  <c r="AY17" i="45"/>
  <c r="AV17" i="45"/>
  <c r="BK17" i="45" s="1"/>
  <c r="AU17" i="45"/>
  <c r="AR17" i="45"/>
  <c r="AQ17" i="45"/>
  <c r="L17" i="45"/>
  <c r="AZ15" i="45"/>
  <c r="BR15" i="45" s="1"/>
  <c r="AY15" i="45"/>
  <c r="AV15" i="45"/>
  <c r="AU15" i="45"/>
  <c r="AR15" i="45"/>
  <c r="AQ15" i="45"/>
  <c r="L15" i="45"/>
  <c r="L14" i="45"/>
  <c r="AZ13" i="45"/>
  <c r="AY13" i="45"/>
  <c r="AV13" i="45"/>
  <c r="AU13" i="45"/>
  <c r="AR13" i="45"/>
  <c r="BP13" i="45" s="1"/>
  <c r="AQ13" i="45"/>
  <c r="L13" i="45"/>
  <c r="AZ12" i="45"/>
  <c r="AY12" i="45"/>
  <c r="AV12" i="45"/>
  <c r="BQ12" i="45" s="1"/>
  <c r="AU12" i="45"/>
  <c r="AR12" i="45"/>
  <c r="BM12" i="45" s="1"/>
  <c r="AQ12" i="45"/>
  <c r="L12" i="45"/>
  <c r="AZ11" i="45"/>
  <c r="BR11" i="45" s="1"/>
  <c r="AY11" i="45"/>
  <c r="AV11" i="45"/>
  <c r="AU11" i="45"/>
  <c r="AR11" i="45"/>
  <c r="BG11" i="45" s="1"/>
  <c r="AQ11" i="45"/>
  <c r="L11" i="45"/>
  <c r="AZ10" i="45"/>
  <c r="BL10" i="45" s="1"/>
  <c r="AY10" i="45"/>
  <c r="AV10" i="45"/>
  <c r="BQ10" i="45" s="1"/>
  <c r="AU10" i="45"/>
  <c r="AR10" i="45"/>
  <c r="AQ10" i="45"/>
  <c r="L10" i="45"/>
  <c r="L9" i="45"/>
  <c r="AZ8" i="45"/>
  <c r="BR8" i="45" s="1"/>
  <c r="AY8" i="45"/>
  <c r="AV8" i="45"/>
  <c r="AU8" i="45"/>
  <c r="AR8" i="45"/>
  <c r="AQ8" i="45"/>
  <c r="L8" i="45"/>
  <c r="AZ7" i="45"/>
  <c r="BR7" i="45" s="1"/>
  <c r="AY7" i="45"/>
  <c r="AV7" i="45"/>
  <c r="BN7" i="45" s="1"/>
  <c r="AU7" i="45"/>
  <c r="AR7" i="45"/>
  <c r="AQ7" i="45"/>
  <c r="L7" i="45"/>
  <c r="AZ6" i="45"/>
  <c r="BO6" i="45" s="1"/>
  <c r="AY6" i="45"/>
  <c r="AV6" i="45"/>
  <c r="BN6" i="45" s="1"/>
  <c r="AU6" i="45"/>
  <c r="AR6" i="45"/>
  <c r="BJ6" i="45" s="1"/>
  <c r="AQ6" i="45"/>
  <c r="L6" i="45"/>
  <c r="AZ5" i="45"/>
  <c r="AY5" i="45"/>
  <c r="AV5" i="45"/>
  <c r="AU5" i="45"/>
  <c r="AR5" i="45"/>
  <c r="BM5" i="45" s="1"/>
  <c r="AQ5" i="45"/>
  <c r="L5" i="45"/>
  <c r="AQ4" i="45"/>
  <c r="BT8" i="45" s="1"/>
  <c r="L4" i="45"/>
  <c r="BE3" i="45"/>
  <c r="M59" i="46"/>
  <c r="N59" i="46" s="1"/>
  <c r="AL2" i="46" s="1"/>
  <c r="J59" i="46"/>
  <c r="I59" i="46"/>
  <c r="H59" i="46"/>
  <c r="F58" i="46"/>
  <c r="H58" i="46" s="1"/>
  <c r="F57" i="46"/>
  <c r="M57" i="46" s="1"/>
  <c r="N57" i="46" s="1"/>
  <c r="AF2" i="46" s="1"/>
  <c r="F56" i="46"/>
  <c r="F55" i="46"/>
  <c r="F54" i="46"/>
  <c r="I54" i="46" s="1"/>
  <c r="F53" i="46"/>
  <c r="F52" i="46"/>
  <c r="I52" i="46" s="1"/>
  <c r="F51" i="46"/>
  <c r="H51" i="46" s="1"/>
  <c r="L47" i="46"/>
  <c r="L46" i="46"/>
  <c r="L45" i="46"/>
  <c r="L44" i="46"/>
  <c r="AZ43" i="46"/>
  <c r="BO43" i="46" s="1"/>
  <c r="AY43" i="46"/>
  <c r="AV43" i="46"/>
  <c r="BQ43" i="46" s="1"/>
  <c r="AU43" i="46"/>
  <c r="AR43" i="46"/>
  <c r="BM43" i="46" s="1"/>
  <c r="AQ43" i="46"/>
  <c r="L43" i="46"/>
  <c r="AZ42" i="46"/>
  <c r="AY42" i="46"/>
  <c r="AV42" i="46"/>
  <c r="BN42" i="46" s="1"/>
  <c r="AU42" i="46"/>
  <c r="AR42" i="46"/>
  <c r="BP42" i="46" s="1"/>
  <c r="AQ42" i="46"/>
  <c r="L42" i="46"/>
  <c r="AZ41" i="46"/>
  <c r="BI41" i="46" s="1"/>
  <c r="AY41" i="46"/>
  <c r="AV41" i="46"/>
  <c r="BN41" i="46" s="1"/>
  <c r="AU41" i="46"/>
  <c r="AR41" i="46"/>
  <c r="AQ41" i="46"/>
  <c r="L41" i="46"/>
  <c r="AZ40" i="46"/>
  <c r="BO40" i="46" s="1"/>
  <c r="AY40" i="46"/>
  <c r="AV40" i="46"/>
  <c r="AU40" i="46"/>
  <c r="AR40" i="46"/>
  <c r="BP40" i="46" s="1"/>
  <c r="AQ40" i="46"/>
  <c r="L40" i="46"/>
  <c r="L39" i="46"/>
  <c r="AZ38" i="46"/>
  <c r="BO38" i="46" s="1"/>
  <c r="AY38" i="46"/>
  <c r="AV38" i="46"/>
  <c r="BN38" i="46" s="1"/>
  <c r="AU38" i="46"/>
  <c r="AR38" i="46"/>
  <c r="BM38" i="46" s="1"/>
  <c r="AQ38" i="46"/>
  <c r="L38" i="46"/>
  <c r="AZ37" i="46"/>
  <c r="BI37" i="46" s="1"/>
  <c r="AY37" i="46"/>
  <c r="AV37" i="46"/>
  <c r="BK37" i="46" s="1"/>
  <c r="AU37" i="46"/>
  <c r="AR37" i="46"/>
  <c r="AQ37" i="46"/>
  <c r="L37" i="46"/>
  <c r="AZ36" i="46"/>
  <c r="BL36" i="46" s="1"/>
  <c r="AY36" i="46"/>
  <c r="AV36" i="46"/>
  <c r="AU36" i="46"/>
  <c r="AR36" i="46"/>
  <c r="AQ36" i="46"/>
  <c r="L36" i="46"/>
  <c r="AZ35" i="46"/>
  <c r="BI35" i="46" s="1"/>
  <c r="AY35" i="46"/>
  <c r="AV35" i="46"/>
  <c r="BQ35" i="46" s="1"/>
  <c r="AU35" i="46"/>
  <c r="AR35" i="46"/>
  <c r="AQ35" i="46"/>
  <c r="L35" i="46"/>
  <c r="L34" i="46"/>
  <c r="AZ33" i="46"/>
  <c r="AY33" i="46"/>
  <c r="AV33" i="46"/>
  <c r="BH33" i="46" s="1"/>
  <c r="AU33" i="46"/>
  <c r="AR33" i="46"/>
  <c r="BM33" i="46" s="1"/>
  <c r="AQ33" i="46"/>
  <c r="L33" i="46"/>
  <c r="AZ32" i="46"/>
  <c r="AY32" i="46"/>
  <c r="AV32" i="46"/>
  <c r="AU32" i="46"/>
  <c r="AR32" i="46"/>
  <c r="BP32" i="46" s="1"/>
  <c r="AQ32" i="46"/>
  <c r="L32" i="46"/>
  <c r="AZ31" i="46"/>
  <c r="BO31" i="46" s="1"/>
  <c r="AY31" i="46"/>
  <c r="AV31" i="46"/>
  <c r="BQ31" i="46" s="1"/>
  <c r="AU31" i="46"/>
  <c r="AR31" i="46"/>
  <c r="BP31" i="46" s="1"/>
  <c r="AQ31" i="46"/>
  <c r="L31" i="46"/>
  <c r="AZ30" i="46"/>
  <c r="BO30" i="46" s="1"/>
  <c r="AY30" i="46"/>
  <c r="AV30" i="46"/>
  <c r="BQ30" i="46" s="1"/>
  <c r="AU30" i="46"/>
  <c r="AR30" i="46"/>
  <c r="BM30" i="46" s="1"/>
  <c r="AQ30" i="46"/>
  <c r="L30" i="46"/>
  <c r="L29" i="46"/>
  <c r="AZ28" i="46"/>
  <c r="AY28" i="46"/>
  <c r="AV28" i="46"/>
  <c r="BQ28" i="46" s="1"/>
  <c r="AU28" i="46"/>
  <c r="AR28" i="46"/>
  <c r="AQ28" i="46"/>
  <c r="L28" i="46"/>
  <c r="AZ27" i="46"/>
  <c r="BO27" i="46" s="1"/>
  <c r="AY27" i="46"/>
  <c r="AV27" i="46"/>
  <c r="BQ27" i="46" s="1"/>
  <c r="AU27" i="46"/>
  <c r="AR27" i="46"/>
  <c r="AQ27" i="46"/>
  <c r="L27" i="46"/>
  <c r="AZ26" i="46"/>
  <c r="BR26" i="46" s="1"/>
  <c r="AY26" i="46"/>
  <c r="AV26" i="46"/>
  <c r="BN26" i="46" s="1"/>
  <c r="AU26" i="46"/>
  <c r="AR26" i="46"/>
  <c r="BP26" i="46" s="1"/>
  <c r="AQ26" i="46"/>
  <c r="L26" i="46"/>
  <c r="AZ25" i="46"/>
  <c r="BO25" i="46" s="1"/>
  <c r="AY25" i="46"/>
  <c r="AV25" i="46"/>
  <c r="BK25" i="46" s="1"/>
  <c r="AU25" i="46"/>
  <c r="AR25" i="46"/>
  <c r="BM25" i="46" s="1"/>
  <c r="AQ25" i="46"/>
  <c r="L25" i="46"/>
  <c r="L24" i="46"/>
  <c r="AZ23" i="46"/>
  <c r="AY23" i="46"/>
  <c r="AV23" i="46"/>
  <c r="BN23" i="46" s="1"/>
  <c r="AU23" i="46"/>
  <c r="AR23" i="46"/>
  <c r="AQ23" i="46"/>
  <c r="L23" i="46"/>
  <c r="AZ22" i="46"/>
  <c r="BR22" i="46" s="1"/>
  <c r="AY22" i="46"/>
  <c r="AV22" i="46"/>
  <c r="BK22" i="46" s="1"/>
  <c r="AU22" i="46"/>
  <c r="AR22" i="46"/>
  <c r="BG22" i="46" s="1"/>
  <c r="AQ22" i="46"/>
  <c r="L22" i="46"/>
  <c r="AZ21" i="46"/>
  <c r="BR21" i="46" s="1"/>
  <c r="AY21" i="46"/>
  <c r="AV21" i="46"/>
  <c r="AU21" i="46"/>
  <c r="AR21" i="46"/>
  <c r="AQ21" i="46"/>
  <c r="L21" i="46"/>
  <c r="AZ20" i="46"/>
  <c r="BO20" i="46" s="1"/>
  <c r="AY20" i="46"/>
  <c r="AV20" i="46"/>
  <c r="BK20" i="46" s="1"/>
  <c r="AU20" i="46"/>
  <c r="AR20" i="46"/>
  <c r="AQ20" i="46"/>
  <c r="L20" i="46"/>
  <c r="L19" i="46"/>
  <c r="AZ18" i="46"/>
  <c r="BO18" i="46" s="1"/>
  <c r="AY18" i="46"/>
  <c r="AV18" i="46"/>
  <c r="BH18" i="46" s="1"/>
  <c r="AU18" i="46"/>
  <c r="AR18" i="46"/>
  <c r="AQ18" i="46"/>
  <c r="L18" i="46"/>
  <c r="AZ17" i="46"/>
  <c r="AY17" i="46"/>
  <c r="AV17" i="46"/>
  <c r="AU17" i="46"/>
  <c r="AR17" i="46"/>
  <c r="BJ17" i="46" s="1"/>
  <c r="AQ17" i="46"/>
  <c r="L17" i="46"/>
  <c r="AZ16" i="46"/>
  <c r="AY16" i="46"/>
  <c r="AV16" i="46"/>
  <c r="AU16" i="46"/>
  <c r="AR16" i="46"/>
  <c r="BG16" i="46" s="1"/>
  <c r="AQ16" i="46"/>
  <c r="L16" i="46"/>
  <c r="AZ15" i="46"/>
  <c r="BR15" i="46" s="1"/>
  <c r="AY15" i="46"/>
  <c r="AV15" i="46"/>
  <c r="AU15" i="46"/>
  <c r="AR15" i="46"/>
  <c r="BP15" i="46" s="1"/>
  <c r="AQ15" i="46"/>
  <c r="L15" i="46"/>
  <c r="L14" i="46"/>
  <c r="AZ13" i="46"/>
  <c r="BL13" i="46" s="1"/>
  <c r="AY13" i="46"/>
  <c r="AV13" i="46"/>
  <c r="BN13" i="46" s="1"/>
  <c r="AU13" i="46"/>
  <c r="AR13" i="46"/>
  <c r="BJ13" i="46" s="1"/>
  <c r="AQ13" i="46"/>
  <c r="L13" i="46"/>
  <c r="AZ12" i="46"/>
  <c r="AY12" i="46"/>
  <c r="AV12" i="46"/>
  <c r="BN12" i="46" s="1"/>
  <c r="AU12" i="46"/>
  <c r="AR12" i="46"/>
  <c r="AQ12" i="46"/>
  <c r="L12" i="46"/>
  <c r="AZ11" i="46"/>
  <c r="BI11" i="46" s="1"/>
  <c r="AY11" i="46"/>
  <c r="AV11" i="46"/>
  <c r="AU11" i="46"/>
  <c r="AR11" i="46"/>
  <c r="AQ11" i="46"/>
  <c r="L11" i="46"/>
  <c r="AZ10" i="46"/>
  <c r="AY10" i="46"/>
  <c r="AV10" i="46"/>
  <c r="BK10" i="46" s="1"/>
  <c r="AU10" i="46"/>
  <c r="AR10" i="46"/>
  <c r="BP10" i="46" s="1"/>
  <c r="AQ10" i="46"/>
  <c r="L10" i="46"/>
  <c r="L9" i="46"/>
  <c r="AZ8" i="46"/>
  <c r="BR8" i="46" s="1"/>
  <c r="AY8" i="46"/>
  <c r="AV8" i="46"/>
  <c r="BN8" i="46" s="1"/>
  <c r="AU8" i="46"/>
  <c r="AR8" i="46"/>
  <c r="AQ8" i="46"/>
  <c r="L8" i="46"/>
  <c r="AZ7" i="46"/>
  <c r="BO7" i="46" s="1"/>
  <c r="AY7" i="46"/>
  <c r="AV7" i="46"/>
  <c r="BH7" i="46" s="1"/>
  <c r="AU7" i="46"/>
  <c r="AR7" i="46"/>
  <c r="BM7" i="46" s="1"/>
  <c r="AQ7" i="46"/>
  <c r="L7" i="46"/>
  <c r="AZ6" i="46"/>
  <c r="BL6" i="46" s="1"/>
  <c r="AY6" i="46"/>
  <c r="AV6" i="46"/>
  <c r="BK6" i="46" s="1"/>
  <c r="AU6" i="46"/>
  <c r="AR6" i="46"/>
  <c r="BM6" i="46" s="1"/>
  <c r="AQ6" i="46"/>
  <c r="L6" i="46"/>
  <c r="AZ5" i="46"/>
  <c r="BL5" i="46" s="1"/>
  <c r="AY5" i="46"/>
  <c r="AV5" i="46"/>
  <c r="BK5" i="46" s="1"/>
  <c r="AU5" i="46"/>
  <c r="AR5" i="46"/>
  <c r="AQ5" i="46"/>
  <c r="L5" i="46"/>
  <c r="AQ4" i="46"/>
  <c r="BT6" i="46" s="1"/>
  <c r="L4" i="46"/>
  <c r="BE3" i="46"/>
  <c r="M59" i="47"/>
  <c r="N59" i="47" s="1"/>
  <c r="AL2" i="47" s="1"/>
  <c r="J59" i="47"/>
  <c r="I59" i="47"/>
  <c r="H59" i="47"/>
  <c r="F58" i="47"/>
  <c r="I58" i="47" s="1"/>
  <c r="F57" i="47"/>
  <c r="F56" i="47"/>
  <c r="J56" i="47" s="1"/>
  <c r="F55" i="47"/>
  <c r="J55" i="47" s="1"/>
  <c r="F54" i="47"/>
  <c r="F53" i="47"/>
  <c r="J53" i="47" s="1"/>
  <c r="F52" i="47"/>
  <c r="F51" i="47"/>
  <c r="L47" i="47"/>
  <c r="L46" i="47"/>
  <c r="L45" i="47"/>
  <c r="L44" i="47"/>
  <c r="AZ43" i="47"/>
  <c r="BI43" i="47" s="1"/>
  <c r="AY43" i="47"/>
  <c r="AV43" i="47"/>
  <c r="BK43" i="47" s="1"/>
  <c r="AU43" i="47"/>
  <c r="AR43" i="47"/>
  <c r="AQ43" i="47"/>
  <c r="L43" i="47"/>
  <c r="AZ42" i="47"/>
  <c r="BR42" i="47" s="1"/>
  <c r="AY42" i="47"/>
  <c r="AV42" i="47"/>
  <c r="BK42" i="47" s="1"/>
  <c r="AU42" i="47"/>
  <c r="AR42" i="47"/>
  <c r="BM42" i="47" s="1"/>
  <c r="AQ42" i="47"/>
  <c r="L42" i="47"/>
  <c r="AZ41" i="47"/>
  <c r="AY41" i="47"/>
  <c r="AV41" i="47"/>
  <c r="BH41" i="47" s="1"/>
  <c r="AU41" i="47"/>
  <c r="AR41" i="47"/>
  <c r="BP41" i="47" s="1"/>
  <c r="AQ41" i="47"/>
  <c r="L41" i="47"/>
  <c r="AZ40" i="47"/>
  <c r="AY40" i="47"/>
  <c r="AV40" i="47"/>
  <c r="AU40" i="47"/>
  <c r="AR40" i="47"/>
  <c r="AQ40" i="47"/>
  <c r="L40" i="47"/>
  <c r="L39" i="47"/>
  <c r="AZ38" i="47"/>
  <c r="AY38" i="47"/>
  <c r="AV38" i="47"/>
  <c r="BQ38" i="47" s="1"/>
  <c r="AU38" i="47"/>
  <c r="AR38" i="47"/>
  <c r="BG38" i="47" s="1"/>
  <c r="AQ38" i="47"/>
  <c r="L38" i="47"/>
  <c r="AZ37" i="47"/>
  <c r="BO37" i="47" s="1"/>
  <c r="AY37" i="47"/>
  <c r="AV37" i="47"/>
  <c r="BN37" i="47" s="1"/>
  <c r="AU37" i="47"/>
  <c r="AR37" i="47"/>
  <c r="AQ37" i="47"/>
  <c r="L37" i="47"/>
  <c r="AZ36" i="47"/>
  <c r="AY36" i="47"/>
  <c r="AV36" i="47"/>
  <c r="AU36" i="47"/>
  <c r="AR36" i="47"/>
  <c r="BM36" i="47" s="1"/>
  <c r="AQ36" i="47"/>
  <c r="L36" i="47"/>
  <c r="AZ35" i="47"/>
  <c r="BO35" i="47" s="1"/>
  <c r="AY35" i="47"/>
  <c r="AV35" i="47"/>
  <c r="AU35" i="47"/>
  <c r="AR35" i="47"/>
  <c r="AQ35" i="47"/>
  <c r="L35" i="47"/>
  <c r="L34" i="47"/>
  <c r="AZ33" i="47"/>
  <c r="BR33" i="47" s="1"/>
  <c r="AY33" i="47"/>
  <c r="AV33" i="47"/>
  <c r="BN33" i="47" s="1"/>
  <c r="AU33" i="47"/>
  <c r="AR33" i="47"/>
  <c r="BJ33" i="47" s="1"/>
  <c r="AQ33" i="47"/>
  <c r="L33" i="47"/>
  <c r="AZ32" i="47"/>
  <c r="AY32" i="47"/>
  <c r="AV32" i="47"/>
  <c r="BN32" i="47" s="1"/>
  <c r="AU32" i="47"/>
  <c r="AR32" i="47"/>
  <c r="BP32" i="47" s="1"/>
  <c r="AQ32" i="47"/>
  <c r="L32" i="47"/>
  <c r="AZ31" i="47"/>
  <c r="BR31" i="47" s="1"/>
  <c r="AY31" i="47"/>
  <c r="AV31" i="47"/>
  <c r="BN31" i="47" s="1"/>
  <c r="AU31" i="47"/>
  <c r="AR31" i="47"/>
  <c r="AQ31" i="47"/>
  <c r="L31" i="47"/>
  <c r="AZ30" i="47"/>
  <c r="BI30" i="47" s="1"/>
  <c r="AY30" i="47"/>
  <c r="AV30" i="47"/>
  <c r="BQ30" i="47" s="1"/>
  <c r="AU30" i="47"/>
  <c r="AR30" i="47"/>
  <c r="AQ30" i="47"/>
  <c r="L30" i="47"/>
  <c r="L29" i="47"/>
  <c r="AZ28" i="47"/>
  <c r="BO28" i="47" s="1"/>
  <c r="AY28" i="47"/>
  <c r="AV28" i="47"/>
  <c r="AU28" i="47"/>
  <c r="AR28" i="47"/>
  <c r="AQ28" i="47"/>
  <c r="L28" i="47"/>
  <c r="AZ27" i="47"/>
  <c r="BL27" i="47" s="1"/>
  <c r="AY27" i="47"/>
  <c r="AV27" i="47"/>
  <c r="AU27" i="47"/>
  <c r="AR27" i="47"/>
  <c r="AQ27" i="47"/>
  <c r="L27" i="47"/>
  <c r="AZ26" i="47"/>
  <c r="BR26" i="47" s="1"/>
  <c r="AY26" i="47"/>
  <c r="AV26" i="47"/>
  <c r="AU26" i="47"/>
  <c r="AR26" i="47"/>
  <c r="AQ26" i="47"/>
  <c r="L26" i="47"/>
  <c r="AZ25" i="47"/>
  <c r="BO25" i="47" s="1"/>
  <c r="AY25" i="47"/>
  <c r="AV25" i="47"/>
  <c r="BN25" i="47" s="1"/>
  <c r="AU25" i="47"/>
  <c r="AR25" i="47"/>
  <c r="BG25" i="47" s="1"/>
  <c r="AQ25" i="47"/>
  <c r="L25" i="47"/>
  <c r="L24" i="47"/>
  <c r="AZ23" i="47"/>
  <c r="AY23" i="47"/>
  <c r="AV23" i="47"/>
  <c r="AU23" i="47"/>
  <c r="AR23" i="47"/>
  <c r="AQ23" i="47"/>
  <c r="L23" i="47"/>
  <c r="AZ22" i="47"/>
  <c r="BI22" i="47" s="1"/>
  <c r="AY22" i="47"/>
  <c r="AV22" i="47"/>
  <c r="AU22" i="47"/>
  <c r="AR22" i="47"/>
  <c r="BP22" i="47" s="1"/>
  <c r="AQ22" i="47"/>
  <c r="L22" i="47"/>
  <c r="AZ21" i="47"/>
  <c r="AY21" i="47"/>
  <c r="AV21" i="47"/>
  <c r="BK21" i="47" s="1"/>
  <c r="AU21" i="47"/>
  <c r="AR21" i="47"/>
  <c r="AQ21" i="47"/>
  <c r="L21" i="47"/>
  <c r="AZ20" i="47"/>
  <c r="BO20" i="47" s="1"/>
  <c r="AY20" i="47"/>
  <c r="AV20" i="47"/>
  <c r="AU20" i="47"/>
  <c r="AR20" i="47"/>
  <c r="AQ20" i="47"/>
  <c r="L20" i="47"/>
  <c r="L19" i="47"/>
  <c r="AZ18" i="47"/>
  <c r="BR18" i="47" s="1"/>
  <c r="AY18" i="47"/>
  <c r="AV18" i="47"/>
  <c r="BN18" i="47" s="1"/>
  <c r="AU18" i="47"/>
  <c r="AR18" i="47"/>
  <c r="AQ18" i="47"/>
  <c r="L18" i="47"/>
  <c r="AZ17" i="47"/>
  <c r="BI17" i="47" s="1"/>
  <c r="AY17" i="47"/>
  <c r="AV17" i="47"/>
  <c r="BK17" i="47" s="1"/>
  <c r="AU17" i="47"/>
  <c r="AR17" i="47"/>
  <c r="BG17" i="47" s="1"/>
  <c r="AQ17" i="47"/>
  <c r="L17" i="47"/>
  <c r="AZ16" i="47"/>
  <c r="BO16" i="47" s="1"/>
  <c r="AY16" i="47"/>
  <c r="AV16" i="47"/>
  <c r="AU16" i="47"/>
  <c r="AR16" i="47"/>
  <c r="BJ16" i="47" s="1"/>
  <c r="AQ16" i="47"/>
  <c r="L16" i="47"/>
  <c r="AZ15" i="47"/>
  <c r="AY15" i="47"/>
  <c r="AV15" i="47"/>
  <c r="BN15" i="47" s="1"/>
  <c r="AU15" i="47"/>
  <c r="AR15" i="47"/>
  <c r="BP15" i="47" s="1"/>
  <c r="AQ15" i="47"/>
  <c r="L15" i="47"/>
  <c r="L14" i="47"/>
  <c r="AZ13" i="47"/>
  <c r="BR13" i="47" s="1"/>
  <c r="AY13" i="47"/>
  <c r="AV13" i="47"/>
  <c r="BQ13" i="47" s="1"/>
  <c r="AU13" i="47"/>
  <c r="AR13" i="47"/>
  <c r="BP13" i="47" s="1"/>
  <c r="AQ13" i="47"/>
  <c r="L13" i="47"/>
  <c r="AZ12" i="47"/>
  <c r="BI12" i="47" s="1"/>
  <c r="AY12" i="47"/>
  <c r="AV12" i="47"/>
  <c r="AU12" i="47"/>
  <c r="AR12" i="47"/>
  <c r="AQ12" i="47"/>
  <c r="L12" i="47"/>
  <c r="AZ11" i="47"/>
  <c r="BR11" i="47" s="1"/>
  <c r="AY11" i="47"/>
  <c r="AV11" i="47"/>
  <c r="BK11" i="47" s="1"/>
  <c r="AU11" i="47"/>
  <c r="AR11" i="47"/>
  <c r="BP11" i="47" s="1"/>
  <c r="AQ11" i="47"/>
  <c r="L11" i="47"/>
  <c r="AZ10" i="47"/>
  <c r="BR10" i="47" s="1"/>
  <c r="AY10" i="47"/>
  <c r="AV10" i="47"/>
  <c r="AU10" i="47"/>
  <c r="AR10" i="47"/>
  <c r="AQ10" i="47"/>
  <c r="L10" i="47"/>
  <c r="L9" i="47"/>
  <c r="AZ8" i="47"/>
  <c r="BR8" i="47" s="1"/>
  <c r="AY8" i="47"/>
  <c r="AV8" i="47"/>
  <c r="BN8" i="47" s="1"/>
  <c r="AU8" i="47"/>
  <c r="AR8" i="47"/>
  <c r="BM8" i="47" s="1"/>
  <c r="AQ8" i="47"/>
  <c r="L8" i="47"/>
  <c r="AZ7" i="47"/>
  <c r="BI7" i="47" s="1"/>
  <c r="AY7" i="47"/>
  <c r="AV7" i="47"/>
  <c r="BQ7" i="47" s="1"/>
  <c r="AU7" i="47"/>
  <c r="AR7" i="47"/>
  <c r="BJ7" i="47" s="1"/>
  <c r="AQ7" i="47"/>
  <c r="L7" i="47"/>
  <c r="AZ6" i="47"/>
  <c r="BR6" i="47" s="1"/>
  <c r="AY6" i="47"/>
  <c r="AV6" i="47"/>
  <c r="BN6" i="47" s="1"/>
  <c r="AU6" i="47"/>
  <c r="AR6" i="47"/>
  <c r="AQ6" i="47"/>
  <c r="L6" i="47"/>
  <c r="AZ5" i="47"/>
  <c r="BI5" i="47" s="1"/>
  <c r="AY5" i="47"/>
  <c r="AV5" i="47"/>
  <c r="AU5" i="47"/>
  <c r="AR5" i="47"/>
  <c r="AQ5" i="47"/>
  <c r="L5" i="47"/>
  <c r="AQ4" i="47"/>
  <c r="BT8" i="47" s="1"/>
  <c r="L4" i="47"/>
  <c r="BE3" i="47"/>
  <c r="M59" i="48"/>
  <c r="N59" i="48" s="1"/>
  <c r="AL2" i="48" s="1"/>
  <c r="J59" i="48"/>
  <c r="I59" i="48"/>
  <c r="H59" i="48"/>
  <c r="F58" i="48"/>
  <c r="F57" i="48"/>
  <c r="H57" i="48" s="1"/>
  <c r="F56" i="48"/>
  <c r="M56" i="48" s="1"/>
  <c r="N56" i="48" s="1"/>
  <c r="AC2" i="48" s="1"/>
  <c r="F55" i="48"/>
  <c r="F54" i="48"/>
  <c r="H54" i="48" s="1"/>
  <c r="F53" i="48"/>
  <c r="M53" i="48" s="1"/>
  <c r="N53" i="48" s="1"/>
  <c r="T2" i="48" s="1"/>
  <c r="F52" i="48"/>
  <c r="J52" i="48" s="1"/>
  <c r="F51" i="48"/>
  <c r="L47" i="48"/>
  <c r="L46" i="48"/>
  <c r="L45" i="48"/>
  <c r="L44" i="48"/>
  <c r="AZ43" i="48"/>
  <c r="AY43" i="48"/>
  <c r="AV43" i="48"/>
  <c r="BH43" i="48" s="1"/>
  <c r="AU43" i="48"/>
  <c r="AR43" i="48"/>
  <c r="AQ43" i="48"/>
  <c r="L43" i="48"/>
  <c r="AZ42" i="48"/>
  <c r="AY42" i="48"/>
  <c r="AV42" i="48"/>
  <c r="AU42" i="48"/>
  <c r="AR42" i="48"/>
  <c r="BG42" i="48" s="1"/>
  <c r="AQ42" i="48"/>
  <c r="L42" i="48"/>
  <c r="AZ41" i="48"/>
  <c r="BI41" i="48" s="1"/>
  <c r="AY41" i="48"/>
  <c r="AV41" i="48"/>
  <c r="BK41" i="48" s="1"/>
  <c r="AU41" i="48"/>
  <c r="AR41" i="48"/>
  <c r="BJ41" i="48" s="1"/>
  <c r="AQ41" i="48"/>
  <c r="L41" i="48"/>
  <c r="AZ40" i="48"/>
  <c r="AY40" i="48"/>
  <c r="AV40" i="48"/>
  <c r="AU40" i="48"/>
  <c r="AR40" i="48"/>
  <c r="AQ40" i="48"/>
  <c r="L40" i="48"/>
  <c r="L39" i="48"/>
  <c r="AZ38" i="48"/>
  <c r="BR38" i="48" s="1"/>
  <c r="AY38" i="48"/>
  <c r="AV38" i="48"/>
  <c r="BN38" i="48" s="1"/>
  <c r="AU38" i="48"/>
  <c r="AR38" i="48"/>
  <c r="BG38" i="48" s="1"/>
  <c r="AQ38" i="48"/>
  <c r="L38" i="48"/>
  <c r="AZ37" i="48"/>
  <c r="BR37" i="48" s="1"/>
  <c r="AY37" i="48"/>
  <c r="AV37" i="48"/>
  <c r="BK37" i="48" s="1"/>
  <c r="AU37" i="48"/>
  <c r="AR37" i="48"/>
  <c r="BG37" i="48" s="1"/>
  <c r="AQ37" i="48"/>
  <c r="L37" i="48"/>
  <c r="AZ36" i="48"/>
  <c r="BR36" i="48" s="1"/>
  <c r="AY36" i="48"/>
  <c r="AV36" i="48"/>
  <c r="BQ36" i="48" s="1"/>
  <c r="AU36" i="48"/>
  <c r="AR36" i="48"/>
  <c r="BJ36" i="48" s="1"/>
  <c r="AQ36" i="48"/>
  <c r="L36" i="48"/>
  <c r="AZ35" i="48"/>
  <c r="BR35" i="48" s="1"/>
  <c r="AY35" i="48"/>
  <c r="AV35" i="48"/>
  <c r="BN35" i="48" s="1"/>
  <c r="AU35" i="48"/>
  <c r="AR35" i="48"/>
  <c r="BM35" i="48" s="1"/>
  <c r="AQ35" i="48"/>
  <c r="L35" i="48"/>
  <c r="L34" i="48"/>
  <c r="AZ33" i="48"/>
  <c r="BL33" i="48" s="1"/>
  <c r="AY33" i="48"/>
  <c r="AV33" i="48"/>
  <c r="BK33" i="48" s="1"/>
  <c r="AU33" i="48"/>
  <c r="AR33" i="48"/>
  <c r="BM33" i="48" s="1"/>
  <c r="AQ33" i="48"/>
  <c r="L33" i="48"/>
  <c r="AZ32" i="48"/>
  <c r="BR32" i="48" s="1"/>
  <c r="AY32" i="48"/>
  <c r="AV32" i="48"/>
  <c r="BQ32" i="48" s="1"/>
  <c r="AU32" i="48"/>
  <c r="AR32" i="48"/>
  <c r="BP32" i="48" s="1"/>
  <c r="AQ32" i="48"/>
  <c r="L32" i="48"/>
  <c r="AZ31" i="48"/>
  <c r="AY31" i="48"/>
  <c r="AV31" i="48"/>
  <c r="BN31" i="48" s="1"/>
  <c r="AU31" i="48"/>
  <c r="AR31" i="48"/>
  <c r="AQ31" i="48"/>
  <c r="L31" i="48"/>
  <c r="AZ30" i="48"/>
  <c r="AY30" i="48"/>
  <c r="AV30" i="48"/>
  <c r="AU30" i="48"/>
  <c r="AR30" i="48"/>
  <c r="BP30" i="48" s="1"/>
  <c r="AQ30" i="48"/>
  <c r="L30" i="48"/>
  <c r="L29" i="48"/>
  <c r="AZ28" i="48"/>
  <c r="BR28" i="48" s="1"/>
  <c r="AY28" i="48"/>
  <c r="AV28" i="48"/>
  <c r="BK28" i="48" s="1"/>
  <c r="AU28" i="48"/>
  <c r="AR28" i="48"/>
  <c r="AQ28" i="48"/>
  <c r="L28" i="48"/>
  <c r="AZ27" i="48"/>
  <c r="BR27" i="48" s="1"/>
  <c r="AY27" i="48"/>
  <c r="AV27" i="48"/>
  <c r="BH27" i="48" s="1"/>
  <c r="AU27" i="48"/>
  <c r="AR27" i="48"/>
  <c r="AQ27" i="48"/>
  <c r="L27" i="48"/>
  <c r="AZ26" i="48"/>
  <c r="BR26" i="48" s="1"/>
  <c r="AY26" i="48"/>
  <c r="AV26" i="48"/>
  <c r="BH26" i="48" s="1"/>
  <c r="AU26" i="48"/>
  <c r="AR26" i="48"/>
  <c r="BP26" i="48" s="1"/>
  <c r="AQ26" i="48"/>
  <c r="L26" i="48"/>
  <c r="AZ25" i="48"/>
  <c r="AY25" i="48"/>
  <c r="AV25" i="48"/>
  <c r="AU25" i="48"/>
  <c r="AR25" i="48"/>
  <c r="BM25" i="48" s="1"/>
  <c r="AQ25" i="48"/>
  <c r="L25" i="48"/>
  <c r="L24" i="48"/>
  <c r="AZ23" i="48"/>
  <c r="BR23" i="48" s="1"/>
  <c r="AY23" i="48"/>
  <c r="AV23" i="48"/>
  <c r="BN23" i="48" s="1"/>
  <c r="AU23" i="48"/>
  <c r="AR23" i="48"/>
  <c r="AQ23" i="48"/>
  <c r="L23" i="48"/>
  <c r="AZ22" i="48"/>
  <c r="BO22" i="48" s="1"/>
  <c r="AY22" i="48"/>
  <c r="AV22" i="48"/>
  <c r="BK22" i="48" s="1"/>
  <c r="AU22" i="48"/>
  <c r="AR22" i="48"/>
  <c r="AQ22" i="48"/>
  <c r="L22" i="48"/>
  <c r="AZ21" i="48"/>
  <c r="BO21" i="48" s="1"/>
  <c r="AY21" i="48"/>
  <c r="AV21" i="48"/>
  <c r="BN21" i="48" s="1"/>
  <c r="AU21" i="48"/>
  <c r="AR21" i="48"/>
  <c r="BG21" i="48" s="1"/>
  <c r="AQ21" i="48"/>
  <c r="L21" i="48"/>
  <c r="AZ20" i="48"/>
  <c r="BO20" i="48" s="1"/>
  <c r="AY20" i="48"/>
  <c r="AV20" i="48"/>
  <c r="BK20" i="48" s="1"/>
  <c r="AU20" i="48"/>
  <c r="AR20" i="48"/>
  <c r="AQ20" i="48"/>
  <c r="L20" i="48"/>
  <c r="L19" i="48"/>
  <c r="AZ18" i="48"/>
  <c r="BL18" i="48" s="1"/>
  <c r="AY18" i="48"/>
  <c r="AV18" i="48"/>
  <c r="AU18" i="48"/>
  <c r="AR18" i="48"/>
  <c r="BM18" i="48" s="1"/>
  <c r="AQ18" i="48"/>
  <c r="L18" i="48"/>
  <c r="AZ17" i="48"/>
  <c r="AY17" i="48"/>
  <c r="AV17" i="48"/>
  <c r="AU17" i="48"/>
  <c r="AR17" i="48"/>
  <c r="AQ17" i="48"/>
  <c r="L17" i="48"/>
  <c r="AZ16" i="48"/>
  <c r="BL16" i="48" s="1"/>
  <c r="AY16" i="48"/>
  <c r="AV16" i="48"/>
  <c r="BH16" i="48" s="1"/>
  <c r="AU16" i="48"/>
  <c r="AR16" i="48"/>
  <c r="BP16" i="48" s="1"/>
  <c r="AQ16" i="48"/>
  <c r="L16" i="48"/>
  <c r="AZ15" i="48"/>
  <c r="BL15" i="48" s="1"/>
  <c r="AY15" i="48"/>
  <c r="AV15" i="48"/>
  <c r="BK15" i="48" s="1"/>
  <c r="AU15" i="48"/>
  <c r="AR15" i="48"/>
  <c r="BJ15" i="48" s="1"/>
  <c r="AQ15" i="48"/>
  <c r="L15" i="48"/>
  <c r="L14" i="48"/>
  <c r="AZ13" i="48"/>
  <c r="BR13" i="48" s="1"/>
  <c r="AY13" i="48"/>
  <c r="AV13" i="48"/>
  <c r="BQ13" i="48" s="1"/>
  <c r="AU13" i="48"/>
  <c r="AR13" i="48"/>
  <c r="BM13" i="48" s="1"/>
  <c r="AQ13" i="48"/>
  <c r="L13" i="48"/>
  <c r="AZ12" i="48"/>
  <c r="BR12" i="48" s="1"/>
  <c r="AY12" i="48"/>
  <c r="AV12" i="48"/>
  <c r="BQ12" i="48" s="1"/>
  <c r="AU12" i="48"/>
  <c r="AR12" i="48"/>
  <c r="AQ12" i="48"/>
  <c r="L12" i="48"/>
  <c r="AZ11" i="48"/>
  <c r="BI11" i="48" s="1"/>
  <c r="AY11" i="48"/>
  <c r="AV11" i="48"/>
  <c r="BQ11" i="48" s="1"/>
  <c r="AU11" i="48"/>
  <c r="AR11" i="48"/>
  <c r="AQ11" i="48"/>
  <c r="L11" i="48"/>
  <c r="AZ10" i="48"/>
  <c r="BL10" i="48" s="1"/>
  <c r="AY10" i="48"/>
  <c r="AV10" i="48"/>
  <c r="AU10" i="48"/>
  <c r="AR10" i="48"/>
  <c r="BP10" i="48" s="1"/>
  <c r="AQ10" i="48"/>
  <c r="L10" i="48"/>
  <c r="L9" i="48"/>
  <c r="AZ8" i="48"/>
  <c r="BL8" i="48" s="1"/>
  <c r="AY8" i="48"/>
  <c r="AV8" i="48"/>
  <c r="BH8" i="48" s="1"/>
  <c r="AU8" i="48"/>
  <c r="AR8" i="48"/>
  <c r="BP8" i="48" s="1"/>
  <c r="AQ8" i="48"/>
  <c r="L8" i="48"/>
  <c r="AZ7" i="48"/>
  <c r="BR7" i="48" s="1"/>
  <c r="AY7" i="48"/>
  <c r="AV7" i="48"/>
  <c r="BH7" i="48" s="1"/>
  <c r="AU7" i="48"/>
  <c r="AR7" i="48"/>
  <c r="BP7" i="48" s="1"/>
  <c r="AQ7" i="48"/>
  <c r="L7" i="48"/>
  <c r="AZ6" i="48"/>
  <c r="BL6" i="48" s="1"/>
  <c r="AY6" i="48"/>
  <c r="AV6" i="48"/>
  <c r="BQ6" i="48" s="1"/>
  <c r="AU6" i="48"/>
  <c r="AR6" i="48"/>
  <c r="BJ6" i="48" s="1"/>
  <c r="AQ6" i="48"/>
  <c r="L6" i="48"/>
  <c r="AZ5" i="48"/>
  <c r="BL5" i="48" s="1"/>
  <c r="AY5" i="48"/>
  <c r="AV5" i="48"/>
  <c r="BK5" i="48" s="1"/>
  <c r="AU5" i="48"/>
  <c r="AR5" i="48"/>
  <c r="BG5" i="48" s="1"/>
  <c r="AQ5" i="48"/>
  <c r="L5" i="48"/>
  <c r="AQ4" i="48"/>
  <c r="L4" i="48"/>
  <c r="BE3" i="48"/>
  <c r="M59" i="49"/>
  <c r="N59" i="49" s="1"/>
  <c r="AL2" i="49" s="1"/>
  <c r="J59" i="49"/>
  <c r="I59" i="49"/>
  <c r="H59" i="49"/>
  <c r="F58" i="49"/>
  <c r="J58" i="49" s="1"/>
  <c r="F57" i="49"/>
  <c r="F56" i="49"/>
  <c r="I56" i="49" s="1"/>
  <c r="F55" i="49"/>
  <c r="H55" i="49" s="1"/>
  <c r="F54" i="49"/>
  <c r="F53" i="49"/>
  <c r="H53" i="49" s="1"/>
  <c r="F52" i="49"/>
  <c r="I52" i="49" s="1"/>
  <c r="F51" i="49"/>
  <c r="L47" i="49"/>
  <c r="L46" i="49"/>
  <c r="L45" i="49"/>
  <c r="L44" i="49"/>
  <c r="AZ43" i="49"/>
  <c r="BR43" i="49" s="1"/>
  <c r="AY43" i="49"/>
  <c r="AV43" i="49"/>
  <c r="BK43" i="49" s="1"/>
  <c r="AU43" i="49"/>
  <c r="AR43" i="49"/>
  <c r="AQ43" i="49"/>
  <c r="L43" i="49"/>
  <c r="AZ42" i="49"/>
  <c r="BI42" i="49" s="1"/>
  <c r="AY42" i="49"/>
  <c r="AV42" i="49"/>
  <c r="AU42" i="49"/>
  <c r="AR42" i="49"/>
  <c r="BM42" i="49" s="1"/>
  <c r="AQ42" i="49"/>
  <c r="L42" i="49"/>
  <c r="AZ41" i="49"/>
  <c r="BO41" i="49" s="1"/>
  <c r="AY41" i="49"/>
  <c r="AV41" i="49"/>
  <c r="AU41" i="49"/>
  <c r="AR41" i="49"/>
  <c r="BP41" i="49" s="1"/>
  <c r="AQ41" i="49"/>
  <c r="L41" i="49"/>
  <c r="AZ40" i="49"/>
  <c r="AY40" i="49"/>
  <c r="AV40" i="49"/>
  <c r="AU40" i="49"/>
  <c r="AR40" i="49"/>
  <c r="AQ40" i="49"/>
  <c r="L40" i="49"/>
  <c r="L39" i="49"/>
  <c r="AZ38" i="49"/>
  <c r="BR38" i="49" s="1"/>
  <c r="AY38" i="49"/>
  <c r="AV38" i="49"/>
  <c r="BK38" i="49" s="1"/>
  <c r="AU38" i="49"/>
  <c r="AR38" i="49"/>
  <c r="AQ38" i="49"/>
  <c r="L38" i="49"/>
  <c r="AZ37" i="49"/>
  <c r="BL37" i="49" s="1"/>
  <c r="AY37" i="49"/>
  <c r="AV37" i="49"/>
  <c r="AU37" i="49"/>
  <c r="AR37" i="49"/>
  <c r="BM37" i="49" s="1"/>
  <c r="AQ37" i="49"/>
  <c r="L37" i="49"/>
  <c r="AZ36" i="49"/>
  <c r="BR36" i="49" s="1"/>
  <c r="AY36" i="49"/>
  <c r="AV36" i="49"/>
  <c r="BK36" i="49" s="1"/>
  <c r="AU36" i="49"/>
  <c r="AR36" i="49"/>
  <c r="BJ36" i="49" s="1"/>
  <c r="AQ36" i="49"/>
  <c r="L36" i="49"/>
  <c r="AZ35" i="49"/>
  <c r="BR35" i="49" s="1"/>
  <c r="AY35" i="49"/>
  <c r="AV35" i="49"/>
  <c r="AU35" i="49"/>
  <c r="AR35" i="49"/>
  <c r="BP35" i="49" s="1"/>
  <c r="AQ35" i="49"/>
  <c r="L35" i="49"/>
  <c r="L34" i="49"/>
  <c r="AZ33" i="49"/>
  <c r="BL33" i="49" s="1"/>
  <c r="AY33" i="49"/>
  <c r="AV33" i="49"/>
  <c r="AU33" i="49"/>
  <c r="AR33" i="49"/>
  <c r="BG33" i="49" s="1"/>
  <c r="AQ33" i="49"/>
  <c r="L33" i="49"/>
  <c r="AZ32" i="49"/>
  <c r="BO32" i="49" s="1"/>
  <c r="AY32" i="49"/>
  <c r="AV32" i="49"/>
  <c r="BQ32" i="49" s="1"/>
  <c r="AU32" i="49"/>
  <c r="AR32" i="49"/>
  <c r="BM32" i="49" s="1"/>
  <c r="AQ32" i="49"/>
  <c r="L32" i="49"/>
  <c r="AZ31" i="49"/>
  <c r="AY31" i="49"/>
  <c r="AV31" i="49"/>
  <c r="BQ31" i="49" s="1"/>
  <c r="AU31" i="49"/>
  <c r="AR31" i="49"/>
  <c r="AQ31" i="49"/>
  <c r="L31" i="49"/>
  <c r="AZ30" i="49"/>
  <c r="BO30" i="49" s="1"/>
  <c r="AY30" i="49"/>
  <c r="AV30" i="49"/>
  <c r="BQ30" i="49" s="1"/>
  <c r="AU30" i="49"/>
  <c r="AR30" i="49"/>
  <c r="BM30" i="49" s="1"/>
  <c r="AQ30" i="49"/>
  <c r="L30" i="49"/>
  <c r="L29" i="49"/>
  <c r="AZ28" i="49"/>
  <c r="BL28" i="49" s="1"/>
  <c r="AY28" i="49"/>
  <c r="AV28" i="49"/>
  <c r="AU28" i="49"/>
  <c r="AR28" i="49"/>
  <c r="AQ28" i="49"/>
  <c r="L28" i="49"/>
  <c r="AZ27" i="49"/>
  <c r="BI27" i="49" s="1"/>
  <c r="AY27" i="49"/>
  <c r="AV27" i="49"/>
  <c r="BH27" i="49" s="1"/>
  <c r="AU27" i="49"/>
  <c r="AR27" i="49"/>
  <c r="BG27" i="49" s="1"/>
  <c r="AQ27" i="49"/>
  <c r="L27" i="49"/>
  <c r="AZ26" i="49"/>
  <c r="BR26" i="49" s="1"/>
  <c r="AY26" i="49"/>
  <c r="AV26" i="49"/>
  <c r="BK26" i="49" s="1"/>
  <c r="AU26" i="49"/>
  <c r="AR26" i="49"/>
  <c r="AQ26" i="49"/>
  <c r="L26" i="49"/>
  <c r="AZ25" i="49"/>
  <c r="AY25" i="49"/>
  <c r="AV25" i="49"/>
  <c r="BH25" i="49" s="1"/>
  <c r="AU25" i="49"/>
  <c r="AR25" i="49"/>
  <c r="BP25" i="49" s="1"/>
  <c r="AQ25" i="49"/>
  <c r="L25" i="49"/>
  <c r="L24" i="49"/>
  <c r="AZ23" i="49"/>
  <c r="AY23" i="49"/>
  <c r="AV23" i="49"/>
  <c r="AU23" i="49"/>
  <c r="AR23" i="49"/>
  <c r="BG23" i="49" s="1"/>
  <c r="AQ23" i="49"/>
  <c r="L23" i="49"/>
  <c r="AZ22" i="49"/>
  <c r="AY22" i="49"/>
  <c r="AV22" i="49"/>
  <c r="BK22" i="49" s="1"/>
  <c r="AU22" i="49"/>
  <c r="AR22" i="49"/>
  <c r="BJ22" i="49" s="1"/>
  <c r="AQ22" i="49"/>
  <c r="L22" i="49"/>
  <c r="AZ21" i="49"/>
  <c r="BO21" i="49" s="1"/>
  <c r="AY21" i="49"/>
  <c r="AV21" i="49"/>
  <c r="BN21" i="49" s="1"/>
  <c r="AU21" i="49"/>
  <c r="AR21" i="49"/>
  <c r="AQ21" i="49"/>
  <c r="L21" i="49"/>
  <c r="AZ20" i="49"/>
  <c r="BI20" i="49" s="1"/>
  <c r="AY20" i="49"/>
  <c r="AV20" i="49"/>
  <c r="AU20" i="49"/>
  <c r="AR20" i="49"/>
  <c r="BM20" i="49" s="1"/>
  <c r="AQ20" i="49"/>
  <c r="L20" i="49"/>
  <c r="L19" i="49"/>
  <c r="AZ18" i="49"/>
  <c r="BO18" i="49" s="1"/>
  <c r="AY18" i="49"/>
  <c r="AV18" i="49"/>
  <c r="BQ18" i="49" s="1"/>
  <c r="AU18" i="49"/>
  <c r="AR18" i="49"/>
  <c r="BM18" i="49" s="1"/>
  <c r="AQ18" i="49"/>
  <c r="L18" i="49"/>
  <c r="AZ17" i="49"/>
  <c r="BI17" i="49" s="1"/>
  <c r="AY17" i="49"/>
  <c r="AV17" i="49"/>
  <c r="AU17" i="49"/>
  <c r="AR17" i="49"/>
  <c r="BM17" i="49" s="1"/>
  <c r="AQ17" i="49"/>
  <c r="L17" i="49"/>
  <c r="AZ16" i="49"/>
  <c r="AY16" i="49"/>
  <c r="AV16" i="49"/>
  <c r="BN16" i="49" s="1"/>
  <c r="AU16" i="49"/>
  <c r="AR16" i="49"/>
  <c r="BP16" i="49" s="1"/>
  <c r="AQ16" i="49"/>
  <c r="L16" i="49"/>
  <c r="AZ15" i="49"/>
  <c r="BL15" i="49" s="1"/>
  <c r="AY15" i="49"/>
  <c r="AV15" i="49"/>
  <c r="AU15" i="49"/>
  <c r="AR15" i="49"/>
  <c r="BJ15" i="49" s="1"/>
  <c r="AQ15" i="49"/>
  <c r="L15" i="49"/>
  <c r="L14" i="49"/>
  <c r="AZ13" i="49"/>
  <c r="BL13" i="49" s="1"/>
  <c r="AY13" i="49"/>
  <c r="AV13" i="49"/>
  <c r="BQ13" i="49" s="1"/>
  <c r="AU13" i="49"/>
  <c r="AR13" i="49"/>
  <c r="BM13" i="49" s="1"/>
  <c r="AQ13" i="49"/>
  <c r="L13" i="49"/>
  <c r="AZ12" i="49"/>
  <c r="AY12" i="49"/>
  <c r="AV12" i="49"/>
  <c r="BQ12" i="49" s="1"/>
  <c r="AU12" i="49"/>
  <c r="AR12" i="49"/>
  <c r="BM12" i="49" s="1"/>
  <c r="AQ12" i="49"/>
  <c r="L12" i="49"/>
  <c r="AZ11" i="49"/>
  <c r="BR11" i="49" s="1"/>
  <c r="AY11" i="49"/>
  <c r="AV11" i="49"/>
  <c r="BH11" i="49" s="1"/>
  <c r="AU11" i="49"/>
  <c r="AR11" i="49"/>
  <c r="BM11" i="49" s="1"/>
  <c r="AQ11" i="49"/>
  <c r="L11" i="49"/>
  <c r="AZ10" i="49"/>
  <c r="BI10" i="49" s="1"/>
  <c r="AY10" i="49"/>
  <c r="AV10" i="49"/>
  <c r="BH10" i="49" s="1"/>
  <c r="AU10" i="49"/>
  <c r="AR10" i="49"/>
  <c r="BJ10" i="49" s="1"/>
  <c r="AQ10" i="49"/>
  <c r="L10" i="49"/>
  <c r="L9" i="49"/>
  <c r="AZ8" i="49"/>
  <c r="BI8" i="49" s="1"/>
  <c r="AY8" i="49"/>
  <c r="AV8" i="49"/>
  <c r="BK8" i="49" s="1"/>
  <c r="AU8" i="49"/>
  <c r="AR8" i="49"/>
  <c r="BJ8" i="49" s="1"/>
  <c r="AQ8" i="49"/>
  <c r="L8" i="49"/>
  <c r="AZ7" i="49"/>
  <c r="BR7" i="49" s="1"/>
  <c r="AY7" i="49"/>
  <c r="AV7" i="49"/>
  <c r="BQ7" i="49" s="1"/>
  <c r="AU7" i="49"/>
  <c r="AR7" i="49"/>
  <c r="BP7" i="49" s="1"/>
  <c r="AQ7" i="49"/>
  <c r="L7" i="49"/>
  <c r="AZ6" i="49"/>
  <c r="BR6" i="49" s="1"/>
  <c r="AY6" i="49"/>
  <c r="AV6" i="49"/>
  <c r="BN6" i="49" s="1"/>
  <c r="AU6" i="49"/>
  <c r="AR6" i="49"/>
  <c r="AQ6" i="49"/>
  <c r="L6" i="49"/>
  <c r="AZ5" i="49"/>
  <c r="BO5" i="49" s="1"/>
  <c r="AY5" i="49"/>
  <c r="AV5" i="49"/>
  <c r="AU5" i="49"/>
  <c r="AR5" i="49"/>
  <c r="BJ5" i="49" s="1"/>
  <c r="AQ5" i="49"/>
  <c r="L5" i="49"/>
  <c r="AQ4" i="49"/>
  <c r="BS8" i="49" s="1"/>
  <c r="L4" i="49"/>
  <c r="BE3" i="49"/>
  <c r="M59" i="50"/>
  <c r="N59" i="50" s="1"/>
  <c r="AL2" i="50" s="1"/>
  <c r="J59" i="50"/>
  <c r="I59" i="50"/>
  <c r="H59" i="50"/>
  <c r="F58" i="50"/>
  <c r="F57" i="50"/>
  <c r="F56" i="50"/>
  <c r="F55" i="50"/>
  <c r="H55" i="50" s="1"/>
  <c r="F54" i="50"/>
  <c r="I54" i="50" s="1"/>
  <c r="F53" i="50"/>
  <c r="J53" i="50" s="1"/>
  <c r="F52" i="50"/>
  <c r="I52" i="50" s="1"/>
  <c r="F51" i="50"/>
  <c r="M51" i="50" s="1"/>
  <c r="N51" i="50" s="1"/>
  <c r="L47" i="50"/>
  <c r="L46" i="50"/>
  <c r="L45" i="50"/>
  <c r="L44" i="50"/>
  <c r="AZ43" i="50"/>
  <c r="AY43" i="50"/>
  <c r="AV43" i="50"/>
  <c r="AU43" i="50"/>
  <c r="AR43" i="50"/>
  <c r="AQ43" i="50"/>
  <c r="L43" i="50"/>
  <c r="AZ42" i="50"/>
  <c r="BL42" i="50" s="1"/>
  <c r="AY42" i="50"/>
  <c r="AV42" i="50"/>
  <c r="AU42" i="50"/>
  <c r="AR42" i="50"/>
  <c r="AQ42" i="50"/>
  <c r="L42" i="50"/>
  <c r="AZ41" i="50"/>
  <c r="AY41" i="50"/>
  <c r="AV41" i="50"/>
  <c r="AU41" i="50"/>
  <c r="AR41" i="50"/>
  <c r="AQ41" i="50"/>
  <c r="L41" i="50"/>
  <c r="AZ40" i="50"/>
  <c r="BO40" i="50" s="1"/>
  <c r="AY40" i="50"/>
  <c r="AV40" i="50"/>
  <c r="BH40" i="50" s="1"/>
  <c r="AU40" i="50"/>
  <c r="AR40" i="50"/>
  <c r="AQ40" i="50"/>
  <c r="L40" i="50"/>
  <c r="L39" i="50"/>
  <c r="AZ38" i="50"/>
  <c r="AY38" i="50"/>
  <c r="AV38" i="50"/>
  <c r="BQ38" i="50" s="1"/>
  <c r="AU38" i="50"/>
  <c r="AR38" i="50"/>
  <c r="AQ38" i="50"/>
  <c r="L38" i="50"/>
  <c r="AZ37" i="50"/>
  <c r="BO37" i="50" s="1"/>
  <c r="AY37" i="50"/>
  <c r="AV37" i="50"/>
  <c r="BN37" i="50" s="1"/>
  <c r="AU37" i="50"/>
  <c r="AR37" i="50"/>
  <c r="AQ37" i="50"/>
  <c r="L37" i="50"/>
  <c r="AZ36" i="50"/>
  <c r="BO36" i="50" s="1"/>
  <c r="AY36" i="50"/>
  <c r="AV36" i="50"/>
  <c r="BH36" i="50" s="1"/>
  <c r="AU36" i="50"/>
  <c r="AR36" i="50"/>
  <c r="BP36" i="50" s="1"/>
  <c r="AQ36" i="50"/>
  <c r="L36" i="50"/>
  <c r="AZ35" i="50"/>
  <c r="BR35" i="50" s="1"/>
  <c r="AY35" i="50"/>
  <c r="AV35" i="50"/>
  <c r="BH35" i="50" s="1"/>
  <c r="AU35" i="50"/>
  <c r="AR35" i="50"/>
  <c r="BP35" i="50" s="1"/>
  <c r="AQ35" i="50"/>
  <c r="L35" i="50"/>
  <c r="L34" i="50"/>
  <c r="AZ33" i="50"/>
  <c r="AY33" i="50"/>
  <c r="AV33" i="50"/>
  <c r="BQ33" i="50" s="1"/>
  <c r="AU33" i="50"/>
  <c r="AR33" i="50"/>
  <c r="AQ33" i="50"/>
  <c r="L33" i="50"/>
  <c r="AZ32" i="50"/>
  <c r="BR32" i="50" s="1"/>
  <c r="AY32" i="50"/>
  <c r="AV32" i="50"/>
  <c r="BQ32" i="50" s="1"/>
  <c r="AU32" i="50"/>
  <c r="AR32" i="50"/>
  <c r="AQ32" i="50"/>
  <c r="L32" i="50"/>
  <c r="AZ31" i="50"/>
  <c r="AY31" i="50"/>
  <c r="AV31" i="50"/>
  <c r="AU31" i="50"/>
  <c r="AR31" i="50"/>
  <c r="BP31" i="50" s="1"/>
  <c r="AQ31" i="50"/>
  <c r="L31" i="50"/>
  <c r="AZ30" i="50"/>
  <c r="BL30" i="50" s="1"/>
  <c r="AY30" i="50"/>
  <c r="AV30" i="50"/>
  <c r="BQ30" i="50" s="1"/>
  <c r="AU30" i="50"/>
  <c r="AR30" i="50"/>
  <c r="BJ30" i="50" s="1"/>
  <c r="AQ30" i="50"/>
  <c r="L30" i="50"/>
  <c r="L29" i="50"/>
  <c r="AZ28" i="50"/>
  <c r="BI28" i="50" s="1"/>
  <c r="AY28" i="50"/>
  <c r="AV28" i="50"/>
  <c r="AU28" i="50"/>
  <c r="AR28" i="50"/>
  <c r="AQ28" i="50"/>
  <c r="L28" i="50"/>
  <c r="AZ27" i="50"/>
  <c r="BO27" i="50" s="1"/>
  <c r="AY27" i="50"/>
  <c r="AV27" i="50"/>
  <c r="BQ27" i="50" s="1"/>
  <c r="AU27" i="50"/>
  <c r="AR27" i="50"/>
  <c r="AQ27" i="50"/>
  <c r="L27" i="50"/>
  <c r="AZ26" i="50"/>
  <c r="BO26" i="50" s="1"/>
  <c r="AY26" i="50"/>
  <c r="AV26" i="50"/>
  <c r="BQ26" i="50" s="1"/>
  <c r="AU26" i="50"/>
  <c r="AR26" i="50"/>
  <c r="BG26" i="50" s="1"/>
  <c r="AQ26" i="50"/>
  <c r="L26" i="50"/>
  <c r="AZ25" i="50"/>
  <c r="AY25" i="50"/>
  <c r="AV25" i="50"/>
  <c r="AU25" i="50"/>
  <c r="AR25" i="50"/>
  <c r="AQ25" i="50"/>
  <c r="L25" i="50"/>
  <c r="L24" i="50"/>
  <c r="AZ23" i="50"/>
  <c r="AY23" i="50"/>
  <c r="AV23" i="50"/>
  <c r="BK23" i="50" s="1"/>
  <c r="AU23" i="50"/>
  <c r="AR23" i="50"/>
  <c r="AQ23" i="50"/>
  <c r="L23" i="50"/>
  <c r="AZ22" i="50"/>
  <c r="AY22" i="50"/>
  <c r="AV22" i="50"/>
  <c r="BK22" i="50" s="1"/>
  <c r="AU22" i="50"/>
  <c r="AR22" i="50"/>
  <c r="BJ22" i="50" s="1"/>
  <c r="AQ22" i="50"/>
  <c r="L22" i="50"/>
  <c r="AZ21" i="50"/>
  <c r="BR21" i="50" s="1"/>
  <c r="AY21" i="50"/>
  <c r="AV21" i="50"/>
  <c r="AU21" i="50"/>
  <c r="AR21" i="50"/>
  <c r="AQ21" i="50"/>
  <c r="L21" i="50"/>
  <c r="AZ20" i="50"/>
  <c r="AY20" i="50"/>
  <c r="AV20" i="50"/>
  <c r="BH20" i="50" s="1"/>
  <c r="AU20" i="50"/>
  <c r="AR20" i="50"/>
  <c r="BJ20" i="50" s="1"/>
  <c r="AQ20" i="50"/>
  <c r="L20" i="50"/>
  <c r="L19" i="50"/>
  <c r="AZ18" i="50"/>
  <c r="BO18" i="50" s="1"/>
  <c r="AY18" i="50"/>
  <c r="AV18" i="50"/>
  <c r="AU18" i="50"/>
  <c r="AR18" i="50"/>
  <c r="BM18" i="50" s="1"/>
  <c r="AQ18" i="50"/>
  <c r="L18" i="50"/>
  <c r="AZ17" i="50"/>
  <c r="AY17" i="50"/>
  <c r="AV17" i="50"/>
  <c r="AU17" i="50"/>
  <c r="AR17" i="50"/>
  <c r="BG17" i="50" s="1"/>
  <c r="AQ17" i="50"/>
  <c r="L17" i="50"/>
  <c r="AZ16" i="50"/>
  <c r="BR16" i="50" s="1"/>
  <c r="AY16" i="50"/>
  <c r="AV16" i="50"/>
  <c r="AU16" i="50"/>
  <c r="AR16" i="50"/>
  <c r="BG16" i="50" s="1"/>
  <c r="AQ16" i="50"/>
  <c r="L16" i="50"/>
  <c r="AZ15" i="50"/>
  <c r="AY15" i="50"/>
  <c r="AV15" i="50"/>
  <c r="BQ15" i="50" s="1"/>
  <c r="AU15" i="50"/>
  <c r="AR15" i="50"/>
  <c r="BM15" i="50" s="1"/>
  <c r="AQ15" i="50"/>
  <c r="L15" i="50"/>
  <c r="L14" i="50"/>
  <c r="AZ13" i="50"/>
  <c r="AY13" i="50"/>
  <c r="AV13" i="50"/>
  <c r="BH13" i="50" s="1"/>
  <c r="AU13" i="50"/>
  <c r="AR13" i="50"/>
  <c r="AQ13" i="50"/>
  <c r="L13" i="50"/>
  <c r="AZ12" i="50"/>
  <c r="BO12" i="50" s="1"/>
  <c r="AY12" i="50"/>
  <c r="AV12" i="50"/>
  <c r="AU12" i="50"/>
  <c r="AR12" i="50"/>
  <c r="BP12" i="50" s="1"/>
  <c r="AQ12" i="50"/>
  <c r="L12" i="50"/>
  <c r="AZ11" i="50"/>
  <c r="BL11" i="50" s="1"/>
  <c r="AY11" i="50"/>
  <c r="AV11" i="50"/>
  <c r="BH11" i="50" s="1"/>
  <c r="AU11" i="50"/>
  <c r="AR11" i="50"/>
  <c r="BP11" i="50" s="1"/>
  <c r="AQ11" i="50"/>
  <c r="L11" i="50"/>
  <c r="AZ10" i="50"/>
  <c r="BO10" i="50" s="1"/>
  <c r="AY10" i="50"/>
  <c r="AV10" i="50"/>
  <c r="AU10" i="50"/>
  <c r="AR10" i="50"/>
  <c r="BM10" i="50" s="1"/>
  <c r="AQ10" i="50"/>
  <c r="L10" i="50"/>
  <c r="L9" i="50"/>
  <c r="AZ8" i="50"/>
  <c r="AY8" i="50"/>
  <c r="AV8" i="50"/>
  <c r="AU8" i="50"/>
  <c r="AR8" i="50"/>
  <c r="BP8" i="50" s="1"/>
  <c r="AQ8" i="50"/>
  <c r="L8" i="50"/>
  <c r="AZ7" i="50"/>
  <c r="BI7" i="50" s="1"/>
  <c r="AY7" i="50"/>
  <c r="AV7" i="50"/>
  <c r="BQ7" i="50" s="1"/>
  <c r="AU7" i="50"/>
  <c r="AR7" i="50"/>
  <c r="BM7" i="50" s="1"/>
  <c r="AQ7" i="50"/>
  <c r="L7" i="50"/>
  <c r="AZ6" i="50"/>
  <c r="BL6" i="50" s="1"/>
  <c r="AY6" i="50"/>
  <c r="AV6" i="50"/>
  <c r="BH6" i="50" s="1"/>
  <c r="AU6" i="50"/>
  <c r="AR6" i="50"/>
  <c r="BJ6" i="50" s="1"/>
  <c r="AQ6" i="50"/>
  <c r="L6" i="50"/>
  <c r="AZ5" i="50"/>
  <c r="BI5" i="50" s="1"/>
  <c r="AY5" i="50"/>
  <c r="AV5" i="50"/>
  <c r="BK5" i="50" s="1"/>
  <c r="AU5" i="50"/>
  <c r="AR5" i="50"/>
  <c r="BP5" i="50" s="1"/>
  <c r="AQ5" i="50"/>
  <c r="L5" i="50"/>
  <c r="AQ4" i="50"/>
  <c r="L4" i="50"/>
  <c r="BE3" i="50"/>
  <c r="M59" i="51"/>
  <c r="N59" i="51" s="1"/>
  <c r="AL2" i="51" s="1"/>
  <c r="J59" i="51"/>
  <c r="I59" i="51"/>
  <c r="H59" i="51"/>
  <c r="F58" i="51"/>
  <c r="J58" i="51" s="1"/>
  <c r="F57" i="51"/>
  <c r="M57" i="51" s="1"/>
  <c r="N57" i="51" s="1"/>
  <c r="AF2" i="51" s="1"/>
  <c r="F56" i="51"/>
  <c r="F55" i="51"/>
  <c r="H55" i="51" s="1"/>
  <c r="F54" i="51"/>
  <c r="F53" i="51"/>
  <c r="H53" i="51" s="1"/>
  <c r="F52" i="51"/>
  <c r="H52" i="51" s="1"/>
  <c r="F51" i="51"/>
  <c r="L47" i="51"/>
  <c r="L46" i="51"/>
  <c r="L45" i="51"/>
  <c r="L44" i="51"/>
  <c r="AZ43" i="51"/>
  <c r="BL43" i="51" s="1"/>
  <c r="AY43" i="51"/>
  <c r="AV43" i="51"/>
  <c r="BQ43" i="51" s="1"/>
  <c r="AU43" i="51"/>
  <c r="AR43" i="51"/>
  <c r="BP43" i="51" s="1"/>
  <c r="AQ43" i="51"/>
  <c r="L43" i="51"/>
  <c r="AZ42" i="51"/>
  <c r="BR42" i="51" s="1"/>
  <c r="AY42" i="51"/>
  <c r="AV42" i="51"/>
  <c r="BN42" i="51" s="1"/>
  <c r="AU42" i="51"/>
  <c r="AR42" i="51"/>
  <c r="BG42" i="51" s="1"/>
  <c r="AQ42" i="51"/>
  <c r="L42" i="51"/>
  <c r="AZ41" i="51"/>
  <c r="BO41" i="51" s="1"/>
  <c r="AY41" i="51"/>
  <c r="AV41" i="51"/>
  <c r="BK41" i="51" s="1"/>
  <c r="AU41" i="51"/>
  <c r="AR41" i="51"/>
  <c r="BG41" i="51" s="1"/>
  <c r="AQ41" i="51"/>
  <c r="L41" i="51"/>
  <c r="AZ40" i="51"/>
  <c r="BI40" i="51" s="1"/>
  <c r="AY40" i="51"/>
  <c r="AV40" i="51"/>
  <c r="AU40" i="51"/>
  <c r="AR40" i="51"/>
  <c r="BM40" i="51" s="1"/>
  <c r="AQ40" i="51"/>
  <c r="L40" i="51"/>
  <c r="L39" i="51"/>
  <c r="AZ38" i="51"/>
  <c r="BO38" i="51" s="1"/>
  <c r="AY38" i="51"/>
  <c r="AV38" i="51"/>
  <c r="BK38" i="51" s="1"/>
  <c r="AU38" i="51"/>
  <c r="AR38" i="51"/>
  <c r="BP38" i="51" s="1"/>
  <c r="AQ38" i="51"/>
  <c r="L38" i="51"/>
  <c r="AZ37" i="51"/>
  <c r="BI37" i="51" s="1"/>
  <c r="AY37" i="51"/>
  <c r="AV37" i="51"/>
  <c r="BK37" i="51" s="1"/>
  <c r="AU37" i="51"/>
  <c r="AR37" i="51"/>
  <c r="BJ37" i="51" s="1"/>
  <c r="AQ37" i="51"/>
  <c r="L37" i="51"/>
  <c r="AZ36" i="51"/>
  <c r="AY36" i="51"/>
  <c r="AV36" i="51"/>
  <c r="BK36" i="51" s="1"/>
  <c r="AU36" i="51"/>
  <c r="AR36" i="51"/>
  <c r="AQ36" i="51"/>
  <c r="L36" i="51"/>
  <c r="AZ35" i="51"/>
  <c r="BR35" i="51" s="1"/>
  <c r="AY35" i="51"/>
  <c r="AV35" i="51"/>
  <c r="BH35" i="51" s="1"/>
  <c r="AU35" i="51"/>
  <c r="AR35" i="51"/>
  <c r="BG35" i="51" s="1"/>
  <c r="AQ35" i="51"/>
  <c r="L35" i="51"/>
  <c r="L34" i="51"/>
  <c r="AZ33" i="51"/>
  <c r="AY33" i="51"/>
  <c r="AV33" i="51"/>
  <c r="AU33" i="51"/>
  <c r="AR33" i="51"/>
  <c r="BJ33" i="51" s="1"/>
  <c r="AQ33" i="51"/>
  <c r="L33" i="51"/>
  <c r="AZ32" i="51"/>
  <c r="AY32" i="51"/>
  <c r="AV32" i="51"/>
  <c r="BK32" i="51" s="1"/>
  <c r="AU32" i="51"/>
  <c r="AR32" i="51"/>
  <c r="AQ32" i="51"/>
  <c r="L32" i="51"/>
  <c r="AZ31" i="51"/>
  <c r="BO31" i="51" s="1"/>
  <c r="AY31" i="51"/>
  <c r="AV31" i="51"/>
  <c r="BH31" i="51" s="1"/>
  <c r="AU31" i="51"/>
  <c r="AR31" i="51"/>
  <c r="AQ31" i="51"/>
  <c r="L31" i="51"/>
  <c r="AZ30" i="51"/>
  <c r="BR30" i="51" s="1"/>
  <c r="AY30" i="51"/>
  <c r="AV30" i="51"/>
  <c r="BQ30" i="51" s="1"/>
  <c r="AU30" i="51"/>
  <c r="AR30" i="51"/>
  <c r="AQ30" i="51"/>
  <c r="L30" i="51"/>
  <c r="L29" i="51"/>
  <c r="AZ28" i="51"/>
  <c r="BO28" i="51" s="1"/>
  <c r="AY28" i="51"/>
  <c r="AV28" i="51"/>
  <c r="BK28" i="51" s="1"/>
  <c r="AU28" i="51"/>
  <c r="AR28" i="51"/>
  <c r="AQ28" i="51"/>
  <c r="L28" i="51"/>
  <c r="AZ27" i="51"/>
  <c r="BR27" i="51" s="1"/>
  <c r="AY27" i="51"/>
  <c r="AV27" i="51"/>
  <c r="AU27" i="51"/>
  <c r="AR27" i="51"/>
  <c r="BM27" i="51" s="1"/>
  <c r="AQ27" i="51"/>
  <c r="L27" i="51"/>
  <c r="AZ26" i="51"/>
  <c r="AY26" i="51"/>
  <c r="AV26" i="51"/>
  <c r="AU26" i="51"/>
  <c r="AR26" i="51"/>
  <c r="BJ26" i="51" s="1"/>
  <c r="AQ26" i="51"/>
  <c r="L26" i="51"/>
  <c r="AZ25" i="51"/>
  <c r="BL25" i="51" s="1"/>
  <c r="AY25" i="51"/>
  <c r="AV25" i="51"/>
  <c r="BH25" i="51" s="1"/>
  <c r="AU25" i="51"/>
  <c r="AR25" i="51"/>
  <c r="AQ25" i="51"/>
  <c r="L25" i="51"/>
  <c r="L24" i="51"/>
  <c r="AZ23" i="51"/>
  <c r="BR23" i="51" s="1"/>
  <c r="AY23" i="51"/>
  <c r="AV23" i="51"/>
  <c r="BH23" i="51" s="1"/>
  <c r="AU23" i="51"/>
  <c r="AR23" i="51"/>
  <c r="BP23" i="51" s="1"/>
  <c r="AQ23" i="51"/>
  <c r="L23" i="51"/>
  <c r="AZ22" i="51"/>
  <c r="BO22" i="51" s="1"/>
  <c r="AY22" i="51"/>
  <c r="AV22" i="51"/>
  <c r="BN22" i="51" s="1"/>
  <c r="AU22" i="51"/>
  <c r="AR22" i="51"/>
  <c r="BP22" i="51" s="1"/>
  <c r="AQ22" i="51"/>
  <c r="L22" i="51"/>
  <c r="AZ21" i="51"/>
  <c r="AY21" i="51"/>
  <c r="AV21" i="51"/>
  <c r="AU21" i="51"/>
  <c r="AR21" i="51"/>
  <c r="BM21" i="51" s="1"/>
  <c r="AQ21" i="51"/>
  <c r="L21" i="51"/>
  <c r="AZ20" i="51"/>
  <c r="AY20" i="51"/>
  <c r="AV20" i="51"/>
  <c r="BN20" i="51" s="1"/>
  <c r="AU20" i="51"/>
  <c r="AR20" i="51"/>
  <c r="BM20" i="51" s="1"/>
  <c r="AQ20" i="51"/>
  <c r="L20" i="51"/>
  <c r="L19" i="51"/>
  <c r="AZ18" i="51"/>
  <c r="BL18" i="51" s="1"/>
  <c r="AY18" i="51"/>
  <c r="AV18" i="51"/>
  <c r="BQ18" i="51" s="1"/>
  <c r="AU18" i="51"/>
  <c r="AR18" i="51"/>
  <c r="BM18" i="51" s="1"/>
  <c r="AQ18" i="51"/>
  <c r="L18" i="51"/>
  <c r="AZ17" i="51"/>
  <c r="BL17" i="51" s="1"/>
  <c r="AY17" i="51"/>
  <c r="AV17" i="51"/>
  <c r="BH17" i="51" s="1"/>
  <c r="AU17" i="51"/>
  <c r="AR17" i="51"/>
  <c r="BP17" i="51" s="1"/>
  <c r="AQ17" i="51"/>
  <c r="L17" i="51"/>
  <c r="AZ16" i="51"/>
  <c r="BO16" i="51" s="1"/>
  <c r="AY16" i="51"/>
  <c r="AV16" i="51"/>
  <c r="BQ16" i="51" s="1"/>
  <c r="AU16" i="51"/>
  <c r="AR16" i="51"/>
  <c r="BP16" i="51" s="1"/>
  <c r="AQ16" i="51"/>
  <c r="L16" i="51"/>
  <c r="AZ15" i="51"/>
  <c r="BI15" i="51" s="1"/>
  <c r="AY15" i="51"/>
  <c r="AV15" i="51"/>
  <c r="BH15" i="51" s="1"/>
  <c r="AU15" i="51"/>
  <c r="AR15" i="51"/>
  <c r="BM15" i="51" s="1"/>
  <c r="AQ15" i="51"/>
  <c r="L15" i="51"/>
  <c r="L14" i="51"/>
  <c r="AZ13" i="51"/>
  <c r="AY13" i="51"/>
  <c r="AV13" i="51"/>
  <c r="BN13" i="51" s="1"/>
  <c r="AU13" i="51"/>
  <c r="AR13" i="51"/>
  <c r="AQ13" i="51"/>
  <c r="L13" i="51"/>
  <c r="AZ12" i="51"/>
  <c r="AY12" i="51"/>
  <c r="AV12" i="51"/>
  <c r="BH12" i="51" s="1"/>
  <c r="AU12" i="51"/>
  <c r="AR12" i="51"/>
  <c r="BP12" i="51" s="1"/>
  <c r="AQ12" i="51"/>
  <c r="L12" i="51"/>
  <c r="AZ11" i="51"/>
  <c r="BR11" i="51" s="1"/>
  <c r="AY11" i="51"/>
  <c r="AV11" i="51"/>
  <c r="AU11" i="51"/>
  <c r="AR11" i="51"/>
  <c r="BJ11" i="51" s="1"/>
  <c r="AQ11" i="51"/>
  <c r="L11" i="51"/>
  <c r="AZ10" i="51"/>
  <c r="BR10" i="51" s="1"/>
  <c r="AY10" i="51"/>
  <c r="AV10" i="51"/>
  <c r="AU10" i="51"/>
  <c r="AR10" i="51"/>
  <c r="BP10" i="51" s="1"/>
  <c r="AQ10" i="51"/>
  <c r="L10" i="51"/>
  <c r="L9" i="51"/>
  <c r="AZ8" i="51"/>
  <c r="BR8" i="51" s="1"/>
  <c r="AY8" i="51"/>
  <c r="AV8" i="51"/>
  <c r="BN8" i="51" s="1"/>
  <c r="AU8" i="51"/>
  <c r="AR8" i="51"/>
  <c r="AQ8" i="51"/>
  <c r="L8" i="51"/>
  <c r="AZ7" i="51"/>
  <c r="AY7" i="51"/>
  <c r="AV7" i="51"/>
  <c r="BQ7" i="51" s="1"/>
  <c r="AU7" i="51"/>
  <c r="AR7" i="51"/>
  <c r="BG7" i="51" s="1"/>
  <c r="AQ7" i="51"/>
  <c r="L7" i="51"/>
  <c r="AZ6" i="51"/>
  <c r="BI6" i="51" s="1"/>
  <c r="AY6" i="51"/>
  <c r="AV6" i="51"/>
  <c r="AU6" i="51"/>
  <c r="AR6" i="51"/>
  <c r="AQ6" i="51"/>
  <c r="L6" i="51"/>
  <c r="AZ5" i="51"/>
  <c r="BR5" i="51" s="1"/>
  <c r="AY5" i="51"/>
  <c r="AV5" i="51"/>
  <c r="BQ5" i="51" s="1"/>
  <c r="AU5" i="51"/>
  <c r="AR5" i="51"/>
  <c r="BP5" i="51" s="1"/>
  <c r="AQ5" i="51"/>
  <c r="L5" i="51"/>
  <c r="AQ4" i="51"/>
  <c r="L4" i="51"/>
  <c r="BE3" i="51"/>
  <c r="M59" i="52"/>
  <c r="N59" i="52" s="1"/>
  <c r="AL2" i="52" s="1"/>
  <c r="J59" i="52"/>
  <c r="I59" i="52"/>
  <c r="H59" i="52"/>
  <c r="F58" i="52"/>
  <c r="H58" i="52" s="1"/>
  <c r="F57" i="52"/>
  <c r="F56" i="52"/>
  <c r="F55" i="52"/>
  <c r="H55" i="52" s="1"/>
  <c r="F54" i="52"/>
  <c r="M54" i="52" s="1"/>
  <c r="N54" i="52" s="1"/>
  <c r="W2" i="52" s="1"/>
  <c r="F53" i="52"/>
  <c r="I53" i="52" s="1"/>
  <c r="F52" i="52"/>
  <c r="I52" i="52" s="1"/>
  <c r="F51" i="52"/>
  <c r="J51" i="52" s="1"/>
  <c r="L47" i="52"/>
  <c r="L46" i="52"/>
  <c r="L45" i="52"/>
  <c r="L44" i="52"/>
  <c r="AZ43" i="52"/>
  <c r="AY43" i="52"/>
  <c r="AV43" i="52"/>
  <c r="AU43" i="52"/>
  <c r="AR43" i="52"/>
  <c r="BG43" i="52" s="1"/>
  <c r="AQ43" i="52"/>
  <c r="L43" i="52"/>
  <c r="AZ42" i="52"/>
  <c r="BR42" i="52" s="1"/>
  <c r="AY42" i="52"/>
  <c r="AV42" i="52"/>
  <c r="AU42" i="52"/>
  <c r="AR42" i="52"/>
  <c r="BP42" i="52" s="1"/>
  <c r="AQ42" i="52"/>
  <c r="L42" i="52"/>
  <c r="AZ41" i="52"/>
  <c r="AY41" i="52"/>
  <c r="AV41" i="52"/>
  <c r="AU41" i="52"/>
  <c r="AR41" i="52"/>
  <c r="AQ41" i="52"/>
  <c r="L41" i="52"/>
  <c r="AZ40" i="52"/>
  <c r="AY40" i="52"/>
  <c r="AV40" i="52"/>
  <c r="BK40" i="52" s="1"/>
  <c r="AU40" i="52"/>
  <c r="AR40" i="52"/>
  <c r="BG40" i="52" s="1"/>
  <c r="AQ40" i="52"/>
  <c r="L40" i="52"/>
  <c r="L39" i="52"/>
  <c r="AZ38" i="52"/>
  <c r="AY38" i="52"/>
  <c r="AV38" i="52"/>
  <c r="AU38" i="52"/>
  <c r="AR38" i="52"/>
  <c r="BP38" i="52" s="1"/>
  <c r="AQ38" i="52"/>
  <c r="L38" i="52"/>
  <c r="AZ37" i="52"/>
  <c r="AY37" i="52"/>
  <c r="AV37" i="52"/>
  <c r="AU37" i="52"/>
  <c r="AR37" i="52"/>
  <c r="AQ37" i="52"/>
  <c r="L37" i="52"/>
  <c r="AZ36" i="52"/>
  <c r="AY36" i="52"/>
  <c r="AV36" i="52"/>
  <c r="BQ36" i="52" s="1"/>
  <c r="AU36" i="52"/>
  <c r="AR36" i="52"/>
  <c r="AQ36" i="52"/>
  <c r="L36" i="52"/>
  <c r="AZ35" i="52"/>
  <c r="BI35" i="52" s="1"/>
  <c r="AY35" i="52"/>
  <c r="AV35" i="52"/>
  <c r="AU35" i="52"/>
  <c r="AR35" i="52"/>
  <c r="AQ35" i="52"/>
  <c r="L35" i="52"/>
  <c r="L34" i="52"/>
  <c r="AZ33" i="52"/>
  <c r="BI33" i="52" s="1"/>
  <c r="AY33" i="52"/>
  <c r="AV33" i="52"/>
  <c r="BN33" i="52" s="1"/>
  <c r="AU33" i="52"/>
  <c r="AR33" i="52"/>
  <c r="BM33" i="52" s="1"/>
  <c r="AQ33" i="52"/>
  <c r="L33" i="52"/>
  <c r="AZ32" i="52"/>
  <c r="AY32" i="52"/>
  <c r="AV32" i="52"/>
  <c r="BH32" i="52" s="1"/>
  <c r="AU32" i="52"/>
  <c r="AR32" i="52"/>
  <c r="BM32" i="52" s="1"/>
  <c r="AQ32" i="52"/>
  <c r="L32" i="52"/>
  <c r="AZ31" i="52"/>
  <c r="BO31" i="52" s="1"/>
  <c r="AY31" i="52"/>
  <c r="AV31" i="52"/>
  <c r="BN31" i="52" s="1"/>
  <c r="AU31" i="52"/>
  <c r="AR31" i="52"/>
  <c r="AQ31" i="52"/>
  <c r="L31" i="52"/>
  <c r="AZ30" i="52"/>
  <c r="BI30" i="52" s="1"/>
  <c r="AY30" i="52"/>
  <c r="AV30" i="52"/>
  <c r="BN30" i="52" s="1"/>
  <c r="AU30" i="52"/>
  <c r="AR30" i="52"/>
  <c r="BJ30" i="52" s="1"/>
  <c r="AQ30" i="52"/>
  <c r="L30" i="52"/>
  <c r="L29" i="52"/>
  <c r="AZ28" i="52"/>
  <c r="AY28" i="52"/>
  <c r="AV28" i="52"/>
  <c r="BH28" i="52" s="1"/>
  <c r="AU28" i="52"/>
  <c r="AR28" i="52"/>
  <c r="BP28" i="52" s="1"/>
  <c r="AQ28" i="52"/>
  <c r="L28" i="52"/>
  <c r="AZ27" i="52"/>
  <c r="AY27" i="52"/>
  <c r="AV27" i="52"/>
  <c r="BN27" i="52" s="1"/>
  <c r="AU27" i="52"/>
  <c r="AR27" i="52"/>
  <c r="AQ27" i="52"/>
  <c r="L27" i="52"/>
  <c r="AZ26" i="52"/>
  <c r="BL26" i="52" s="1"/>
  <c r="AY26" i="52"/>
  <c r="AV26" i="52"/>
  <c r="BK26" i="52" s="1"/>
  <c r="AU26" i="52"/>
  <c r="AR26" i="52"/>
  <c r="AQ26" i="52"/>
  <c r="L26" i="52"/>
  <c r="AZ25" i="52"/>
  <c r="AY25" i="52"/>
  <c r="AV25" i="52"/>
  <c r="AU25" i="52"/>
  <c r="AR25" i="52"/>
  <c r="BG25" i="52" s="1"/>
  <c r="AQ25" i="52"/>
  <c r="L25" i="52"/>
  <c r="L24" i="52"/>
  <c r="AZ23" i="52"/>
  <c r="BR23" i="52" s="1"/>
  <c r="AY23" i="52"/>
  <c r="AV23" i="52"/>
  <c r="BN23" i="52" s="1"/>
  <c r="AU23" i="52"/>
  <c r="AR23" i="52"/>
  <c r="BG23" i="52" s="1"/>
  <c r="AQ23" i="52"/>
  <c r="L23" i="52"/>
  <c r="AZ22" i="52"/>
  <c r="BI22" i="52" s="1"/>
  <c r="AY22" i="52"/>
  <c r="AV22" i="52"/>
  <c r="BH22" i="52" s="1"/>
  <c r="AU22" i="52"/>
  <c r="AR22" i="52"/>
  <c r="BG22" i="52" s="1"/>
  <c r="AQ22" i="52"/>
  <c r="L22" i="52"/>
  <c r="AZ21" i="52"/>
  <c r="BR21" i="52" s="1"/>
  <c r="AY21" i="52"/>
  <c r="AV21" i="52"/>
  <c r="AU21" i="52"/>
  <c r="AR21" i="52"/>
  <c r="BJ21" i="52" s="1"/>
  <c r="AQ21" i="52"/>
  <c r="L21" i="52"/>
  <c r="AZ20" i="52"/>
  <c r="BI20" i="52" s="1"/>
  <c r="AY20" i="52"/>
  <c r="AV20" i="52"/>
  <c r="BK20" i="52" s="1"/>
  <c r="AU20" i="52"/>
  <c r="AR20" i="52"/>
  <c r="BM20" i="52" s="1"/>
  <c r="AQ20" i="52"/>
  <c r="L20" i="52"/>
  <c r="L19" i="52"/>
  <c r="AZ18" i="52"/>
  <c r="BO18" i="52" s="1"/>
  <c r="AY18" i="52"/>
  <c r="AV18" i="52"/>
  <c r="AU18" i="52"/>
  <c r="AR18" i="52"/>
  <c r="AQ18" i="52"/>
  <c r="L18" i="52"/>
  <c r="AZ17" i="52"/>
  <c r="BR17" i="52" s="1"/>
  <c r="AY17" i="52"/>
  <c r="AV17" i="52"/>
  <c r="BN17" i="52" s="1"/>
  <c r="AU17" i="52"/>
  <c r="AR17" i="52"/>
  <c r="BP17" i="52" s="1"/>
  <c r="AQ17" i="52"/>
  <c r="L17" i="52"/>
  <c r="AZ16" i="52"/>
  <c r="BO16" i="52" s="1"/>
  <c r="AY16" i="52"/>
  <c r="AV16" i="52"/>
  <c r="BN16" i="52" s="1"/>
  <c r="AU16" i="52"/>
  <c r="AR16" i="52"/>
  <c r="AQ16" i="52"/>
  <c r="L16" i="52"/>
  <c r="AZ15" i="52"/>
  <c r="BR15" i="52" s="1"/>
  <c r="AY15" i="52"/>
  <c r="AV15" i="52"/>
  <c r="AU15" i="52"/>
  <c r="AR15" i="52"/>
  <c r="BP15" i="52" s="1"/>
  <c r="AQ15" i="52"/>
  <c r="L15" i="52"/>
  <c r="L14" i="52"/>
  <c r="AZ13" i="52"/>
  <c r="BL13" i="52" s="1"/>
  <c r="AY13" i="52"/>
  <c r="AV13" i="52"/>
  <c r="BN13" i="52" s="1"/>
  <c r="AU13" i="52"/>
  <c r="AR13" i="52"/>
  <c r="BP13" i="52" s="1"/>
  <c r="AQ13" i="52"/>
  <c r="L13" i="52"/>
  <c r="AZ12" i="52"/>
  <c r="BO12" i="52" s="1"/>
  <c r="AY12" i="52"/>
  <c r="AV12" i="52"/>
  <c r="BN12" i="52" s="1"/>
  <c r="AU12" i="52"/>
  <c r="AR12" i="52"/>
  <c r="AQ12" i="52"/>
  <c r="L12" i="52"/>
  <c r="AZ11" i="52"/>
  <c r="BI11" i="52" s="1"/>
  <c r="AY11" i="52"/>
  <c r="AV11" i="52"/>
  <c r="AU11" i="52"/>
  <c r="AR11" i="52"/>
  <c r="BP11" i="52" s="1"/>
  <c r="AQ11" i="52"/>
  <c r="L11" i="52"/>
  <c r="AZ10" i="52"/>
  <c r="BR10" i="52" s="1"/>
  <c r="AY10" i="52"/>
  <c r="AV10" i="52"/>
  <c r="BQ10" i="52" s="1"/>
  <c r="AU10" i="52"/>
  <c r="AR10" i="52"/>
  <c r="AQ10" i="52"/>
  <c r="L10" i="52"/>
  <c r="L9" i="52"/>
  <c r="AZ8" i="52"/>
  <c r="BI8" i="52" s="1"/>
  <c r="AY8" i="52"/>
  <c r="AV8" i="52"/>
  <c r="BN8" i="52" s="1"/>
  <c r="AU8" i="52"/>
  <c r="AR8" i="52"/>
  <c r="BM8" i="52" s="1"/>
  <c r="AQ8" i="52"/>
  <c r="L8" i="52"/>
  <c r="AZ7" i="52"/>
  <c r="BI7" i="52" s="1"/>
  <c r="AY7" i="52"/>
  <c r="AV7" i="52"/>
  <c r="AU7" i="52"/>
  <c r="AR7" i="52"/>
  <c r="BM7" i="52" s="1"/>
  <c r="AQ7" i="52"/>
  <c r="L7" i="52"/>
  <c r="AZ6" i="52"/>
  <c r="BL6" i="52" s="1"/>
  <c r="AY6" i="52"/>
  <c r="AV6" i="52"/>
  <c r="AU6" i="52"/>
  <c r="AR6" i="52"/>
  <c r="AQ6" i="52"/>
  <c r="L6" i="52"/>
  <c r="AZ5" i="52"/>
  <c r="BO5" i="52" s="1"/>
  <c r="AY5" i="52"/>
  <c r="AV5" i="52"/>
  <c r="AU5" i="52"/>
  <c r="AR5" i="52"/>
  <c r="BG5" i="52" s="1"/>
  <c r="AQ5" i="52"/>
  <c r="L5" i="52"/>
  <c r="AQ4" i="52"/>
  <c r="L4" i="52"/>
  <c r="BE3" i="52"/>
  <c r="M59" i="53"/>
  <c r="N59" i="53" s="1"/>
  <c r="AL2" i="53" s="1"/>
  <c r="J59" i="53"/>
  <c r="I59" i="53"/>
  <c r="H59" i="53"/>
  <c r="F58" i="53"/>
  <c r="F57" i="53"/>
  <c r="I57" i="53" s="1"/>
  <c r="F56" i="53"/>
  <c r="F55" i="53"/>
  <c r="J55" i="53" s="1"/>
  <c r="F54" i="53"/>
  <c r="I54" i="53" s="1"/>
  <c r="F53" i="53"/>
  <c r="H53" i="53" s="1"/>
  <c r="F52" i="53"/>
  <c r="J52" i="53" s="1"/>
  <c r="F51" i="53"/>
  <c r="L46" i="53"/>
  <c r="L45" i="53"/>
  <c r="L44" i="53"/>
  <c r="AZ43" i="53"/>
  <c r="AY43" i="53"/>
  <c r="AV43" i="53"/>
  <c r="BK43" i="53" s="1"/>
  <c r="AU43" i="53"/>
  <c r="AR43" i="53"/>
  <c r="BG43" i="53" s="1"/>
  <c r="AQ43" i="53"/>
  <c r="L43" i="53"/>
  <c r="AZ42" i="53"/>
  <c r="BO42" i="53" s="1"/>
  <c r="AY42" i="53"/>
  <c r="AV42" i="53"/>
  <c r="BN42" i="53" s="1"/>
  <c r="AU42" i="53"/>
  <c r="AR42" i="53"/>
  <c r="BP42" i="53" s="1"/>
  <c r="AQ42" i="53"/>
  <c r="L42" i="53"/>
  <c r="AZ41" i="53"/>
  <c r="BI41" i="53" s="1"/>
  <c r="AY41" i="53"/>
  <c r="AV41" i="53"/>
  <c r="BH41" i="53" s="1"/>
  <c r="AU41" i="53"/>
  <c r="AR41" i="53"/>
  <c r="BM41" i="53" s="1"/>
  <c r="AQ41" i="53"/>
  <c r="L41" i="53"/>
  <c r="AZ40" i="53"/>
  <c r="AY40" i="53"/>
  <c r="AV40" i="53"/>
  <c r="AU40" i="53"/>
  <c r="AR40" i="53"/>
  <c r="BP40" i="53" s="1"/>
  <c r="AQ40" i="53"/>
  <c r="L40" i="53"/>
  <c r="L39" i="53"/>
  <c r="AZ38" i="53"/>
  <c r="BR38" i="53" s="1"/>
  <c r="AY38" i="53"/>
  <c r="AV38" i="53"/>
  <c r="BK38" i="53" s="1"/>
  <c r="AU38" i="53"/>
  <c r="AR38" i="53"/>
  <c r="BG38" i="53" s="1"/>
  <c r="AQ38" i="53"/>
  <c r="L38" i="53"/>
  <c r="AZ37" i="53"/>
  <c r="AY37" i="53"/>
  <c r="AV37" i="53"/>
  <c r="BQ37" i="53" s="1"/>
  <c r="AU37" i="53"/>
  <c r="AR37" i="53"/>
  <c r="BP37" i="53" s="1"/>
  <c r="AQ37" i="53"/>
  <c r="L37" i="53"/>
  <c r="AZ36" i="53"/>
  <c r="BO36" i="53" s="1"/>
  <c r="AY36" i="53"/>
  <c r="AV36" i="53"/>
  <c r="BH36" i="53" s="1"/>
  <c r="AU36" i="53"/>
  <c r="AR36" i="53"/>
  <c r="BP36" i="53" s="1"/>
  <c r="AQ36" i="53"/>
  <c r="L36" i="53"/>
  <c r="AZ35" i="53"/>
  <c r="AY35" i="53"/>
  <c r="AV35" i="53"/>
  <c r="BK35" i="53" s="1"/>
  <c r="AU35" i="53"/>
  <c r="AR35" i="53"/>
  <c r="BM35" i="53" s="1"/>
  <c r="AQ35" i="53"/>
  <c r="L35" i="53"/>
  <c r="L34" i="53"/>
  <c r="AZ33" i="53"/>
  <c r="AY33" i="53"/>
  <c r="AV33" i="53"/>
  <c r="BK33" i="53" s="1"/>
  <c r="AU33" i="53"/>
  <c r="AR33" i="53"/>
  <c r="BG33" i="53" s="1"/>
  <c r="AQ33" i="53"/>
  <c r="L33" i="53"/>
  <c r="AZ32" i="53"/>
  <c r="BR32" i="53" s="1"/>
  <c r="AY32" i="53"/>
  <c r="AV32" i="53"/>
  <c r="BN32" i="53" s="1"/>
  <c r="AU32" i="53"/>
  <c r="AR32" i="53"/>
  <c r="BG32" i="53" s="1"/>
  <c r="AQ32" i="53"/>
  <c r="L32" i="53"/>
  <c r="AZ31" i="53"/>
  <c r="BR31" i="53" s="1"/>
  <c r="AY31" i="53"/>
  <c r="AV31" i="53"/>
  <c r="BK31" i="53" s="1"/>
  <c r="AU31" i="53"/>
  <c r="AR31" i="53"/>
  <c r="BG31" i="53" s="1"/>
  <c r="AQ31" i="53"/>
  <c r="L31" i="53"/>
  <c r="AZ30" i="53"/>
  <c r="BL30" i="53" s="1"/>
  <c r="AY30" i="53"/>
  <c r="AV30" i="53"/>
  <c r="BK30" i="53" s="1"/>
  <c r="AU30" i="53"/>
  <c r="AR30" i="53"/>
  <c r="AQ30" i="53"/>
  <c r="L30" i="53"/>
  <c r="L29" i="53"/>
  <c r="AZ27" i="53"/>
  <c r="BI27" i="53" s="1"/>
  <c r="AY27" i="53"/>
  <c r="AV27" i="53"/>
  <c r="BK27" i="53" s="1"/>
  <c r="AU27" i="53"/>
  <c r="AR27" i="53"/>
  <c r="BM27" i="53" s="1"/>
  <c r="AQ27" i="53"/>
  <c r="L27" i="53"/>
  <c r="AZ26" i="53"/>
  <c r="BR26" i="53" s="1"/>
  <c r="AY26" i="53"/>
  <c r="AV26" i="53"/>
  <c r="BQ26" i="53" s="1"/>
  <c r="AU26" i="53"/>
  <c r="AR26" i="53"/>
  <c r="BG26" i="53" s="1"/>
  <c r="AQ26" i="53"/>
  <c r="L26" i="53"/>
  <c r="AZ25" i="53"/>
  <c r="BR25" i="53" s="1"/>
  <c r="AY25" i="53"/>
  <c r="AV25" i="53"/>
  <c r="BK25" i="53" s="1"/>
  <c r="AU25" i="53"/>
  <c r="AR25" i="53"/>
  <c r="BM25" i="53" s="1"/>
  <c r="AQ25" i="53"/>
  <c r="L25" i="53"/>
  <c r="L24" i="53"/>
  <c r="AZ23" i="53"/>
  <c r="BI23" i="53" s="1"/>
  <c r="AY23" i="53"/>
  <c r="AV23" i="53"/>
  <c r="AU23" i="53"/>
  <c r="AR23" i="53"/>
  <c r="AQ23" i="53"/>
  <c r="L23" i="53"/>
  <c r="AZ22" i="53"/>
  <c r="BO22" i="53" s="1"/>
  <c r="AY22" i="53"/>
  <c r="AV22" i="53"/>
  <c r="AU22" i="53"/>
  <c r="AR22" i="53"/>
  <c r="AQ22" i="53"/>
  <c r="L22" i="53"/>
  <c r="AZ21" i="53"/>
  <c r="BR21" i="53" s="1"/>
  <c r="AY21" i="53"/>
  <c r="AV21" i="53"/>
  <c r="AU21" i="53"/>
  <c r="AR21" i="53"/>
  <c r="BM21" i="53" s="1"/>
  <c r="AQ21" i="53"/>
  <c r="L21" i="53"/>
  <c r="AZ20" i="53"/>
  <c r="AY20" i="53"/>
  <c r="AV20" i="53"/>
  <c r="BH20" i="53" s="1"/>
  <c r="AU20" i="53"/>
  <c r="AR20" i="53"/>
  <c r="BM20" i="53" s="1"/>
  <c r="AQ20" i="53"/>
  <c r="L20" i="53"/>
  <c r="L19" i="53"/>
  <c r="AZ18" i="53"/>
  <c r="BR18" i="53" s="1"/>
  <c r="AY18" i="53"/>
  <c r="AV18" i="53"/>
  <c r="BK18" i="53" s="1"/>
  <c r="AU18" i="53"/>
  <c r="AR18" i="53"/>
  <c r="AQ18" i="53"/>
  <c r="L18" i="53"/>
  <c r="AZ17" i="53"/>
  <c r="BR17" i="53" s="1"/>
  <c r="AY17" i="53"/>
  <c r="AV17" i="53"/>
  <c r="BH17" i="53" s="1"/>
  <c r="AU17" i="53"/>
  <c r="AR17" i="53"/>
  <c r="AQ17" i="53"/>
  <c r="L17" i="53"/>
  <c r="AZ16" i="53"/>
  <c r="BO16" i="53" s="1"/>
  <c r="AY16" i="53"/>
  <c r="AV16" i="53"/>
  <c r="BH16" i="53" s="1"/>
  <c r="AU16" i="53"/>
  <c r="AR16" i="53"/>
  <c r="BM16" i="53" s="1"/>
  <c r="AQ16" i="53"/>
  <c r="L16" i="53"/>
  <c r="AZ15" i="53"/>
  <c r="BI15" i="53" s="1"/>
  <c r="AY15" i="53"/>
  <c r="AV15" i="53"/>
  <c r="BH15" i="53" s="1"/>
  <c r="AU15" i="53"/>
  <c r="AR15" i="53"/>
  <c r="AQ15" i="53"/>
  <c r="L15" i="53"/>
  <c r="L14" i="53"/>
  <c r="AZ13" i="53"/>
  <c r="BI13" i="53" s="1"/>
  <c r="AY13" i="53"/>
  <c r="AV13" i="53"/>
  <c r="BK13" i="53" s="1"/>
  <c r="AU13" i="53"/>
  <c r="AR13" i="53"/>
  <c r="BG13" i="53" s="1"/>
  <c r="AQ13" i="53"/>
  <c r="L13" i="53"/>
  <c r="AZ12" i="53"/>
  <c r="AY12" i="53"/>
  <c r="AV12" i="53"/>
  <c r="AU12" i="53"/>
  <c r="AR12" i="53"/>
  <c r="BG12" i="53" s="1"/>
  <c r="AQ12" i="53"/>
  <c r="L12" i="53"/>
  <c r="AZ11" i="53"/>
  <c r="BO11" i="53" s="1"/>
  <c r="AY11" i="53"/>
  <c r="AV11" i="53"/>
  <c r="AU11" i="53"/>
  <c r="AR11" i="53"/>
  <c r="BM11" i="53" s="1"/>
  <c r="AQ11" i="53"/>
  <c r="L11" i="53"/>
  <c r="AZ10" i="53"/>
  <c r="AY10" i="53"/>
  <c r="AV10" i="53"/>
  <c r="AU10" i="53"/>
  <c r="AR10" i="53"/>
  <c r="BJ10" i="53" s="1"/>
  <c r="AQ10" i="53"/>
  <c r="L10" i="53"/>
  <c r="L9" i="53"/>
  <c r="AZ8" i="53"/>
  <c r="BO8" i="53" s="1"/>
  <c r="AY8" i="53"/>
  <c r="AV8" i="53"/>
  <c r="AU8" i="53"/>
  <c r="AR8" i="53"/>
  <c r="AQ8" i="53"/>
  <c r="L8" i="53"/>
  <c r="AZ7" i="53"/>
  <c r="AY7" i="53"/>
  <c r="AV7" i="53"/>
  <c r="BN7" i="53" s="1"/>
  <c r="AU7" i="53"/>
  <c r="AR7" i="53"/>
  <c r="BP7" i="53" s="1"/>
  <c r="AQ7" i="53"/>
  <c r="L7" i="53"/>
  <c r="AZ6" i="53"/>
  <c r="AY6" i="53"/>
  <c r="AV6" i="53"/>
  <c r="BQ6" i="53" s="1"/>
  <c r="AU6" i="53"/>
  <c r="AR6" i="53"/>
  <c r="AQ6" i="53"/>
  <c r="L6" i="53"/>
  <c r="AZ5" i="53"/>
  <c r="BR5" i="53" s="1"/>
  <c r="AY5" i="53"/>
  <c r="AV5" i="53"/>
  <c r="BH5" i="53" s="1"/>
  <c r="AU5" i="53"/>
  <c r="AR5" i="53"/>
  <c r="AQ5" i="53"/>
  <c r="L5" i="53"/>
  <c r="AQ4" i="53"/>
  <c r="BU8" i="53" s="1"/>
  <c r="L4" i="53"/>
  <c r="BE3" i="53"/>
  <c r="M59" i="43"/>
  <c r="N59" i="43" s="1"/>
  <c r="AL2" i="43" s="1"/>
  <c r="J59" i="43"/>
  <c r="I59" i="43"/>
  <c r="H59" i="43"/>
  <c r="F58" i="43"/>
  <c r="F57" i="43"/>
  <c r="J57" i="43" s="1"/>
  <c r="F56" i="43"/>
  <c r="F55" i="43"/>
  <c r="I55" i="43" s="1"/>
  <c r="F54" i="43"/>
  <c r="F53" i="43"/>
  <c r="M53" i="43" s="1"/>
  <c r="N53" i="43" s="1"/>
  <c r="T2" i="43" s="1"/>
  <c r="F52" i="43"/>
  <c r="I52" i="43" s="1"/>
  <c r="F51" i="43"/>
  <c r="H51" i="43" s="1"/>
  <c r="L47" i="43"/>
  <c r="L46" i="43"/>
  <c r="L45" i="43"/>
  <c r="L44" i="43"/>
  <c r="AZ43" i="43"/>
  <c r="AY43" i="43"/>
  <c r="AV43" i="43"/>
  <c r="BK43" i="43" s="1"/>
  <c r="AU43" i="43"/>
  <c r="AR43" i="43"/>
  <c r="BG43" i="43" s="1"/>
  <c r="AQ43" i="43"/>
  <c r="L43" i="43"/>
  <c r="AZ42" i="43"/>
  <c r="BI42" i="43" s="1"/>
  <c r="AY42" i="43"/>
  <c r="AV42" i="43"/>
  <c r="BH42" i="43" s="1"/>
  <c r="AU42" i="43"/>
  <c r="AR42" i="43"/>
  <c r="AQ42" i="43"/>
  <c r="L42" i="43"/>
  <c r="AZ41" i="43"/>
  <c r="BI41" i="43" s="1"/>
  <c r="AY41" i="43"/>
  <c r="AV41" i="43"/>
  <c r="BH41" i="43" s="1"/>
  <c r="AU41" i="43"/>
  <c r="AR41" i="43"/>
  <c r="BJ41" i="43" s="1"/>
  <c r="AQ41" i="43"/>
  <c r="L41" i="43"/>
  <c r="AZ40" i="43"/>
  <c r="AY40" i="43"/>
  <c r="AV40" i="43"/>
  <c r="AU40" i="43"/>
  <c r="AR40" i="43"/>
  <c r="BJ40" i="43" s="1"/>
  <c r="AQ40" i="43"/>
  <c r="L40" i="43"/>
  <c r="L39" i="43"/>
  <c r="AZ38" i="43"/>
  <c r="BO38" i="43" s="1"/>
  <c r="AY38" i="43"/>
  <c r="AV38" i="43"/>
  <c r="AU38" i="43"/>
  <c r="AR38" i="43"/>
  <c r="AQ38" i="43"/>
  <c r="L38" i="43"/>
  <c r="AZ37" i="43"/>
  <c r="BR37" i="43" s="1"/>
  <c r="AY37" i="43"/>
  <c r="AV37" i="43"/>
  <c r="BH37" i="43" s="1"/>
  <c r="AU37" i="43"/>
  <c r="AR37" i="43"/>
  <c r="BG37" i="43" s="1"/>
  <c r="AQ37" i="43"/>
  <c r="L37" i="43"/>
  <c r="AZ36" i="43"/>
  <c r="BL36" i="43" s="1"/>
  <c r="AY36" i="43"/>
  <c r="AV36" i="43"/>
  <c r="BQ36" i="43" s="1"/>
  <c r="AU36" i="43"/>
  <c r="AR36" i="43"/>
  <c r="BG36" i="43" s="1"/>
  <c r="AQ36" i="43"/>
  <c r="L36" i="43"/>
  <c r="AZ35" i="43"/>
  <c r="BR35" i="43" s="1"/>
  <c r="AY35" i="43"/>
  <c r="AV35" i="43"/>
  <c r="AU35" i="43"/>
  <c r="AR35" i="43"/>
  <c r="BM35" i="43" s="1"/>
  <c r="AQ35" i="43"/>
  <c r="L35" i="43"/>
  <c r="L34" i="43"/>
  <c r="AZ33" i="43"/>
  <c r="AY33" i="43"/>
  <c r="AV33" i="43"/>
  <c r="BK33" i="43" s="1"/>
  <c r="AU33" i="43"/>
  <c r="AR33" i="43"/>
  <c r="BP33" i="43" s="1"/>
  <c r="AQ33" i="43"/>
  <c r="L33" i="43"/>
  <c r="AZ32" i="43"/>
  <c r="BI32" i="43" s="1"/>
  <c r="AY32" i="43"/>
  <c r="AV32" i="43"/>
  <c r="BN32" i="43" s="1"/>
  <c r="AU32" i="43"/>
  <c r="AR32" i="43"/>
  <c r="AQ32" i="43"/>
  <c r="L32" i="43"/>
  <c r="AZ31" i="43"/>
  <c r="BI31" i="43" s="1"/>
  <c r="AY31" i="43"/>
  <c r="AV31" i="43"/>
  <c r="BQ31" i="43" s="1"/>
  <c r="AU31" i="43"/>
  <c r="AR31" i="43"/>
  <c r="AQ31" i="43"/>
  <c r="L31" i="43"/>
  <c r="AZ30" i="43"/>
  <c r="BO30" i="43" s="1"/>
  <c r="AY30" i="43"/>
  <c r="AV30" i="43"/>
  <c r="BK30" i="43" s="1"/>
  <c r="AU30" i="43"/>
  <c r="AR30" i="43"/>
  <c r="BM30" i="43" s="1"/>
  <c r="AQ30" i="43"/>
  <c r="L30" i="43"/>
  <c r="L29" i="43"/>
  <c r="AZ28" i="43"/>
  <c r="BR28" i="43" s="1"/>
  <c r="AY28" i="43"/>
  <c r="AV28" i="43"/>
  <c r="AU28" i="43"/>
  <c r="AR28" i="43"/>
  <c r="AQ28" i="43"/>
  <c r="L28" i="43"/>
  <c r="AZ27" i="43"/>
  <c r="BI27" i="43" s="1"/>
  <c r="AY27" i="43"/>
  <c r="AV27" i="43"/>
  <c r="BH27" i="43" s="1"/>
  <c r="AU27" i="43"/>
  <c r="AR27" i="43"/>
  <c r="AQ27" i="43"/>
  <c r="L27" i="43"/>
  <c r="AZ26" i="43"/>
  <c r="BI26" i="43" s="1"/>
  <c r="AY26" i="43"/>
  <c r="AV26" i="43"/>
  <c r="BQ26" i="43" s="1"/>
  <c r="AU26" i="43"/>
  <c r="AR26" i="43"/>
  <c r="BJ26" i="43" s="1"/>
  <c r="AQ26" i="43"/>
  <c r="L26" i="43"/>
  <c r="AZ25" i="43"/>
  <c r="BR25" i="43" s="1"/>
  <c r="AY25" i="43"/>
  <c r="AV25" i="43"/>
  <c r="BH25" i="43" s="1"/>
  <c r="AU25" i="43"/>
  <c r="AR25" i="43"/>
  <c r="AQ25" i="43"/>
  <c r="L25" i="43"/>
  <c r="L24" i="43"/>
  <c r="AZ23" i="43"/>
  <c r="BR23" i="43" s="1"/>
  <c r="AY23" i="43"/>
  <c r="AV23" i="43"/>
  <c r="AU23" i="43"/>
  <c r="AR23" i="43"/>
  <c r="BP23" i="43" s="1"/>
  <c r="AQ23" i="43"/>
  <c r="L23" i="43"/>
  <c r="AZ22" i="43"/>
  <c r="BO22" i="43" s="1"/>
  <c r="AY22" i="43"/>
  <c r="AV22" i="43"/>
  <c r="BK22" i="43" s="1"/>
  <c r="AU22" i="43"/>
  <c r="AR22" i="43"/>
  <c r="BP22" i="43" s="1"/>
  <c r="AQ22" i="43"/>
  <c r="L22" i="43"/>
  <c r="AZ21" i="43"/>
  <c r="BO21" i="43" s="1"/>
  <c r="AY21" i="43"/>
  <c r="AV21" i="43"/>
  <c r="AU21" i="43"/>
  <c r="AR21" i="43"/>
  <c r="BG21" i="43" s="1"/>
  <c r="AQ21" i="43"/>
  <c r="L21" i="43"/>
  <c r="AZ20" i="43"/>
  <c r="BO20" i="43" s="1"/>
  <c r="AY20" i="43"/>
  <c r="AV20" i="43"/>
  <c r="AU20" i="43"/>
  <c r="AR20" i="43"/>
  <c r="BJ20" i="43" s="1"/>
  <c r="AQ20" i="43"/>
  <c r="L20" i="43"/>
  <c r="L19" i="43"/>
  <c r="AZ18" i="43"/>
  <c r="BI18" i="43" s="1"/>
  <c r="AY18" i="43"/>
  <c r="AV18" i="43"/>
  <c r="BK18" i="43" s="1"/>
  <c r="AU18" i="43"/>
  <c r="AR18" i="43"/>
  <c r="BG18" i="43" s="1"/>
  <c r="AQ18" i="43"/>
  <c r="L18" i="43"/>
  <c r="AZ17" i="43"/>
  <c r="BR17" i="43" s="1"/>
  <c r="AY17" i="43"/>
  <c r="AV17" i="43"/>
  <c r="BH17" i="43" s="1"/>
  <c r="AU17" i="43"/>
  <c r="AR17" i="43"/>
  <c r="AQ17" i="43"/>
  <c r="L17" i="43"/>
  <c r="AZ16" i="43"/>
  <c r="BO16" i="43" s="1"/>
  <c r="AY16" i="43"/>
  <c r="AV16" i="43"/>
  <c r="AU16" i="43"/>
  <c r="AR16" i="43"/>
  <c r="AQ16" i="43"/>
  <c r="L16" i="43"/>
  <c r="AZ15" i="43"/>
  <c r="AY15" i="43"/>
  <c r="AV15" i="43"/>
  <c r="BK15" i="43" s="1"/>
  <c r="AU15" i="43"/>
  <c r="AR15" i="43"/>
  <c r="BJ15" i="43" s="1"/>
  <c r="AQ15" i="43"/>
  <c r="L15" i="43"/>
  <c r="L14" i="43"/>
  <c r="AZ13" i="43"/>
  <c r="BR13" i="43" s="1"/>
  <c r="AY13" i="43"/>
  <c r="AV13" i="43"/>
  <c r="AU13" i="43"/>
  <c r="AR13" i="43"/>
  <c r="BJ13" i="43" s="1"/>
  <c r="AQ13" i="43"/>
  <c r="L13" i="43"/>
  <c r="AZ12" i="43"/>
  <c r="BO12" i="43" s="1"/>
  <c r="AY12" i="43"/>
  <c r="AV12" i="43"/>
  <c r="BQ12" i="43" s="1"/>
  <c r="AU12" i="43"/>
  <c r="AR12" i="43"/>
  <c r="BJ12" i="43" s="1"/>
  <c r="AQ12" i="43"/>
  <c r="L12" i="43"/>
  <c r="AZ11" i="43"/>
  <c r="BI11" i="43" s="1"/>
  <c r="AY11" i="43"/>
  <c r="AV11" i="43"/>
  <c r="BQ11" i="43" s="1"/>
  <c r="AU11" i="43"/>
  <c r="AR11" i="43"/>
  <c r="AQ11" i="43"/>
  <c r="L11" i="43"/>
  <c r="AZ10" i="43"/>
  <c r="BR10" i="43" s="1"/>
  <c r="AY10" i="43"/>
  <c r="AV10" i="43"/>
  <c r="BN10" i="43" s="1"/>
  <c r="AU10" i="43"/>
  <c r="AR10" i="43"/>
  <c r="BM10" i="43" s="1"/>
  <c r="AQ10" i="43"/>
  <c r="L10" i="43"/>
  <c r="L9" i="43"/>
  <c r="AZ8" i="43"/>
  <c r="BO8" i="43" s="1"/>
  <c r="AY8" i="43"/>
  <c r="AV8" i="43"/>
  <c r="BQ8" i="43" s="1"/>
  <c r="AU8" i="43"/>
  <c r="AR8" i="43"/>
  <c r="BJ8" i="43" s="1"/>
  <c r="AQ8" i="43"/>
  <c r="L8" i="43"/>
  <c r="AZ7" i="43"/>
  <c r="AY7" i="43"/>
  <c r="AV7" i="43"/>
  <c r="BQ7" i="43" s="1"/>
  <c r="AU7" i="43"/>
  <c r="AR7" i="43"/>
  <c r="BP7" i="43" s="1"/>
  <c r="AQ7" i="43"/>
  <c r="L7" i="43"/>
  <c r="AZ6" i="43"/>
  <c r="BR6" i="43" s="1"/>
  <c r="AY6" i="43"/>
  <c r="AV6" i="43"/>
  <c r="BQ6" i="43" s="1"/>
  <c r="AU6" i="43"/>
  <c r="AR6" i="43"/>
  <c r="BM6" i="43" s="1"/>
  <c r="AQ6" i="43"/>
  <c r="L6" i="43"/>
  <c r="AZ5" i="43"/>
  <c r="BL5" i="43" s="1"/>
  <c r="AY5" i="43"/>
  <c r="AV5" i="43"/>
  <c r="BK5" i="43" s="1"/>
  <c r="AU5" i="43"/>
  <c r="AR5" i="43"/>
  <c r="BG5" i="43" s="1"/>
  <c r="AQ5" i="43"/>
  <c r="L5" i="43"/>
  <c r="AQ4" i="43"/>
  <c r="L4" i="43"/>
  <c r="BE3" i="43"/>
  <c r="L13" i="13"/>
  <c r="AO13" i="13"/>
  <c r="AQ13" i="13"/>
  <c r="AR13" i="13"/>
  <c r="BM13" i="13" s="1"/>
  <c r="AU13" i="13"/>
  <c r="AV13" i="13"/>
  <c r="BH13" i="13" s="1"/>
  <c r="AY13" i="13"/>
  <c r="AZ13" i="13"/>
  <c r="BI13" i="13" s="1"/>
  <c r="L14" i="13"/>
  <c r="AO14" i="13"/>
  <c r="L12" i="13"/>
  <c r="AO12" i="13"/>
  <c r="AQ12" i="13"/>
  <c r="AR12" i="13"/>
  <c r="BG12" i="13" s="1"/>
  <c r="AU12" i="13"/>
  <c r="AV12" i="13"/>
  <c r="BK12" i="13" s="1"/>
  <c r="AY12" i="13"/>
  <c r="AZ12" i="13"/>
  <c r="BL12" i="13" s="1"/>
  <c r="L34" i="13"/>
  <c r="AO34" i="13"/>
  <c r="L33" i="13"/>
  <c r="AO33" i="13"/>
  <c r="AQ33" i="13"/>
  <c r="AR33" i="13"/>
  <c r="BG33" i="13" s="1"/>
  <c r="AU33" i="13"/>
  <c r="AV33" i="13"/>
  <c r="BN33" i="13" s="1"/>
  <c r="AY33" i="13"/>
  <c r="AZ33" i="13"/>
  <c r="BO33" i="13" s="1"/>
  <c r="L28" i="13"/>
  <c r="AO28" i="13"/>
  <c r="AQ28" i="13"/>
  <c r="AR28" i="13"/>
  <c r="BP28" i="13" s="1"/>
  <c r="AU28" i="13"/>
  <c r="AV28" i="13"/>
  <c r="BK28" i="13" s="1"/>
  <c r="AY28" i="13"/>
  <c r="AZ28" i="13"/>
  <c r="BL28" i="13" s="1"/>
  <c r="BE3" i="13"/>
  <c r="L30" i="13"/>
  <c r="AO30" i="13"/>
  <c r="AQ30" i="13"/>
  <c r="AR30" i="13"/>
  <c r="BP30" i="13" s="1"/>
  <c r="AU30" i="13"/>
  <c r="AV30" i="13"/>
  <c r="BQ30" i="13" s="1"/>
  <c r="AY30" i="13"/>
  <c r="AZ30" i="13"/>
  <c r="BL30" i="13" s="1"/>
  <c r="L31" i="13"/>
  <c r="AO31" i="13"/>
  <c r="AQ31" i="13"/>
  <c r="AR31" i="13"/>
  <c r="BP31" i="13" s="1"/>
  <c r="AU31" i="13"/>
  <c r="AV31" i="13"/>
  <c r="BQ31" i="13" s="1"/>
  <c r="AY31" i="13"/>
  <c r="AZ31" i="13"/>
  <c r="BR31" i="13" s="1"/>
  <c r="L37" i="13"/>
  <c r="AO37" i="13"/>
  <c r="AQ37" i="13"/>
  <c r="AR37" i="13"/>
  <c r="BG37" i="13" s="1"/>
  <c r="AU37" i="13"/>
  <c r="AV37" i="13"/>
  <c r="BK37" i="13" s="1"/>
  <c r="AY37" i="13"/>
  <c r="AZ37" i="13"/>
  <c r="BL37" i="13" s="1"/>
  <c r="L38" i="13"/>
  <c r="AO38" i="13"/>
  <c r="AQ38" i="13"/>
  <c r="AR38" i="13"/>
  <c r="BM38" i="13" s="1"/>
  <c r="AU38" i="13"/>
  <c r="AV38" i="13"/>
  <c r="BN38" i="13" s="1"/>
  <c r="AY38" i="13"/>
  <c r="AZ38" i="13"/>
  <c r="BO38" i="13" s="1"/>
  <c r="L8" i="13"/>
  <c r="AO8" i="13"/>
  <c r="AQ8" i="13"/>
  <c r="AR8" i="13"/>
  <c r="BM8" i="13" s="1"/>
  <c r="AU8" i="13"/>
  <c r="AV8" i="13"/>
  <c r="BK8" i="13" s="1"/>
  <c r="AY8" i="13"/>
  <c r="AZ8" i="13"/>
  <c r="BL8" i="13" s="1"/>
  <c r="L36" i="13"/>
  <c r="AO36" i="13"/>
  <c r="AQ36" i="13"/>
  <c r="AR36" i="13"/>
  <c r="BM36" i="13" s="1"/>
  <c r="AU36" i="13"/>
  <c r="AV36" i="13"/>
  <c r="BK36" i="13" s="1"/>
  <c r="AY36" i="13"/>
  <c r="AZ36" i="13"/>
  <c r="BL36" i="13" s="1"/>
  <c r="BP33" i="48" l="1"/>
  <c r="BM36" i="50"/>
  <c r="BM22" i="43"/>
  <c r="BH13" i="49"/>
  <c r="BM30" i="44"/>
  <c r="BM42" i="44"/>
  <c r="BH31" i="46"/>
  <c r="BP42" i="44"/>
  <c r="BJ30" i="44"/>
  <c r="BN13" i="49"/>
  <c r="BG15" i="47"/>
  <c r="BR36" i="50"/>
  <c r="BP38" i="46"/>
  <c r="BJ42" i="44"/>
  <c r="I56" i="47"/>
  <c r="BP23" i="44"/>
  <c r="BP43" i="46"/>
  <c r="BM37" i="51"/>
  <c r="BM13" i="47"/>
  <c r="BG35" i="49"/>
  <c r="BO6" i="48"/>
  <c r="BG22" i="43"/>
  <c r="BJ22" i="43"/>
  <c r="BL43" i="49"/>
  <c r="BH42" i="44"/>
  <c r="BK37" i="50"/>
  <c r="BI42" i="51"/>
  <c r="BG41" i="43"/>
  <c r="BR27" i="50"/>
  <c r="BQ36" i="50"/>
  <c r="BM41" i="43"/>
  <c r="BN15" i="50"/>
  <c r="BK13" i="48"/>
  <c r="BJ33" i="49"/>
  <c r="BN36" i="49"/>
  <c r="BN13" i="48"/>
  <c r="BQ5" i="43"/>
  <c r="BG38" i="51"/>
  <c r="BM33" i="49"/>
  <c r="BH38" i="51"/>
  <c r="BG15" i="49"/>
  <c r="BJ31" i="44"/>
  <c r="BM31" i="44"/>
  <c r="BP31" i="44"/>
  <c r="BP41" i="43"/>
  <c r="BL12" i="50"/>
  <c r="BG35" i="50"/>
  <c r="BN38" i="51"/>
  <c r="BK30" i="47"/>
  <c r="BP18" i="44"/>
  <c r="BQ38" i="51"/>
  <c r="BR30" i="47"/>
  <c r="BM18" i="44"/>
  <c r="AS6" i="43"/>
  <c r="BJ42" i="52"/>
  <c r="BG16" i="48"/>
  <c r="BP30" i="43"/>
  <c r="AS6" i="47"/>
  <c r="M56" i="47"/>
  <c r="N56" i="47" s="1"/>
  <c r="AC2" i="47" s="1"/>
  <c r="BM38" i="51"/>
  <c r="BJ37" i="49"/>
  <c r="BG33" i="48"/>
  <c r="BL7" i="48"/>
  <c r="BH13" i="48"/>
  <c r="BJ38" i="51"/>
  <c r="BK42" i="44"/>
  <c r="AW6" i="43"/>
  <c r="BR30" i="43"/>
  <c r="BL41" i="51"/>
  <c r="BQ30" i="43"/>
  <c r="BN42" i="44"/>
  <c r="BI16" i="44"/>
  <c r="BG15" i="43"/>
  <c r="BL16" i="52"/>
  <c r="BR31" i="52"/>
  <c r="BR15" i="51"/>
  <c r="BQ12" i="46"/>
  <c r="BL15" i="51"/>
  <c r="AS7" i="47"/>
  <c r="BG31" i="46"/>
  <c r="BK12" i="49"/>
  <c r="BM10" i="46"/>
  <c r="BJ22" i="46"/>
  <c r="BN20" i="44"/>
  <c r="I51" i="46"/>
  <c r="BR37" i="51"/>
  <c r="BA8" i="44"/>
  <c r="BJ37" i="43"/>
  <c r="BM37" i="43"/>
  <c r="BG38" i="52"/>
  <c r="BL42" i="52"/>
  <c r="BP37" i="43"/>
  <c r="BJ38" i="52"/>
  <c r="BK35" i="51"/>
  <c r="BK13" i="46"/>
  <c r="AS6" i="44"/>
  <c r="BS8" i="44"/>
  <c r="BL20" i="43"/>
  <c r="BG17" i="52"/>
  <c r="BM38" i="52"/>
  <c r="BI23" i="48"/>
  <c r="BT8" i="44"/>
  <c r="BM23" i="44"/>
  <c r="AW6" i="44"/>
  <c r="BN31" i="43"/>
  <c r="BI37" i="43"/>
  <c r="BJ8" i="52"/>
  <c r="BH30" i="47"/>
  <c r="BH5" i="43"/>
  <c r="BH15" i="50"/>
  <c r="BN5" i="43"/>
  <c r="BO30" i="52"/>
  <c r="BK15" i="50"/>
  <c r="BK38" i="50"/>
  <c r="BG38" i="46"/>
  <c r="BK11" i="50"/>
  <c r="BO42" i="50"/>
  <c r="M52" i="50"/>
  <c r="N52" i="50" s="1"/>
  <c r="Q2" i="50" s="1"/>
  <c r="BL7" i="49"/>
  <c r="BO37" i="49"/>
  <c r="H58" i="49"/>
  <c r="BQ33" i="48"/>
  <c r="BG36" i="48"/>
  <c r="BQ18" i="47"/>
  <c r="BK7" i="46"/>
  <c r="BQ10" i="46"/>
  <c r="BN7" i="44"/>
  <c r="BL18" i="44"/>
  <c r="BJ37" i="44"/>
  <c r="BQ25" i="43"/>
  <c r="BM25" i="52"/>
  <c r="BG12" i="51"/>
  <c r="BQ17" i="51"/>
  <c r="BL28" i="51"/>
  <c r="BR31" i="51"/>
  <c r="BJ43" i="51"/>
  <c r="BG8" i="50"/>
  <c r="BQ11" i="50"/>
  <c r="BK27" i="49"/>
  <c r="BR37" i="49"/>
  <c r="BG25" i="48"/>
  <c r="BM36" i="48"/>
  <c r="BH7" i="47"/>
  <c r="BN7" i="46"/>
  <c r="BO7" i="44"/>
  <c r="BR23" i="44"/>
  <c r="BM37" i="44"/>
  <c r="BO18" i="44"/>
  <c r="BP37" i="44"/>
  <c r="BJ33" i="43"/>
  <c r="BK31" i="52"/>
  <c r="BH33" i="52"/>
  <c r="BK12" i="51"/>
  <c r="BO15" i="51"/>
  <c r="BJ41" i="51"/>
  <c r="BM8" i="50"/>
  <c r="BM20" i="50"/>
  <c r="BR5" i="49"/>
  <c r="BM27" i="49"/>
  <c r="BM25" i="47"/>
  <c r="BP33" i="47"/>
  <c r="BH25" i="46"/>
  <c r="BN35" i="44"/>
  <c r="BL41" i="46"/>
  <c r="BR18" i="46"/>
  <c r="BR41" i="46"/>
  <c r="BL7" i="44"/>
  <c r="BI18" i="44"/>
  <c r="BO41" i="43"/>
  <c r="BN17" i="51"/>
  <c r="BN22" i="43"/>
  <c r="BG33" i="43"/>
  <c r="BR41" i="43"/>
  <c r="BJ22" i="52"/>
  <c r="BJ12" i="51"/>
  <c r="BM28" i="51"/>
  <c r="BJ8" i="50"/>
  <c r="BL27" i="49"/>
  <c r="BP25" i="48"/>
  <c r="BJ25" i="47"/>
  <c r="BM33" i="47"/>
  <c r="BM8" i="43"/>
  <c r="BL31" i="52"/>
  <c r="BK33" i="52"/>
  <c r="BP28" i="51"/>
  <c r="BN27" i="49"/>
  <c r="BP25" i="47"/>
  <c r="BP8" i="43"/>
  <c r="BH8" i="52"/>
  <c r="BQ33" i="52"/>
  <c r="BG42" i="52"/>
  <c r="BK13" i="49"/>
  <c r="BG16" i="49"/>
  <c r="BO27" i="49"/>
  <c r="BN6" i="48"/>
  <c r="BN20" i="48"/>
  <c r="H56" i="47"/>
  <c r="BG30" i="44"/>
  <c r="BO23" i="44"/>
  <c r="BN35" i="51"/>
  <c r="BH23" i="50"/>
  <c r="BI32" i="50"/>
  <c r="BI31" i="46"/>
  <c r="BG42" i="46"/>
  <c r="BI23" i="44"/>
  <c r="BQ35" i="51"/>
  <c r="BN23" i="50"/>
  <c r="BL32" i="50"/>
  <c r="BP33" i="49"/>
  <c r="BH15" i="48"/>
  <c r="BO11" i="46"/>
  <c r="BL31" i="46"/>
  <c r="BJ42" i="46"/>
  <c r="BG5" i="51"/>
  <c r="BG18" i="51"/>
  <c r="BI15" i="48"/>
  <c r="BR11" i="46"/>
  <c r="BM42" i="46"/>
  <c r="BL43" i="44"/>
  <c r="M55" i="52"/>
  <c r="N55" i="52" s="1"/>
  <c r="Z2" i="52" s="1"/>
  <c r="BJ5" i="51"/>
  <c r="BH18" i="51"/>
  <c r="BN15" i="48"/>
  <c r="BL23" i="48"/>
  <c r="BJ35" i="48"/>
  <c r="BR43" i="44"/>
  <c r="BI37" i="49"/>
  <c r="BP15" i="43"/>
  <c r="BG23" i="43"/>
  <c r="BR21" i="43"/>
  <c r="BM5" i="51"/>
  <c r="BK13" i="51"/>
  <c r="BI18" i="51"/>
  <c r="BL40" i="51"/>
  <c r="BI6" i="49"/>
  <c r="BO23" i="48"/>
  <c r="BQ6" i="47"/>
  <c r="BL8" i="47"/>
  <c r="J51" i="46"/>
  <c r="BQ17" i="44"/>
  <c r="BI25" i="51"/>
  <c r="J57" i="46"/>
  <c r="BM15" i="43"/>
  <c r="AS7" i="43"/>
  <c r="BQ15" i="43"/>
  <c r="BK37" i="43"/>
  <c r="BN37" i="43"/>
  <c r="BG16" i="51"/>
  <c r="BK18" i="51"/>
  <c r="BG21" i="51"/>
  <c r="BP35" i="48"/>
  <c r="BS6" i="47"/>
  <c r="BM41" i="47"/>
  <c r="BJ26" i="46"/>
  <c r="M51" i="46"/>
  <c r="N51" i="46" s="1"/>
  <c r="BR27" i="49"/>
  <c r="BM42" i="52"/>
  <c r="BI36" i="49"/>
  <c r="J52" i="43"/>
  <c r="BG11" i="51"/>
  <c r="BO40" i="51"/>
  <c r="BU6" i="47"/>
  <c r="BS8" i="47"/>
  <c r="BM26" i="46"/>
  <c r="BI13" i="52"/>
  <c r="BK7" i="44"/>
  <c r="M52" i="43"/>
  <c r="N52" i="43" s="1"/>
  <c r="Q2" i="43" s="1"/>
  <c r="BJ32" i="52"/>
  <c r="BJ12" i="49"/>
  <c r="BJ23" i="49"/>
  <c r="BR42" i="49"/>
  <c r="BI7" i="48"/>
  <c r="BI10" i="48"/>
  <c r="BQ26" i="46"/>
  <c r="BL41" i="43"/>
  <c r="BO41" i="46"/>
  <c r="M56" i="44"/>
  <c r="N56" i="44" s="1"/>
  <c r="AC2" i="44" s="1"/>
  <c r="BH7" i="43"/>
  <c r="BG30" i="43"/>
  <c r="BN18" i="51"/>
  <c r="BM23" i="49"/>
  <c r="BO13" i="52"/>
  <c r="BQ27" i="49"/>
  <c r="BK7" i="43"/>
  <c r="BP23" i="49"/>
  <c r="BO7" i="48"/>
  <c r="AW6" i="46"/>
  <c r="BA7" i="44"/>
  <c r="M53" i="50"/>
  <c r="N53" i="50" s="1"/>
  <c r="T2" i="50" s="1"/>
  <c r="BR22" i="49"/>
  <c r="BO22" i="49"/>
  <c r="BL22" i="49"/>
  <c r="BI22" i="49"/>
  <c r="J56" i="52"/>
  <c r="M56" i="52"/>
  <c r="N56" i="52" s="1"/>
  <c r="AC2" i="52" s="1"/>
  <c r="I56" i="52"/>
  <c r="BP23" i="48"/>
  <c r="BM23" i="48"/>
  <c r="BG23" i="48"/>
  <c r="BJ23" i="48"/>
  <c r="BJ6" i="47"/>
  <c r="BG6" i="47"/>
  <c r="BP6" i="47"/>
  <c r="BM6" i="47"/>
  <c r="BR43" i="52"/>
  <c r="BO43" i="52"/>
  <c r="BL43" i="52"/>
  <c r="BI43" i="52"/>
  <c r="BQ33" i="51"/>
  <c r="BH33" i="51"/>
  <c r="BR41" i="47"/>
  <c r="BO41" i="47"/>
  <c r="BL41" i="47"/>
  <c r="BI41" i="47"/>
  <c r="BP41" i="46"/>
  <c r="BG41" i="46"/>
  <c r="BM41" i="46"/>
  <c r="BJ41" i="46"/>
  <c r="J51" i="44"/>
  <c r="BL31" i="43"/>
  <c r="BJ12" i="52"/>
  <c r="BP12" i="52"/>
  <c r="BM12" i="52"/>
  <c r="BG12" i="52"/>
  <c r="BP27" i="52"/>
  <c r="BQ15" i="49"/>
  <c r="BN15" i="49"/>
  <c r="BP28" i="47"/>
  <c r="BM28" i="47"/>
  <c r="BG28" i="47"/>
  <c r="H52" i="46"/>
  <c r="M51" i="44"/>
  <c r="N51" i="44" s="1"/>
  <c r="BM38" i="44"/>
  <c r="BG38" i="44"/>
  <c r="BP18" i="46"/>
  <c r="BG18" i="46"/>
  <c r="BH36" i="44"/>
  <c r="BN36" i="44"/>
  <c r="BP31" i="51"/>
  <c r="BG31" i="51"/>
  <c r="BQ27" i="52"/>
  <c r="BH27" i="52"/>
  <c r="BG30" i="49"/>
  <c r="BP40" i="49"/>
  <c r="BM40" i="49"/>
  <c r="BJ40" i="49"/>
  <c r="BG40" i="49"/>
  <c r="BH11" i="48"/>
  <c r="BK16" i="44"/>
  <c r="BH26" i="43"/>
  <c r="BN26" i="43"/>
  <c r="BK26" i="43"/>
  <c r="BH20" i="49"/>
  <c r="BN20" i="49"/>
  <c r="BK20" i="49"/>
  <c r="BJ38" i="43"/>
  <c r="BG38" i="43"/>
  <c r="BM23" i="46"/>
  <c r="BJ23" i="46"/>
  <c r="BG23" i="46"/>
  <c r="BP23" i="46"/>
  <c r="BM37" i="52"/>
  <c r="BG37" i="52"/>
  <c r="BP37" i="52"/>
  <c r="BJ13" i="50"/>
  <c r="BG13" i="50"/>
  <c r="BP41" i="50"/>
  <c r="BJ41" i="50"/>
  <c r="BN28" i="50"/>
  <c r="BK28" i="50"/>
  <c r="BL38" i="46"/>
  <c r="I51" i="44"/>
  <c r="BG13" i="51"/>
  <c r="BP13" i="51"/>
  <c r="BM13" i="51"/>
  <c r="BH18" i="50"/>
  <c r="BK18" i="50"/>
  <c r="BK20" i="43"/>
  <c r="BH20" i="43"/>
  <c r="BN21" i="50"/>
  <c r="BK21" i="50"/>
  <c r="BH21" i="50"/>
  <c r="BM35" i="52"/>
  <c r="BJ35" i="52"/>
  <c r="BR13" i="51"/>
  <c r="BL13" i="51"/>
  <c r="BI13" i="51"/>
  <c r="BJ11" i="50"/>
  <c r="BJ30" i="49"/>
  <c r="BN16" i="44"/>
  <c r="BN18" i="44"/>
  <c r="H54" i="43"/>
  <c r="I54" i="43"/>
  <c r="M54" i="43"/>
  <c r="N54" i="43" s="1"/>
  <c r="W2" i="43" s="1"/>
  <c r="J54" i="43"/>
  <c r="BR22" i="52"/>
  <c r="BO22" i="52"/>
  <c r="BL22" i="52"/>
  <c r="AW6" i="51"/>
  <c r="BN6" i="50"/>
  <c r="BQ18" i="50"/>
  <c r="BP30" i="49"/>
  <c r="BP42" i="48"/>
  <c r="BM42" i="48"/>
  <c r="BJ42" i="48"/>
  <c r="BN38" i="47"/>
  <c r="BK38" i="47"/>
  <c r="BR33" i="51"/>
  <c r="BO33" i="51"/>
  <c r="BL33" i="51"/>
  <c r="BI33" i="51"/>
  <c r="BP28" i="50"/>
  <c r="BM28" i="50"/>
  <c r="BK37" i="52"/>
  <c r="BH37" i="52"/>
  <c r="BQ37" i="52"/>
  <c r="BN37" i="52"/>
  <c r="BN11" i="51"/>
  <c r="BK11" i="51"/>
  <c r="BH11" i="51"/>
  <c r="BG11" i="50"/>
  <c r="BN18" i="50"/>
  <c r="BO38" i="50"/>
  <c r="BR38" i="50"/>
  <c r="BI15" i="43"/>
  <c r="BL15" i="43"/>
  <c r="BG25" i="43"/>
  <c r="BJ25" i="43"/>
  <c r="BP25" i="43"/>
  <c r="BM25" i="43"/>
  <c r="BJ43" i="43"/>
  <c r="BG27" i="52"/>
  <c r="BK35" i="52"/>
  <c r="BN35" i="52"/>
  <c r="BS8" i="50"/>
  <c r="AS8" i="50"/>
  <c r="BQ6" i="50"/>
  <c r="BO11" i="50"/>
  <c r="BG35" i="46"/>
  <c r="BM35" i="46"/>
  <c r="BM11" i="46"/>
  <c r="BJ11" i="46"/>
  <c r="BG11" i="46"/>
  <c r="BJ37" i="46"/>
  <c r="BG37" i="46"/>
  <c r="BP37" i="46"/>
  <c r="BR6" i="51"/>
  <c r="BP27" i="48"/>
  <c r="BM27" i="48"/>
  <c r="BH5" i="47"/>
  <c r="BQ5" i="47"/>
  <c r="BN5" i="47"/>
  <c r="BK5" i="47"/>
  <c r="BG21" i="47"/>
  <c r="BJ21" i="47"/>
  <c r="BS6" i="46"/>
  <c r="AW7" i="46"/>
  <c r="BU6" i="46"/>
  <c r="BT8" i="46"/>
  <c r="BM16" i="52"/>
  <c r="BP16" i="52"/>
  <c r="BG16" i="52"/>
  <c r="BJ16" i="52"/>
  <c r="BP36" i="52"/>
  <c r="BG36" i="52"/>
  <c r="BK30" i="50"/>
  <c r="BP37" i="50"/>
  <c r="BG37" i="50"/>
  <c r="BM37" i="50"/>
  <c r="BJ37" i="50"/>
  <c r="BL22" i="48"/>
  <c r="BR22" i="48"/>
  <c r="BP11" i="46"/>
  <c r="BJ12" i="44"/>
  <c r="M51" i="49"/>
  <c r="N51" i="49" s="1"/>
  <c r="H51" i="49"/>
  <c r="BJ43" i="49"/>
  <c r="BM43" i="49"/>
  <c r="BQ26" i="47"/>
  <c r="BK26" i="47"/>
  <c r="BK13" i="43"/>
  <c r="BQ13" i="43"/>
  <c r="BN13" i="43"/>
  <c r="BK18" i="52"/>
  <c r="BH18" i="52"/>
  <c r="BQ12" i="50"/>
  <c r="BN12" i="50"/>
  <c r="BH12" i="50"/>
  <c r="BJ7" i="48"/>
  <c r="BK10" i="48"/>
  <c r="BQ10" i="48"/>
  <c r="BN10" i="48"/>
  <c r="BH10" i="48"/>
  <c r="BL27" i="48"/>
  <c r="BO27" i="48"/>
  <c r="BR7" i="47"/>
  <c r="BO7" i="47"/>
  <c r="BL7" i="47"/>
  <c r="BG10" i="47"/>
  <c r="BP10" i="47"/>
  <c r="BM10" i="47"/>
  <c r="BM43" i="47"/>
  <c r="BP43" i="47"/>
  <c r="BJ20" i="46"/>
  <c r="BM20" i="46"/>
  <c r="BM26" i="47"/>
  <c r="BP26" i="47"/>
  <c r="BI25" i="52"/>
  <c r="BR25" i="52"/>
  <c r="BO25" i="52"/>
  <c r="BN17" i="48"/>
  <c r="BH17" i="48"/>
  <c r="BG40" i="43"/>
  <c r="BH16" i="52"/>
  <c r="BQ16" i="52"/>
  <c r="BK16" i="52"/>
  <c r="BQ5" i="50"/>
  <c r="BN5" i="50"/>
  <c r="BI22" i="50"/>
  <c r="BO22" i="50"/>
  <c r="BL22" i="50"/>
  <c r="BM27" i="50"/>
  <c r="BG27" i="48"/>
  <c r="BR13" i="46"/>
  <c r="BL15" i="44"/>
  <c r="BR15" i="44"/>
  <c r="BO15" i="44"/>
  <c r="BH33" i="49"/>
  <c r="BN33" i="49"/>
  <c r="BM12" i="44"/>
  <c r="BG12" i="44"/>
  <c r="BJ5" i="52"/>
  <c r="BP5" i="52"/>
  <c r="BM5" i="52"/>
  <c r="BL25" i="52"/>
  <c r="BK5" i="52"/>
  <c r="BH5" i="52"/>
  <c r="BP31" i="52"/>
  <c r="BG31" i="52"/>
  <c r="BL21" i="51"/>
  <c r="BR21" i="51"/>
  <c r="BO21" i="51"/>
  <c r="BM40" i="43"/>
  <c r="BO41" i="52"/>
  <c r="BL41" i="52"/>
  <c r="BK10" i="51"/>
  <c r="BQ10" i="51"/>
  <c r="BN10" i="51"/>
  <c r="BH10" i="51"/>
  <c r="BM25" i="50"/>
  <c r="BG25" i="50"/>
  <c r="BR30" i="48"/>
  <c r="BO30" i="48"/>
  <c r="BG35" i="44"/>
  <c r="BL6" i="51"/>
  <c r="BN30" i="50"/>
  <c r="BH30" i="50"/>
  <c r="BI43" i="51"/>
  <c r="BR43" i="51"/>
  <c r="BO43" i="51"/>
  <c r="BM28" i="43"/>
  <c r="BG28" i="43"/>
  <c r="BP28" i="43"/>
  <c r="H57" i="51"/>
  <c r="BL41" i="49"/>
  <c r="BI30" i="48"/>
  <c r="BM21" i="47"/>
  <c r="H55" i="47"/>
  <c r="M55" i="47"/>
  <c r="N55" i="47" s="1"/>
  <c r="Z2" i="47" s="1"/>
  <c r="BH7" i="52"/>
  <c r="BN7" i="52"/>
  <c r="BP16" i="46"/>
  <c r="BM16" i="46"/>
  <c r="BJ16" i="46"/>
  <c r="BM12" i="48"/>
  <c r="BJ12" i="48"/>
  <c r="BG17" i="48"/>
  <c r="BP17" i="48"/>
  <c r="BM17" i="48"/>
  <c r="BJ17" i="48"/>
  <c r="BP12" i="47"/>
  <c r="BM12" i="47"/>
  <c r="BN16" i="46"/>
  <c r="BK16" i="46"/>
  <c r="BG27" i="46"/>
  <c r="BM27" i="46"/>
  <c r="BH27" i="51"/>
  <c r="BK27" i="51"/>
  <c r="BG31" i="49"/>
  <c r="BP31" i="49"/>
  <c r="BL16" i="46"/>
  <c r="BO16" i="46"/>
  <c r="BP18" i="52"/>
  <c r="BG18" i="52"/>
  <c r="BJ42" i="43"/>
  <c r="BG42" i="43"/>
  <c r="BM11" i="43"/>
  <c r="BJ11" i="43"/>
  <c r="BG11" i="43"/>
  <c r="BP40" i="43"/>
  <c r="BR13" i="52"/>
  <c r="BI41" i="52"/>
  <c r="BM31" i="52"/>
  <c r="BR41" i="52"/>
  <c r="BH5" i="50"/>
  <c r="BR22" i="50"/>
  <c r="BN25" i="50"/>
  <c r="BQ25" i="50"/>
  <c r="BK25" i="50"/>
  <c r="BH25" i="50"/>
  <c r="BJ43" i="50"/>
  <c r="BP43" i="50"/>
  <c r="BG43" i="50"/>
  <c r="BM41" i="49"/>
  <c r="BL30" i="48"/>
  <c r="BK18" i="47"/>
  <c r="I55" i="47"/>
  <c r="BO35" i="44"/>
  <c r="BJ13" i="47"/>
  <c r="BG13" i="47"/>
  <c r="BH35" i="44"/>
  <c r="BK35" i="44"/>
  <c r="BR16" i="52"/>
  <c r="BI16" i="52"/>
  <c r="BM22" i="49"/>
  <c r="BP22" i="49"/>
  <c r="BG22" i="49"/>
  <c r="BP36" i="48"/>
  <c r="BQ25" i="46"/>
  <c r="BN25" i="46"/>
  <c r="BJ23" i="52"/>
  <c r="BP23" i="52"/>
  <c r="BM23" i="52"/>
  <c r="BM36" i="51"/>
  <c r="BG36" i="51"/>
  <c r="BR18" i="50"/>
  <c r="BL18" i="50"/>
  <c r="M53" i="47"/>
  <c r="N53" i="47" s="1"/>
  <c r="T2" i="47" s="1"/>
  <c r="BH11" i="46"/>
  <c r="BN11" i="46"/>
  <c r="BI31" i="51"/>
  <c r="BP42" i="51"/>
  <c r="BM42" i="51"/>
  <c r="BR12" i="49"/>
  <c r="BO12" i="49"/>
  <c r="BN22" i="49"/>
  <c r="BH22" i="49"/>
  <c r="BH28" i="49"/>
  <c r="BQ28" i="49"/>
  <c r="BN28" i="49"/>
  <c r="BK28" i="49"/>
  <c r="BH26" i="44"/>
  <c r="BN26" i="44"/>
  <c r="BM32" i="51"/>
  <c r="BP32" i="51"/>
  <c r="BJ42" i="51"/>
  <c r="BJ15" i="50"/>
  <c r="BP15" i="50"/>
  <c r="BM28" i="48"/>
  <c r="BG28" i="48"/>
  <c r="BH38" i="43"/>
  <c r="BK38" i="43"/>
  <c r="BH31" i="52"/>
  <c r="BQ31" i="52"/>
  <c r="BG37" i="51"/>
  <c r="BP37" i="51"/>
  <c r="BJ31" i="50"/>
  <c r="BM31" i="50"/>
  <c r="BG31" i="50"/>
  <c r="BI17" i="48"/>
  <c r="BO17" i="48"/>
  <c r="J57" i="47"/>
  <c r="M57" i="47"/>
  <c r="N57" i="47" s="1"/>
  <c r="AF2" i="47" s="1"/>
  <c r="BR23" i="46"/>
  <c r="BO23" i="46"/>
  <c r="BL23" i="46"/>
  <c r="BI23" i="46"/>
  <c r="BJ13" i="44"/>
  <c r="BP13" i="44"/>
  <c r="H54" i="52"/>
  <c r="BR22" i="47"/>
  <c r="BR27" i="47"/>
  <c r="I57" i="47"/>
  <c r="BR22" i="44"/>
  <c r="BO22" i="44"/>
  <c r="J54" i="52"/>
  <c r="BN17" i="50"/>
  <c r="BQ17" i="50"/>
  <c r="BK17" i="50"/>
  <c r="BH17" i="50"/>
  <c r="BI22" i="44"/>
  <c r="BG16" i="43"/>
  <c r="BJ16" i="43"/>
  <c r="BN22" i="52"/>
  <c r="BK22" i="52"/>
  <c r="BI41" i="44"/>
  <c r="BO41" i="44"/>
  <c r="BL41" i="44"/>
  <c r="BQ16" i="43"/>
  <c r="BH16" i="43"/>
  <c r="BI15" i="50"/>
  <c r="BR15" i="50"/>
  <c r="BO15" i="50"/>
  <c r="BO15" i="48"/>
  <c r="BL26" i="48"/>
  <c r="BJ8" i="47"/>
  <c r="BP8" i="47"/>
  <c r="BI31" i="52"/>
  <c r="I55" i="52"/>
  <c r="AW5" i="51"/>
  <c r="BR18" i="51"/>
  <c r="BO18" i="51"/>
  <c r="BL37" i="51"/>
  <c r="BO37" i="51"/>
  <c r="BP41" i="51"/>
  <c r="BM41" i="51"/>
  <c r="BG15" i="50"/>
  <c r="BI13" i="49"/>
  <c r="BR13" i="49"/>
  <c r="BO13" i="49"/>
  <c r="BP38" i="49"/>
  <c r="BM38" i="49"/>
  <c r="BJ38" i="49"/>
  <c r="BG38" i="49"/>
  <c r="BP28" i="48"/>
  <c r="BN33" i="48"/>
  <c r="BQ32" i="47"/>
  <c r="AS6" i="46"/>
  <c r="BG26" i="46"/>
  <c r="BQ33" i="46"/>
  <c r="BN33" i="46"/>
  <c r="BK33" i="46"/>
  <c r="BN11" i="44"/>
  <c r="BH11" i="44"/>
  <c r="BR41" i="44"/>
  <c r="BA5" i="51"/>
  <c r="BA6" i="44"/>
  <c r="BA8" i="46"/>
  <c r="BN12" i="49"/>
  <c r="BJ16" i="49"/>
  <c r="BJ16" i="48"/>
  <c r="BJ15" i="47"/>
  <c r="BR31" i="46"/>
  <c r="BM43" i="52"/>
  <c r="BM16" i="49"/>
  <c r="BR18" i="49"/>
  <c r="BM16" i="48"/>
  <c r="BI11" i="47"/>
  <c r="BM15" i="47"/>
  <c r="BL10" i="43"/>
  <c r="AS6" i="52"/>
  <c r="BI26" i="52"/>
  <c r="BL11" i="47"/>
  <c r="BI28" i="47"/>
  <c r="BP33" i="46"/>
  <c r="BI40" i="46"/>
  <c r="BI10" i="43"/>
  <c r="BO10" i="43"/>
  <c r="BO26" i="52"/>
  <c r="BP43" i="52"/>
  <c r="BA6" i="49"/>
  <c r="BL42" i="49"/>
  <c r="BO11" i="47"/>
  <c r="BL35" i="47"/>
  <c r="BK37" i="47"/>
  <c r="BL11" i="46"/>
  <c r="BL40" i="46"/>
  <c r="BH17" i="44"/>
  <c r="BL18" i="52"/>
  <c r="BR26" i="52"/>
  <c r="M51" i="52"/>
  <c r="N51" i="52" s="1"/>
  <c r="AS6" i="51"/>
  <c r="BI27" i="50"/>
  <c r="H52" i="50"/>
  <c r="BR28" i="49"/>
  <c r="BL37" i="47"/>
  <c r="BA5" i="44"/>
  <c r="BR12" i="43"/>
  <c r="BK25" i="43"/>
  <c r="BR6" i="52"/>
  <c r="BG8" i="52"/>
  <c r="BP26" i="51"/>
  <c r="BG28" i="51"/>
  <c r="BL27" i="50"/>
  <c r="BH37" i="50"/>
  <c r="J52" i="50"/>
  <c r="BQ6" i="49"/>
  <c r="BO42" i="49"/>
  <c r="BR8" i="48"/>
  <c r="BG35" i="48"/>
  <c r="BQ37" i="47"/>
  <c r="BQ13" i="44"/>
  <c r="BN17" i="44"/>
  <c r="BG23" i="44"/>
  <c r="BO43" i="44"/>
  <c r="BK42" i="49"/>
  <c r="BN41" i="48"/>
  <c r="BK43" i="51"/>
  <c r="BH40" i="52"/>
  <c r="BN40" i="51"/>
  <c r="BH42" i="49"/>
  <c r="BQ43" i="48"/>
  <c r="BN43" i="48"/>
  <c r="BQ43" i="43"/>
  <c r="BK43" i="48"/>
  <c r="BK40" i="50"/>
  <c r="BN40" i="48"/>
  <c r="BH42" i="51"/>
  <c r="BH40" i="48"/>
  <c r="BK40" i="48"/>
  <c r="BN41" i="44"/>
  <c r="BK42" i="51"/>
  <c r="BK41" i="43"/>
  <c r="BN40" i="52"/>
  <c r="BN42" i="49"/>
  <c r="BH42" i="47"/>
  <c r="BH42" i="50"/>
  <c r="BK42" i="50"/>
  <c r="BN42" i="47"/>
  <c r="BH40" i="44"/>
  <c r="BN40" i="50"/>
  <c r="BH40" i="51"/>
  <c r="BN42" i="50"/>
  <c r="BK43" i="44"/>
  <c r="BN42" i="52"/>
  <c r="BI36" i="46"/>
  <c r="BL35" i="43"/>
  <c r="BI38" i="43"/>
  <c r="BI35" i="50"/>
  <c r="BO36" i="46"/>
  <c r="BL38" i="51"/>
  <c r="BI38" i="50"/>
  <c r="BL38" i="49"/>
  <c r="BR36" i="46"/>
  <c r="BO35" i="43"/>
  <c r="BL38" i="43"/>
  <c r="BL38" i="50"/>
  <c r="BO38" i="49"/>
  <c r="BI37" i="47"/>
  <c r="BI38" i="46"/>
  <c r="BL37" i="43"/>
  <c r="BI37" i="50"/>
  <c r="BR37" i="47"/>
  <c r="BL35" i="46"/>
  <c r="BR38" i="46"/>
  <c r="BO35" i="46"/>
  <c r="BL37" i="50"/>
  <c r="BI35" i="48"/>
  <c r="BI38" i="48"/>
  <c r="BR35" i="46"/>
  <c r="BL38" i="48"/>
  <c r="BI36" i="44"/>
  <c r="BR37" i="50"/>
  <c r="BL35" i="48"/>
  <c r="BO38" i="48"/>
  <c r="BL36" i="44"/>
  <c r="BO37" i="48"/>
  <c r="BI37" i="48"/>
  <c r="BL35" i="52"/>
  <c r="BI35" i="43"/>
  <c r="BL36" i="49"/>
  <c r="BO35" i="48"/>
  <c r="BR37" i="46"/>
  <c r="BO36" i="44"/>
  <c r="BL37" i="48"/>
  <c r="BI38" i="51"/>
  <c r="BI38" i="49"/>
  <c r="BO36" i="49"/>
  <c r="BH35" i="46"/>
  <c r="BQ37" i="43"/>
  <c r="BK35" i="46"/>
  <c r="BH38" i="46"/>
  <c r="BN36" i="43"/>
  <c r="BH38" i="50"/>
  <c r="BH38" i="48"/>
  <c r="BN36" i="52"/>
  <c r="BH37" i="48"/>
  <c r="BN35" i="46"/>
  <c r="BN38" i="50"/>
  <c r="BN37" i="48"/>
  <c r="BH36" i="51"/>
  <c r="BQ38" i="49"/>
  <c r="BQ37" i="48"/>
  <c r="BN36" i="51"/>
  <c r="BN36" i="48"/>
  <c r="BH38" i="47"/>
  <c r="BK36" i="44"/>
  <c r="BK36" i="50"/>
  <c r="BQ37" i="50"/>
  <c r="BN36" i="50"/>
  <c r="BH37" i="47"/>
  <c r="BL30" i="51"/>
  <c r="BI30" i="46"/>
  <c r="BI33" i="48"/>
  <c r="BL30" i="46"/>
  <c r="BI33" i="49"/>
  <c r="BO33" i="48"/>
  <c r="BL30" i="44"/>
  <c r="BR33" i="52"/>
  <c r="BI30" i="50"/>
  <c r="BO31" i="47"/>
  <c r="BO30" i="44"/>
  <c r="BO30" i="50"/>
  <c r="BR33" i="48"/>
  <c r="BI33" i="47"/>
  <c r="BO30" i="51"/>
  <c r="BL33" i="52"/>
  <c r="BO33" i="52"/>
  <c r="BL33" i="47"/>
  <c r="BR30" i="44"/>
  <c r="BI30" i="51"/>
  <c r="BL31" i="51"/>
  <c r="BR30" i="50"/>
  <c r="BI32" i="48"/>
  <c r="BL32" i="48"/>
  <c r="BO33" i="47"/>
  <c r="BR30" i="52"/>
  <c r="BO32" i="48"/>
  <c r="BR30" i="46"/>
  <c r="BO32" i="50"/>
  <c r="BH32" i="51"/>
  <c r="BH32" i="49"/>
  <c r="BN32" i="48"/>
  <c r="BQ32" i="43"/>
  <c r="BH30" i="44"/>
  <c r="BH32" i="43"/>
  <c r="BK32" i="43"/>
  <c r="BQ32" i="51"/>
  <c r="BK33" i="44"/>
  <c r="BK31" i="51"/>
  <c r="BK31" i="43"/>
  <c r="BQ31" i="51"/>
  <c r="BH31" i="49"/>
  <c r="BN30" i="44"/>
  <c r="BK31" i="49"/>
  <c r="BH31" i="48"/>
  <c r="BN31" i="49"/>
  <c r="BK31" i="48"/>
  <c r="BN30" i="47"/>
  <c r="BQ30" i="44"/>
  <c r="BK33" i="51"/>
  <c r="BH32" i="50"/>
  <c r="BH30" i="43"/>
  <c r="BH33" i="43"/>
  <c r="BH32" i="47"/>
  <c r="BN30" i="43"/>
  <c r="BN33" i="51"/>
  <c r="BK32" i="50"/>
  <c r="BK32" i="47"/>
  <c r="BN33" i="43"/>
  <c r="BK33" i="49"/>
  <c r="BH33" i="48"/>
  <c r="BN31" i="51"/>
  <c r="BQ33" i="43"/>
  <c r="BJ32" i="46"/>
  <c r="BG33" i="44"/>
  <c r="BM33" i="43"/>
  <c r="BG32" i="49"/>
  <c r="BM30" i="48"/>
  <c r="BJ33" i="48"/>
  <c r="BM32" i="46"/>
  <c r="BG30" i="50"/>
  <c r="BJ32" i="49"/>
  <c r="BG32" i="46"/>
  <c r="BG30" i="52"/>
  <c r="BJ31" i="46"/>
  <c r="BP30" i="52"/>
  <c r="BG33" i="52"/>
  <c r="BM30" i="52"/>
  <c r="BG30" i="46"/>
  <c r="BJ32" i="44"/>
  <c r="BP32" i="49"/>
  <c r="BJ30" i="46"/>
  <c r="BG33" i="46"/>
  <c r="BG32" i="51"/>
  <c r="BG33" i="47"/>
  <c r="BJ33" i="46"/>
  <c r="BJ32" i="51"/>
  <c r="BI27" i="46"/>
  <c r="BL27" i="46"/>
  <c r="BL28" i="50"/>
  <c r="BI26" i="47"/>
  <c r="BL26" i="47"/>
  <c r="BI28" i="44"/>
  <c r="BO28" i="50"/>
  <c r="BO26" i="47"/>
  <c r="BL28" i="44"/>
  <c r="BR28" i="50"/>
  <c r="BO28" i="44"/>
  <c r="BL26" i="43"/>
  <c r="BI28" i="48"/>
  <c r="BL28" i="48"/>
  <c r="BI27" i="51"/>
  <c r="BO26" i="46"/>
  <c r="BO28" i="48"/>
  <c r="BI25" i="47"/>
  <c r="BL27" i="51"/>
  <c r="BL28" i="47"/>
  <c r="BR26" i="43"/>
  <c r="BO27" i="51"/>
  <c r="BI25" i="44"/>
  <c r="BI28" i="43"/>
  <c r="BI27" i="48"/>
  <c r="BR28" i="47"/>
  <c r="BL25" i="44"/>
  <c r="BL28" i="43"/>
  <c r="BO25" i="44"/>
  <c r="BO26" i="43"/>
  <c r="BO28" i="43"/>
  <c r="BI28" i="49"/>
  <c r="BO27" i="47"/>
  <c r="BO28" i="49"/>
  <c r="BI28" i="53"/>
  <c r="BK27" i="50"/>
  <c r="BK28" i="46"/>
  <c r="BH25" i="44"/>
  <c r="BN28" i="46"/>
  <c r="BN27" i="50"/>
  <c r="BH26" i="47"/>
  <c r="BH27" i="50"/>
  <c r="BH28" i="46"/>
  <c r="BK25" i="44"/>
  <c r="BH27" i="46"/>
  <c r="BN25" i="44"/>
  <c r="BN26" i="47"/>
  <c r="BK27" i="46"/>
  <c r="BK28" i="52"/>
  <c r="BN26" i="50"/>
  <c r="BQ28" i="52"/>
  <c r="BH28" i="51"/>
  <c r="BK27" i="48"/>
  <c r="BN27" i="46"/>
  <c r="BN28" i="51"/>
  <c r="BN27" i="48"/>
  <c r="BQ28" i="53"/>
  <c r="BK28" i="53"/>
  <c r="BQ28" i="51"/>
  <c r="BQ27" i="48"/>
  <c r="BH28" i="53"/>
  <c r="BJ26" i="50"/>
  <c r="BM27" i="52"/>
  <c r="BM26" i="50"/>
  <c r="BP27" i="50"/>
  <c r="BP27" i="49"/>
  <c r="BJ26" i="48"/>
  <c r="BP27" i="46"/>
  <c r="BG27" i="51"/>
  <c r="BP26" i="50"/>
  <c r="BG25" i="46"/>
  <c r="BG27" i="44"/>
  <c r="BM27" i="44"/>
  <c r="BJ25" i="50"/>
  <c r="BP27" i="44"/>
  <c r="BJ25" i="48"/>
  <c r="BG26" i="43"/>
  <c r="BP27" i="51"/>
  <c r="BP25" i="50"/>
  <c r="BG26" i="47"/>
  <c r="BG26" i="44"/>
  <c r="BG25" i="49"/>
  <c r="BJ26" i="44"/>
  <c r="BM26" i="43"/>
  <c r="BG26" i="51"/>
  <c r="BJ26" i="47"/>
  <c r="BG26" i="48"/>
  <c r="BG28" i="52"/>
  <c r="BG28" i="50"/>
  <c r="BJ25" i="49"/>
  <c r="BG25" i="44"/>
  <c r="BM26" i="44"/>
  <c r="BP26" i="43"/>
  <c r="BG27" i="50"/>
  <c r="BG28" i="53"/>
  <c r="BO23" i="52"/>
  <c r="BI20" i="51"/>
  <c r="BI20" i="47"/>
  <c r="BL20" i="51"/>
  <c r="BI21" i="50"/>
  <c r="BL20" i="47"/>
  <c r="BL20" i="52"/>
  <c r="BO20" i="51"/>
  <c r="BL21" i="50"/>
  <c r="BI22" i="48"/>
  <c r="BL22" i="47"/>
  <c r="BI23" i="51"/>
  <c r="BO23" i="51"/>
  <c r="BL20" i="49"/>
  <c r="BO20" i="49"/>
  <c r="BI20" i="43"/>
  <c r="BO22" i="47"/>
  <c r="BL22" i="44"/>
  <c r="BI22" i="43"/>
  <c r="BI20" i="50"/>
  <c r="BL20" i="50"/>
  <c r="BI22" i="46"/>
  <c r="BO20" i="50"/>
  <c r="BI21" i="49"/>
  <c r="BL22" i="46"/>
  <c r="BL23" i="51"/>
  <c r="BL21" i="49"/>
  <c r="BO22" i="46"/>
  <c r="BI21" i="44"/>
  <c r="BR21" i="49"/>
  <c r="BI21" i="51"/>
  <c r="BH21" i="52"/>
  <c r="BK22" i="44"/>
  <c r="BN21" i="52"/>
  <c r="BN22" i="46"/>
  <c r="BN22" i="44"/>
  <c r="BH22" i="44"/>
  <c r="BH21" i="47"/>
  <c r="BH22" i="46"/>
  <c r="BK21" i="52"/>
  <c r="BN21" i="47"/>
  <c r="BH22" i="48"/>
  <c r="BH21" i="49"/>
  <c r="BN22" i="48"/>
  <c r="BH22" i="43"/>
  <c r="BK21" i="49"/>
  <c r="BH20" i="44"/>
  <c r="BG20" i="51"/>
  <c r="BJ20" i="51"/>
  <c r="BM21" i="43"/>
  <c r="BM21" i="52"/>
  <c r="BJ21" i="48"/>
  <c r="BG20" i="43"/>
  <c r="BM22" i="51"/>
  <c r="BM21" i="48"/>
  <c r="BG20" i="46"/>
  <c r="BI15" i="46"/>
  <c r="BO15" i="46"/>
  <c r="BL17" i="49"/>
  <c r="BL17" i="44"/>
  <c r="BI17" i="43"/>
  <c r="BI15" i="52"/>
  <c r="BO17" i="49"/>
  <c r="BL18" i="47"/>
  <c r="BL17" i="43"/>
  <c r="BL15" i="52"/>
  <c r="BR17" i="49"/>
  <c r="BO16" i="48"/>
  <c r="BO18" i="47"/>
  <c r="BO17" i="44"/>
  <c r="BO17" i="43"/>
  <c r="BO15" i="52"/>
  <c r="BR16" i="48"/>
  <c r="BR17" i="44"/>
  <c r="BI18" i="52"/>
  <c r="BI16" i="48"/>
  <c r="BI18" i="47"/>
  <c r="BL17" i="47"/>
  <c r="BI16" i="43"/>
  <c r="BL16" i="51"/>
  <c r="BO16" i="50"/>
  <c r="BR15" i="48"/>
  <c r="BO17" i="47"/>
  <c r="BO18" i="48"/>
  <c r="BR17" i="47"/>
  <c r="BR18" i="52"/>
  <c r="BI18" i="50"/>
  <c r="BL15" i="46"/>
  <c r="BR16" i="43"/>
  <c r="BI16" i="50"/>
  <c r="BL16" i="50"/>
  <c r="BI17" i="52"/>
  <c r="BI18" i="49"/>
  <c r="BI16" i="51"/>
  <c r="BL17" i="52"/>
  <c r="BL15" i="50"/>
  <c r="BL18" i="49"/>
  <c r="BH18" i="49"/>
  <c r="BH17" i="47"/>
  <c r="BK18" i="49"/>
  <c r="BH15" i="49"/>
  <c r="BK15" i="49"/>
  <c r="BN18" i="49"/>
  <c r="BN17" i="47"/>
  <c r="BK17" i="51"/>
  <c r="BH15" i="43"/>
  <c r="BK18" i="46"/>
  <c r="BK16" i="51"/>
  <c r="BK16" i="48"/>
  <c r="BN18" i="46"/>
  <c r="BQ18" i="52"/>
  <c r="BN16" i="51"/>
  <c r="BN16" i="48"/>
  <c r="BQ18" i="46"/>
  <c r="BH18" i="44"/>
  <c r="BN15" i="43"/>
  <c r="BH18" i="47"/>
  <c r="BH16" i="51"/>
  <c r="BQ16" i="48"/>
  <c r="BK18" i="44"/>
  <c r="BJ18" i="43"/>
  <c r="BG15" i="48"/>
  <c r="BM18" i="43"/>
  <c r="BM17" i="51"/>
  <c r="BG15" i="46"/>
  <c r="BM16" i="44"/>
  <c r="BM17" i="52"/>
  <c r="BM17" i="50"/>
  <c r="BM15" i="49"/>
  <c r="BJ16" i="51"/>
  <c r="BP17" i="50"/>
  <c r="BG15" i="51"/>
  <c r="BP18" i="43"/>
  <c r="BM16" i="51"/>
  <c r="BJ17" i="50"/>
  <c r="BG18" i="44"/>
  <c r="BJ15" i="51"/>
  <c r="BM15" i="52"/>
  <c r="BG17" i="46"/>
  <c r="BJ17" i="52"/>
  <c r="BP15" i="51"/>
  <c r="BL13" i="43"/>
  <c r="BR11" i="52"/>
  <c r="BO11" i="51"/>
  <c r="BO11" i="49"/>
  <c r="BL10" i="47"/>
  <c r="BL10" i="44"/>
  <c r="BI11" i="51"/>
  <c r="BR11" i="43"/>
  <c r="BL11" i="52"/>
  <c r="BI11" i="49"/>
  <c r="BR10" i="44"/>
  <c r="BI13" i="43"/>
  <c r="BL11" i="51"/>
  <c r="BL11" i="49"/>
  <c r="BI10" i="47"/>
  <c r="BI13" i="47"/>
  <c r="BI13" i="46"/>
  <c r="BL13" i="47"/>
  <c r="BL11" i="43"/>
  <c r="BO11" i="43"/>
  <c r="BO10" i="44"/>
  <c r="BO11" i="52"/>
  <c r="BO13" i="43"/>
  <c r="BO10" i="47"/>
  <c r="BO13" i="46"/>
  <c r="BI10" i="52"/>
  <c r="BL10" i="52"/>
  <c r="BL12" i="47"/>
  <c r="BO10" i="52"/>
  <c r="BO13" i="51"/>
  <c r="BO12" i="47"/>
  <c r="BR12" i="47"/>
  <c r="BI13" i="48"/>
  <c r="BI11" i="44"/>
  <c r="BL11" i="44"/>
  <c r="BO13" i="47"/>
  <c r="BI12" i="49"/>
  <c r="BO11" i="44"/>
  <c r="BL12" i="49"/>
  <c r="BN12" i="43"/>
  <c r="BH10" i="52"/>
  <c r="BQ11" i="51"/>
  <c r="BH12" i="48"/>
  <c r="BQ12" i="44"/>
  <c r="BK10" i="52"/>
  <c r="BK12" i="48"/>
  <c r="BH12" i="46"/>
  <c r="BN10" i="52"/>
  <c r="BN12" i="48"/>
  <c r="BK12" i="46"/>
  <c r="BK11" i="44"/>
  <c r="BH13" i="47"/>
  <c r="BQ11" i="44"/>
  <c r="BK13" i="47"/>
  <c r="BN13" i="47"/>
  <c r="BH13" i="44"/>
  <c r="BH13" i="43"/>
  <c r="BH12" i="49"/>
  <c r="BH10" i="46"/>
  <c r="BK13" i="44"/>
  <c r="BN10" i="46"/>
  <c r="BG11" i="52"/>
  <c r="BG12" i="50"/>
  <c r="BG11" i="49"/>
  <c r="BG11" i="44"/>
  <c r="BG12" i="43"/>
  <c r="BJ11" i="52"/>
  <c r="BJ12" i="50"/>
  <c r="BJ10" i="48"/>
  <c r="BG13" i="48"/>
  <c r="BM12" i="43"/>
  <c r="BJ11" i="49"/>
  <c r="BJ11" i="44"/>
  <c r="BM11" i="52"/>
  <c r="BM12" i="50"/>
  <c r="BM10" i="48"/>
  <c r="BP12" i="43"/>
  <c r="BG11" i="47"/>
  <c r="BP11" i="43"/>
  <c r="BM11" i="51"/>
  <c r="BJ11" i="47"/>
  <c r="BM13" i="46"/>
  <c r="BG13" i="44"/>
  <c r="BP11" i="49"/>
  <c r="BG10" i="51"/>
  <c r="BM11" i="44"/>
  <c r="BM12" i="51"/>
  <c r="BP11" i="51"/>
  <c r="BJ10" i="50"/>
  <c r="BM11" i="47"/>
  <c r="BM11" i="50"/>
  <c r="BM13" i="44"/>
  <c r="BJ10" i="47"/>
  <c r="BO6" i="43"/>
  <c r="BO8" i="48"/>
  <c r="BL5" i="51"/>
  <c r="BL8" i="49"/>
  <c r="BR5" i="48"/>
  <c r="BL8" i="52"/>
  <c r="BL5" i="50"/>
  <c r="BO8" i="49"/>
  <c r="BL5" i="52"/>
  <c r="BO8" i="52"/>
  <c r="BO5" i="51"/>
  <c r="BR8" i="49"/>
  <c r="BL6" i="47"/>
  <c r="BI6" i="43"/>
  <c r="BL6" i="43"/>
  <c r="BR8" i="52"/>
  <c r="BR5" i="50"/>
  <c r="BO5" i="43"/>
  <c r="BR7" i="50"/>
  <c r="BO7" i="52"/>
  <c r="BI7" i="49"/>
  <c r="BL8" i="46"/>
  <c r="BO7" i="49"/>
  <c r="BO8" i="44"/>
  <c r="BI5" i="51"/>
  <c r="BL7" i="52"/>
  <c r="BI5" i="48"/>
  <c r="BO5" i="48"/>
  <c r="BI5" i="43"/>
  <c r="BI8" i="51"/>
  <c r="BI6" i="50"/>
  <c r="BI6" i="52"/>
  <c r="BO6" i="52"/>
  <c r="BI7" i="44"/>
  <c r="BK6" i="43"/>
  <c r="BN8" i="49"/>
  <c r="BK8" i="48"/>
  <c r="BN6" i="44"/>
  <c r="BN8" i="48"/>
  <c r="BH7" i="49"/>
  <c r="BH8" i="51"/>
  <c r="BQ8" i="48"/>
  <c r="BK7" i="49"/>
  <c r="BH5" i="51"/>
  <c r="BK8" i="51"/>
  <c r="BK7" i="48"/>
  <c r="BH6" i="43"/>
  <c r="BN5" i="52"/>
  <c r="BQ8" i="51"/>
  <c r="BN7" i="49"/>
  <c r="BK6" i="50"/>
  <c r="BN7" i="48"/>
  <c r="BK5" i="51"/>
  <c r="BH6" i="47"/>
  <c r="BK7" i="47"/>
  <c r="BQ5" i="52"/>
  <c r="BK8" i="46"/>
  <c r="BQ7" i="48"/>
  <c r="BK6" i="47"/>
  <c r="BH8" i="46"/>
  <c r="BK7" i="52"/>
  <c r="BN5" i="51"/>
  <c r="BP5" i="49"/>
  <c r="BP7" i="52"/>
  <c r="BJ5" i="48"/>
  <c r="BG6" i="46"/>
  <c r="BP7" i="46"/>
  <c r="BG5" i="44"/>
  <c r="BG5" i="50"/>
  <c r="BJ5" i="44"/>
  <c r="BP5" i="44"/>
  <c r="BG7" i="50"/>
  <c r="BJ7" i="50"/>
  <c r="BM5" i="50"/>
  <c r="BG8" i="47"/>
  <c r="BG6" i="48"/>
  <c r="BG5" i="49"/>
  <c r="BJ5" i="50"/>
  <c r="BJ6" i="43"/>
  <c r="BM7" i="49"/>
  <c r="BP7" i="50"/>
  <c r="BM5" i="49"/>
  <c r="BM6" i="48"/>
  <c r="BG7" i="46"/>
  <c r="BJ7" i="46"/>
  <c r="BP6" i="48"/>
  <c r="J52" i="44"/>
  <c r="M52" i="44"/>
  <c r="N52" i="44" s="1"/>
  <c r="Q2" i="44" s="1"/>
  <c r="I52" i="44"/>
  <c r="M58" i="43"/>
  <c r="N58" i="43" s="1"/>
  <c r="AI2" i="43" s="1"/>
  <c r="J58" i="43"/>
  <c r="I58" i="43"/>
  <c r="H58" i="43"/>
  <c r="J55" i="43"/>
  <c r="AW8" i="51"/>
  <c r="AS8" i="51"/>
  <c r="BU8" i="51"/>
  <c r="BT8" i="51"/>
  <c r="AS5" i="51"/>
  <c r="BU6" i="51"/>
  <c r="BT6" i="51"/>
  <c r="BA6" i="51"/>
  <c r="BA8" i="43"/>
  <c r="AW8" i="43"/>
  <c r="M55" i="43"/>
  <c r="N55" i="43" s="1"/>
  <c r="Z2" i="43" s="1"/>
  <c r="M56" i="43"/>
  <c r="N56" i="43" s="1"/>
  <c r="AC2" i="43" s="1"/>
  <c r="I56" i="43"/>
  <c r="H56" i="43"/>
  <c r="I51" i="43"/>
  <c r="M51" i="43"/>
  <c r="N51" i="43" s="1"/>
  <c r="J51" i="43"/>
  <c r="J56" i="43"/>
  <c r="AS5" i="43"/>
  <c r="BS8" i="43"/>
  <c r="M52" i="48"/>
  <c r="N52" i="48" s="1"/>
  <c r="Q2" i="48" s="1"/>
  <c r="H52" i="48"/>
  <c r="I52" i="48"/>
  <c r="H52" i="52"/>
  <c r="BA7" i="51"/>
  <c r="I52" i="51"/>
  <c r="J52" i="52"/>
  <c r="J52" i="51"/>
  <c r="M52" i="52"/>
  <c r="N52" i="52" s="1"/>
  <c r="Q2" i="52" s="1"/>
  <c r="M52" i="51"/>
  <c r="N52" i="51" s="1"/>
  <c r="Q2" i="51" s="1"/>
  <c r="M53" i="52"/>
  <c r="N53" i="52" s="1"/>
  <c r="T2" i="52" s="1"/>
  <c r="J53" i="52"/>
  <c r="H52" i="43"/>
  <c r="M54" i="51"/>
  <c r="N54" i="51" s="1"/>
  <c r="W2" i="51" s="1"/>
  <c r="I54" i="51"/>
  <c r="H54" i="51"/>
  <c r="J54" i="51"/>
  <c r="H56" i="51"/>
  <c r="M56" i="51"/>
  <c r="N56" i="51" s="1"/>
  <c r="AC2" i="51" s="1"/>
  <c r="I56" i="51"/>
  <c r="J56" i="51"/>
  <c r="BA8" i="51"/>
  <c r="J55" i="52"/>
  <c r="BT6" i="48"/>
  <c r="BA6" i="48"/>
  <c r="AS8" i="48"/>
  <c r="J51" i="48"/>
  <c r="M51" i="48"/>
  <c r="N51" i="48" s="1"/>
  <c r="M58" i="49"/>
  <c r="N58" i="49" s="1"/>
  <c r="AI2" i="49" s="1"/>
  <c r="I58" i="49"/>
  <c r="H54" i="50"/>
  <c r="J54" i="50"/>
  <c r="M54" i="50"/>
  <c r="N54" i="50" s="1"/>
  <c r="W2" i="50" s="1"/>
  <c r="M58" i="51"/>
  <c r="N58" i="51" s="1"/>
  <c r="AI2" i="51" s="1"/>
  <c r="M56" i="50"/>
  <c r="N56" i="50" s="1"/>
  <c r="AC2" i="50" s="1"/>
  <c r="J56" i="50"/>
  <c r="I56" i="50"/>
  <c r="I51" i="49"/>
  <c r="J51" i="49"/>
  <c r="J58" i="47"/>
  <c r="M58" i="47"/>
  <c r="N58" i="47" s="1"/>
  <c r="AI2" i="47" s="1"/>
  <c r="H58" i="47"/>
  <c r="I53" i="48"/>
  <c r="I55" i="49"/>
  <c r="J55" i="49"/>
  <c r="M55" i="48"/>
  <c r="N55" i="48" s="1"/>
  <c r="Z2" i="48" s="1"/>
  <c r="I55" i="48"/>
  <c r="H55" i="48"/>
  <c r="M55" i="49"/>
  <c r="N55" i="49" s="1"/>
  <c r="Z2" i="49" s="1"/>
  <c r="BA8" i="47"/>
  <c r="BA6" i="47"/>
  <c r="AW6" i="47"/>
  <c r="BA5" i="47"/>
  <c r="I53" i="44"/>
  <c r="M53" i="44"/>
  <c r="N53" i="44" s="1"/>
  <c r="T2" i="44" s="1"/>
  <c r="M52" i="47"/>
  <c r="N52" i="47" s="1"/>
  <c r="Q2" i="47" s="1"/>
  <c r="J52" i="47"/>
  <c r="I52" i="47"/>
  <c r="H52" i="47"/>
  <c r="AW8" i="47"/>
  <c r="H56" i="48"/>
  <c r="I56" i="48"/>
  <c r="J56" i="48"/>
  <c r="H57" i="47"/>
  <c r="BS8" i="46"/>
  <c r="AS7" i="44"/>
  <c r="BS6" i="44"/>
  <c r="BU6" i="44"/>
  <c r="BA7" i="46"/>
  <c r="AS5" i="46"/>
  <c r="AW5" i="46"/>
  <c r="AS8" i="46"/>
  <c r="I57" i="46"/>
  <c r="AW5" i="44"/>
  <c r="L3" i="43"/>
  <c r="BK28" i="45"/>
  <c r="BJ26" i="45"/>
  <c r="BH35" i="45"/>
  <c r="BG32" i="45"/>
  <c r="BM28" i="45"/>
  <c r="BG26" i="45"/>
  <c r="BN28" i="45"/>
  <c r="BM26" i="45"/>
  <c r="BQ28" i="45"/>
  <c r="BK7" i="45"/>
  <c r="BM43" i="45"/>
  <c r="BG37" i="45"/>
  <c r="BJ37" i="45"/>
  <c r="BP37" i="45"/>
  <c r="I54" i="45"/>
  <c r="J54" i="45"/>
  <c r="BQ6" i="45"/>
  <c r="BP41" i="45"/>
  <c r="BG20" i="45"/>
  <c r="BH10" i="45"/>
  <c r="BK20" i="45"/>
  <c r="H58" i="45"/>
  <c r="BL20" i="45"/>
  <c r="J58" i="45"/>
  <c r="BL11" i="45"/>
  <c r="BH20" i="45"/>
  <c r="BO11" i="45"/>
  <c r="BN20" i="45"/>
  <c r="BO20" i="45"/>
  <c r="BQ7" i="45"/>
  <c r="BK10" i="45"/>
  <c r="BI27" i="45"/>
  <c r="BK35" i="45"/>
  <c r="BG12" i="45"/>
  <c r="BK25" i="45"/>
  <c r="BM35" i="45"/>
  <c r="BI18" i="45"/>
  <c r="BN10" i="45"/>
  <c r="BJ12" i="45"/>
  <c r="BP12" i="45"/>
  <c r="BG23" i="45"/>
  <c r="BH23" i="45"/>
  <c r="BJ23" i="45"/>
  <c r="BI11" i="45"/>
  <c r="BK23" i="45"/>
  <c r="BM23" i="45"/>
  <c r="BG41" i="45"/>
  <c r="M53" i="45"/>
  <c r="N53" i="45" s="1"/>
  <c r="T2" i="45" s="1"/>
  <c r="BJ41" i="45"/>
  <c r="BQ11" i="45"/>
  <c r="BH11" i="45"/>
  <c r="BN11" i="45"/>
  <c r="BK11" i="45"/>
  <c r="BJ18" i="45"/>
  <c r="BG18" i="45"/>
  <c r="BM8" i="45"/>
  <c r="BJ8" i="45"/>
  <c r="BQ38" i="45"/>
  <c r="BN38" i="45"/>
  <c r="BK38" i="45"/>
  <c r="BH38" i="45"/>
  <c r="BQ43" i="45"/>
  <c r="BK43" i="45"/>
  <c r="BP7" i="45"/>
  <c r="BM7" i="45"/>
  <c r="BI43" i="45"/>
  <c r="BO43" i="45"/>
  <c r="BL21" i="45"/>
  <c r="BO21" i="45"/>
  <c r="BL43" i="45"/>
  <c r="BG7" i="45"/>
  <c r="BJ7" i="45"/>
  <c r="BM30" i="45"/>
  <c r="BP30" i="45"/>
  <c r="BJ30" i="45"/>
  <c r="BR43" i="45"/>
  <c r="BR17" i="45"/>
  <c r="BI17" i="45"/>
  <c r="BL35" i="45"/>
  <c r="BO35" i="45"/>
  <c r="BR35" i="45"/>
  <c r="BQ37" i="45"/>
  <c r="BK37" i="45"/>
  <c r="BM27" i="45"/>
  <c r="BP36" i="45"/>
  <c r="BG36" i="45"/>
  <c r="BM36" i="45"/>
  <c r="BJ36" i="45"/>
  <c r="BN37" i="45"/>
  <c r="BR42" i="45"/>
  <c r="BO42" i="45"/>
  <c r="BL42" i="45"/>
  <c r="BI42" i="45"/>
  <c r="BH17" i="45"/>
  <c r="BP33" i="45"/>
  <c r="BM33" i="45"/>
  <c r="BJ33" i="45"/>
  <c r="BG33" i="45"/>
  <c r="BN17" i="45"/>
  <c r="BQ27" i="45"/>
  <c r="BN27" i="45"/>
  <c r="BK27" i="45"/>
  <c r="BP15" i="45"/>
  <c r="BM15" i="45"/>
  <c r="BJ15" i="45"/>
  <c r="BG15" i="45"/>
  <c r="BQ17" i="45"/>
  <c r="BR30" i="45"/>
  <c r="BL30" i="45"/>
  <c r="BQ33" i="45"/>
  <c r="BN33" i="45"/>
  <c r="BK33" i="45"/>
  <c r="BH33" i="45"/>
  <c r="BG30" i="45"/>
  <c r="BL36" i="45"/>
  <c r="BR36" i="45"/>
  <c r="BO36" i="45"/>
  <c r="BI36" i="45"/>
  <c r="BL13" i="45"/>
  <c r="BO13" i="45"/>
  <c r="BH27" i="45"/>
  <c r="BI30" i="45"/>
  <c r="H54" i="45"/>
  <c r="BH7" i="45"/>
  <c r="BH36" i="45"/>
  <c r="BG42" i="45"/>
  <c r="BH42" i="45"/>
  <c r="BI8" i="45"/>
  <c r="BK36" i="45"/>
  <c r="BJ42" i="45"/>
  <c r="BL18" i="45"/>
  <c r="BL25" i="45"/>
  <c r="BG31" i="45"/>
  <c r="I51" i="45"/>
  <c r="BL8" i="45"/>
  <c r="BI22" i="45"/>
  <c r="BN25" i="45"/>
  <c r="BM31" i="45"/>
  <c r="BN36" i="45"/>
  <c r="BM42" i="45"/>
  <c r="M51" i="45"/>
  <c r="N51" i="45" s="1"/>
  <c r="BG6" i="45"/>
  <c r="BO18" i="45"/>
  <c r="BJ22" i="45"/>
  <c r="BO25" i="45"/>
  <c r="BN42" i="45"/>
  <c r="BH6" i="45"/>
  <c r="BO8" i="45"/>
  <c r="BL22" i="45"/>
  <c r="BQ25" i="45"/>
  <c r="BO31" i="45"/>
  <c r="BJ40" i="45"/>
  <c r="BS8" i="45"/>
  <c r="BL15" i="45"/>
  <c r="BO22" i="45"/>
  <c r="BR25" i="45"/>
  <c r="BP31" i="45"/>
  <c r="BP40" i="45"/>
  <c r="H53" i="45"/>
  <c r="BK6" i="45"/>
  <c r="BP22" i="45"/>
  <c r="I53" i="45"/>
  <c r="BN18" i="53"/>
  <c r="BR28" i="53"/>
  <c r="BP28" i="53"/>
  <c r="BO28" i="53"/>
  <c r="BR8" i="53"/>
  <c r="BM32" i="53"/>
  <c r="BP32" i="53"/>
  <c r="BJ32" i="53"/>
  <c r="BG21" i="53"/>
  <c r="BP10" i="53"/>
  <c r="BG42" i="53"/>
  <c r="BK42" i="53"/>
  <c r="BM42" i="53"/>
  <c r="BP26" i="53"/>
  <c r="BL41" i="53"/>
  <c r="BO41" i="53"/>
  <c r="BQ7" i="53"/>
  <c r="BP41" i="53"/>
  <c r="BO27" i="53"/>
  <c r="BP27" i="53"/>
  <c r="BR41" i="53"/>
  <c r="BJ21" i="53"/>
  <c r="BQ27" i="53"/>
  <c r="BG25" i="53"/>
  <c r="BR27" i="53"/>
  <c r="BR30" i="53"/>
  <c r="BH43" i="53"/>
  <c r="BO32" i="53"/>
  <c r="BO26" i="53"/>
  <c r="BH35" i="53"/>
  <c r="BJ13" i="53"/>
  <c r="BN17" i="53"/>
  <c r="BG40" i="53"/>
  <c r="BM13" i="53"/>
  <c r="BO13" i="53"/>
  <c r="BP13" i="53"/>
  <c r="BR13" i="53"/>
  <c r="BG16" i="53"/>
  <c r="BG20" i="53"/>
  <c r="BJ25" i="53"/>
  <c r="BI42" i="53"/>
  <c r="H57" i="53"/>
  <c r="BQ30" i="53"/>
  <c r="BG37" i="53"/>
  <c r="BK16" i="53"/>
  <c r="BP25" i="53"/>
  <c r="BL31" i="53"/>
  <c r="BP33" i="53"/>
  <c r="BG36" i="53"/>
  <c r="BH7" i="53"/>
  <c r="BJ36" i="53"/>
  <c r="BO30" i="53"/>
  <c r="BJ16" i="53"/>
  <c r="BI31" i="53"/>
  <c r="BN16" i="53"/>
  <c r="BG27" i="53"/>
  <c r="BJ7" i="53"/>
  <c r="BP16" i="53"/>
  <c r="BL18" i="53"/>
  <c r="BG7" i="53"/>
  <c r="BQ16" i="53"/>
  <c r="BO18" i="53"/>
  <c r="J57" i="53"/>
  <c r="M57" i="53"/>
  <c r="N57" i="53" s="1"/>
  <c r="AF2" i="53" s="1"/>
  <c r="BN26" i="53"/>
  <c r="BK7" i="53"/>
  <c r="BM7" i="53"/>
  <c r="BL27" i="53"/>
  <c r="BQ18" i="53"/>
  <c r="BN41" i="53"/>
  <c r="BN8" i="53"/>
  <c r="BQ8" i="53"/>
  <c r="BK8" i="53"/>
  <c r="BH8" i="53"/>
  <c r="BH22" i="53"/>
  <c r="AW6" i="53"/>
  <c r="BA5" i="53"/>
  <c r="BH38" i="53"/>
  <c r="BR22" i="53"/>
  <c r="BL22" i="53"/>
  <c r="BI22" i="53"/>
  <c r="BL36" i="53"/>
  <c r="BN38" i="53"/>
  <c r="BI36" i="53"/>
  <c r="BN20" i="53"/>
  <c r="BK20" i="53"/>
  <c r="BK22" i="53"/>
  <c r="BR36" i="53"/>
  <c r="BQ38" i="53"/>
  <c r="BN22" i="53"/>
  <c r="BO20" i="53"/>
  <c r="BH42" i="53"/>
  <c r="BN37" i="53"/>
  <c r="BK37" i="53"/>
  <c r="BH37" i="53"/>
  <c r="BK12" i="53"/>
  <c r="BH12" i="53"/>
  <c r="BH31" i="53"/>
  <c r="BH33" i="53"/>
  <c r="BR15" i="53"/>
  <c r="BL15" i="53"/>
  <c r="BO15" i="53"/>
  <c r="BJ17" i="53"/>
  <c r="BP17" i="53"/>
  <c r="BM17" i="53"/>
  <c r="BL33" i="53"/>
  <c r="BR33" i="53"/>
  <c r="BO33" i="53"/>
  <c r="BH40" i="53"/>
  <c r="BN33" i="53"/>
  <c r="BI11" i="53"/>
  <c r="BN31" i="53"/>
  <c r="BQ33" i="53"/>
  <c r="I52" i="53"/>
  <c r="BL11" i="53"/>
  <c r="BI17" i="53"/>
  <c r="BO17" i="53"/>
  <c r="BL17" i="53"/>
  <c r="BQ31" i="53"/>
  <c r="M52" i="53"/>
  <c r="N52" i="53" s="1"/>
  <c r="Q2" i="53" s="1"/>
  <c r="H52" i="53"/>
  <c r="BR11" i="53"/>
  <c r="BH18" i="53"/>
  <c r="AS8" i="53"/>
  <c r="BJ26" i="53"/>
  <c r="BO31" i="53"/>
  <c r="BJ42" i="53"/>
  <c r="J53" i="53"/>
  <c r="J54" i="53"/>
  <c r="BJ20" i="53"/>
  <c r="BI5" i="53"/>
  <c r="BI8" i="53"/>
  <c r="M54" i="53"/>
  <c r="N54" i="53" s="1"/>
  <c r="W2" i="53" s="1"/>
  <c r="I53" i="53"/>
  <c r="BH23" i="53"/>
  <c r="BH30" i="53"/>
  <c r="BL8" i="53"/>
  <c r="BI30" i="53"/>
  <c r="BQ17" i="53"/>
  <c r="BK23" i="53"/>
  <c r="BN30" i="53"/>
  <c r="BI32" i="53"/>
  <c r="BG35" i="53"/>
  <c r="BK41" i="53"/>
  <c r="M55" i="53"/>
  <c r="N55" i="53" s="1"/>
  <c r="Z2" i="53" s="1"/>
  <c r="BQ35" i="43"/>
  <c r="BN35" i="43"/>
  <c r="BK35" i="43"/>
  <c r="BH35" i="43"/>
  <c r="BM32" i="50"/>
  <c r="BJ32" i="50"/>
  <c r="BG32" i="50"/>
  <c r="BP32" i="50"/>
  <c r="BI8" i="43"/>
  <c r="BR8" i="43"/>
  <c r="BP8" i="53"/>
  <c r="BM8" i="53"/>
  <c r="BG8" i="53"/>
  <c r="BO43" i="53"/>
  <c r="BR43" i="53"/>
  <c r="BL43" i="53"/>
  <c r="BO23" i="43"/>
  <c r="BI6" i="53"/>
  <c r="BO6" i="53"/>
  <c r="BL6" i="53"/>
  <c r="BH43" i="52"/>
  <c r="BK43" i="52"/>
  <c r="BN43" i="52"/>
  <c r="BQ43" i="52"/>
  <c r="I56" i="53"/>
  <c r="H56" i="53"/>
  <c r="M56" i="53"/>
  <c r="N56" i="53" s="1"/>
  <c r="AC2" i="53" s="1"/>
  <c r="J56" i="53"/>
  <c r="BO36" i="51"/>
  <c r="BL36" i="51"/>
  <c r="BI36" i="51"/>
  <c r="BR36" i="51"/>
  <c r="BQ6" i="51"/>
  <c r="BK6" i="51"/>
  <c r="BH6" i="51"/>
  <c r="BN6" i="51"/>
  <c r="BO12" i="53"/>
  <c r="BL12" i="53"/>
  <c r="BI12" i="53"/>
  <c r="BR12" i="53"/>
  <c r="BH15" i="52"/>
  <c r="BN15" i="52"/>
  <c r="BK15" i="52"/>
  <c r="BL8" i="43"/>
  <c r="BR18" i="43"/>
  <c r="BO18" i="43"/>
  <c r="BL18" i="43"/>
  <c r="BI33" i="43"/>
  <c r="BO33" i="43"/>
  <c r="BL33" i="43"/>
  <c r="BR6" i="53"/>
  <c r="BR37" i="53"/>
  <c r="BL37" i="53"/>
  <c r="BI37" i="53"/>
  <c r="BO37" i="53"/>
  <c r="BN21" i="51"/>
  <c r="BK21" i="51"/>
  <c r="BH21" i="51"/>
  <c r="BN20" i="47"/>
  <c r="BK20" i="47"/>
  <c r="BH20" i="47"/>
  <c r="BM5" i="43"/>
  <c r="BJ5" i="43"/>
  <c r="BP5" i="43"/>
  <c r="BL10" i="53"/>
  <c r="BI10" i="53"/>
  <c r="BR10" i="53"/>
  <c r="BO10" i="53"/>
  <c r="BL35" i="53"/>
  <c r="BI35" i="53"/>
  <c r="BR35" i="53"/>
  <c r="BO35" i="53"/>
  <c r="BP26" i="52"/>
  <c r="BJ26" i="52"/>
  <c r="BG26" i="52"/>
  <c r="BI28" i="52"/>
  <c r="BO28" i="52"/>
  <c r="BL28" i="52"/>
  <c r="BR28" i="52"/>
  <c r="BO38" i="52"/>
  <c r="BL38" i="52"/>
  <c r="BR38" i="52"/>
  <c r="BI38" i="52"/>
  <c r="BG26" i="49"/>
  <c r="BJ26" i="49"/>
  <c r="BM26" i="49"/>
  <c r="BP26" i="49"/>
  <c r="BP15" i="53"/>
  <c r="BG15" i="53"/>
  <c r="BM15" i="53"/>
  <c r="BI43" i="53"/>
  <c r="BI36" i="52"/>
  <c r="BR36" i="52"/>
  <c r="BL36" i="52"/>
  <c r="BO36" i="52"/>
  <c r="BO26" i="51"/>
  <c r="BL26" i="51"/>
  <c r="BI26" i="51"/>
  <c r="BR26" i="51"/>
  <c r="BJ21" i="50"/>
  <c r="BG21" i="50"/>
  <c r="BN8" i="43"/>
  <c r="BJ36" i="43"/>
  <c r="BP36" i="43"/>
  <c r="BM36" i="43"/>
  <c r="AS7" i="53"/>
  <c r="BA8" i="53"/>
  <c r="AW8" i="53"/>
  <c r="BA7" i="53"/>
  <c r="BS8" i="53"/>
  <c r="AS6" i="53"/>
  <c r="AW5" i="53"/>
  <c r="AW7" i="53"/>
  <c r="AS5" i="53"/>
  <c r="BT8" i="53"/>
  <c r="BA6" i="53"/>
  <c r="BJ11" i="53"/>
  <c r="BG11" i="53"/>
  <c r="BN21" i="53"/>
  <c r="BK21" i="53"/>
  <c r="BH21" i="53"/>
  <c r="BQ10" i="43"/>
  <c r="BK10" i="43"/>
  <c r="BH10" i="43"/>
  <c r="BM13" i="43"/>
  <c r="BG13" i="43"/>
  <c r="BP13" i="43"/>
  <c r="BH23" i="43"/>
  <c r="BK23" i="43"/>
  <c r="BN23" i="43"/>
  <c r="BP31" i="43"/>
  <c r="BG31" i="43"/>
  <c r="BJ31" i="43"/>
  <c r="BM31" i="43"/>
  <c r="BM18" i="53"/>
  <c r="BP18" i="53"/>
  <c r="BG18" i="53"/>
  <c r="BJ18" i="53"/>
  <c r="BP23" i="53"/>
  <c r="BM23" i="53"/>
  <c r="BM30" i="53"/>
  <c r="BJ30" i="53"/>
  <c r="BG30" i="53"/>
  <c r="BI31" i="48"/>
  <c r="BO31" i="48"/>
  <c r="BL31" i="48"/>
  <c r="BR31" i="48"/>
  <c r="BJ15" i="53"/>
  <c r="BQ15" i="52"/>
  <c r="BN17" i="43"/>
  <c r="BQ17" i="43"/>
  <c r="BK28" i="43"/>
  <c r="BH28" i="43"/>
  <c r="BN28" i="43"/>
  <c r="BQ28" i="43"/>
  <c r="BI36" i="43"/>
  <c r="BO36" i="43"/>
  <c r="BR36" i="43"/>
  <c r="BP5" i="53"/>
  <c r="BM5" i="53"/>
  <c r="BJ5" i="53"/>
  <c r="BP6" i="52"/>
  <c r="BG6" i="52"/>
  <c r="BM6" i="52"/>
  <c r="BJ6" i="52"/>
  <c r="M54" i="44"/>
  <c r="N54" i="44" s="1"/>
  <c r="W2" i="44" s="1"/>
  <c r="J54" i="44"/>
  <c r="I54" i="44"/>
  <c r="H54" i="44"/>
  <c r="BP17" i="43"/>
  <c r="BM17" i="43"/>
  <c r="BG37" i="47"/>
  <c r="BP37" i="47"/>
  <c r="BM37" i="47"/>
  <c r="BJ37" i="47"/>
  <c r="BG7" i="43"/>
  <c r="BG17" i="43"/>
  <c r="BR7" i="53"/>
  <c r="BO7" i="53"/>
  <c r="BL7" i="53"/>
  <c r="BG23" i="53"/>
  <c r="BQ6" i="52"/>
  <c r="BN6" i="52"/>
  <c r="BK6" i="52"/>
  <c r="BH6" i="52"/>
  <c r="BH11" i="52"/>
  <c r="BQ11" i="52"/>
  <c r="BN11" i="52"/>
  <c r="BK11" i="52"/>
  <c r="BP42" i="50"/>
  <c r="BJ42" i="50"/>
  <c r="BG42" i="50"/>
  <c r="BM42" i="50"/>
  <c r="BL23" i="43"/>
  <c r="BI23" i="43"/>
  <c r="BM21" i="50"/>
  <c r="BI33" i="50"/>
  <c r="BL33" i="50"/>
  <c r="BO33" i="50"/>
  <c r="BR33" i="50"/>
  <c r="BP6" i="43"/>
  <c r="BG6" i="43"/>
  <c r="BG41" i="53"/>
  <c r="BJ41" i="53"/>
  <c r="BO42" i="43"/>
  <c r="BR42" i="43"/>
  <c r="BL42" i="43"/>
  <c r="BL40" i="53"/>
  <c r="BI40" i="53"/>
  <c r="BO40" i="53"/>
  <c r="BM26" i="52"/>
  <c r="M55" i="44"/>
  <c r="N55" i="44" s="1"/>
  <c r="Z2" i="44" s="1"/>
  <c r="J55" i="44"/>
  <c r="I55" i="44"/>
  <c r="H55" i="44"/>
  <c r="BR7" i="43"/>
  <c r="BO7" i="43"/>
  <c r="BL7" i="43"/>
  <c r="BR37" i="52"/>
  <c r="BL37" i="52"/>
  <c r="BI37" i="52"/>
  <c r="BO37" i="52"/>
  <c r="BI7" i="43"/>
  <c r="BP16" i="43"/>
  <c r="BM16" i="43"/>
  <c r="BH21" i="43"/>
  <c r="BK21" i="43"/>
  <c r="BN21" i="43"/>
  <c r="BI25" i="43"/>
  <c r="BL25" i="43"/>
  <c r="BO25" i="43"/>
  <c r="BR33" i="43"/>
  <c r="BJ7" i="43"/>
  <c r="BJ17" i="43"/>
  <c r="BP38" i="43"/>
  <c r="BM38" i="43"/>
  <c r="BI7" i="53"/>
  <c r="BP11" i="53"/>
  <c r="BJ23" i="53"/>
  <c r="BL38" i="53"/>
  <c r="BO38" i="53"/>
  <c r="BI38" i="53"/>
  <c r="AW7" i="52"/>
  <c r="BS6" i="52"/>
  <c r="AW8" i="52"/>
  <c r="AS5" i="52"/>
  <c r="BA6" i="52"/>
  <c r="BU8" i="52"/>
  <c r="BT8" i="52"/>
  <c r="BS8" i="52"/>
  <c r="BU6" i="52"/>
  <c r="BT6" i="52"/>
  <c r="BA8" i="52"/>
  <c r="BA5" i="52"/>
  <c r="AS7" i="52"/>
  <c r="AW6" i="52"/>
  <c r="AW5" i="52"/>
  <c r="AS8" i="52"/>
  <c r="BA7" i="52"/>
  <c r="BK8" i="43"/>
  <c r="BH8" i="43"/>
  <c r="BO32" i="43"/>
  <c r="BR32" i="43"/>
  <c r="BL32" i="43"/>
  <c r="BK17" i="43"/>
  <c r="BL40" i="43"/>
  <c r="BI40" i="43"/>
  <c r="BO40" i="43"/>
  <c r="BP30" i="53"/>
  <c r="BJ8" i="53"/>
  <c r="BN16" i="43"/>
  <c r="BK16" i="43"/>
  <c r="BG5" i="53"/>
  <c r="BR16" i="53"/>
  <c r="BL16" i="53"/>
  <c r="BI16" i="53"/>
  <c r="BG41" i="52"/>
  <c r="BM41" i="52"/>
  <c r="BJ41" i="52"/>
  <c r="BP41" i="52"/>
  <c r="BL16" i="49"/>
  <c r="BI16" i="49"/>
  <c r="BR16" i="49"/>
  <c r="BO16" i="49"/>
  <c r="BG38" i="50"/>
  <c r="BP38" i="50"/>
  <c r="BM38" i="50"/>
  <c r="BJ38" i="50"/>
  <c r="BH11" i="43"/>
  <c r="BK11" i="43"/>
  <c r="BN11" i="43"/>
  <c r="BK40" i="43"/>
  <c r="BN40" i="43"/>
  <c r="BH40" i="43"/>
  <c r="BO27" i="52"/>
  <c r="BL27" i="52"/>
  <c r="BI27" i="52"/>
  <c r="BR27" i="52"/>
  <c r="AW7" i="43"/>
  <c r="BG10" i="43"/>
  <c r="BP10" i="43"/>
  <c r="BJ10" i="43"/>
  <c r="BM7" i="43"/>
  <c r="BM27" i="43"/>
  <c r="BP27" i="43"/>
  <c r="BG27" i="43"/>
  <c r="BP35" i="43"/>
  <c r="BJ35" i="43"/>
  <c r="BG35" i="43"/>
  <c r="BP31" i="53"/>
  <c r="BM31" i="53"/>
  <c r="BJ31" i="53"/>
  <c r="BI10" i="50"/>
  <c r="BL10" i="50"/>
  <c r="BR10" i="50"/>
  <c r="BJ6" i="53"/>
  <c r="BP6" i="53"/>
  <c r="BM6" i="53"/>
  <c r="BK10" i="53"/>
  <c r="BN10" i="53"/>
  <c r="BH10" i="53"/>
  <c r="BO32" i="52"/>
  <c r="BR32" i="52"/>
  <c r="BL32" i="52"/>
  <c r="BI32" i="52"/>
  <c r="BG8" i="51"/>
  <c r="BP8" i="51"/>
  <c r="BM8" i="51"/>
  <c r="BJ8" i="51"/>
  <c r="BG20" i="48"/>
  <c r="BJ20" i="48"/>
  <c r="BM20" i="48"/>
  <c r="BO42" i="48"/>
  <c r="BL42" i="48"/>
  <c r="BR42" i="48"/>
  <c r="BI42" i="48"/>
  <c r="BP42" i="43"/>
  <c r="BM42" i="43"/>
  <c r="BI43" i="43"/>
  <c r="BO43" i="43"/>
  <c r="BL43" i="43"/>
  <c r="BJ20" i="47"/>
  <c r="BG20" i="47"/>
  <c r="BM20" i="47"/>
  <c r="BN38" i="43"/>
  <c r="BQ38" i="43"/>
  <c r="J53" i="43"/>
  <c r="I53" i="43"/>
  <c r="H53" i="43"/>
  <c r="BH13" i="53"/>
  <c r="BN13" i="53"/>
  <c r="BH26" i="53"/>
  <c r="BK26" i="53"/>
  <c r="BK17" i="52"/>
  <c r="BQ17" i="52"/>
  <c r="BH17" i="52"/>
  <c r="BM25" i="51"/>
  <c r="BP25" i="51"/>
  <c r="BG25" i="51"/>
  <c r="BM23" i="50"/>
  <c r="BP23" i="50"/>
  <c r="BG23" i="50"/>
  <c r="BJ23" i="50"/>
  <c r="BI43" i="50"/>
  <c r="BO43" i="50"/>
  <c r="BL43" i="50"/>
  <c r="BR43" i="50"/>
  <c r="BN40" i="49"/>
  <c r="BH40" i="49"/>
  <c r="BK40" i="49"/>
  <c r="BQ18" i="43"/>
  <c r="BH18" i="43"/>
  <c r="BQ10" i="53"/>
  <c r="BA5" i="43"/>
  <c r="BG6" i="53"/>
  <c r="BR23" i="53"/>
  <c r="BO23" i="53"/>
  <c r="BL23" i="53"/>
  <c r="BH32" i="53"/>
  <c r="BK32" i="53"/>
  <c r="H55" i="53"/>
  <c r="L3" i="52"/>
  <c r="BH30" i="52"/>
  <c r="BK30" i="52"/>
  <c r="BQ30" i="52"/>
  <c r="J57" i="52"/>
  <c r="I57" i="52"/>
  <c r="H57" i="52"/>
  <c r="BM21" i="49"/>
  <c r="BG21" i="49"/>
  <c r="BJ21" i="49"/>
  <c r="BR43" i="43"/>
  <c r="BI26" i="53"/>
  <c r="BL26" i="53"/>
  <c r="BG32" i="43"/>
  <c r="BP32" i="43"/>
  <c r="BQ5" i="53"/>
  <c r="BN5" i="53"/>
  <c r="BP12" i="53"/>
  <c r="BM12" i="53"/>
  <c r="BQ15" i="53"/>
  <c r="BN15" i="53"/>
  <c r="BK15" i="53"/>
  <c r="BP22" i="53"/>
  <c r="BG22" i="53"/>
  <c r="BN25" i="53"/>
  <c r="BH25" i="53"/>
  <c r="I55" i="53"/>
  <c r="BH26" i="52"/>
  <c r="BQ26" i="52"/>
  <c r="BN26" i="52"/>
  <c r="BO40" i="52"/>
  <c r="BL40" i="52"/>
  <c r="BI40" i="52"/>
  <c r="M57" i="52"/>
  <c r="N57" i="52" s="1"/>
  <c r="AF2" i="52" s="1"/>
  <c r="BM37" i="48"/>
  <c r="BJ37" i="48"/>
  <c r="BP37" i="48"/>
  <c r="L3" i="49"/>
  <c r="BQ12" i="47"/>
  <c r="BN12" i="47"/>
  <c r="BK12" i="47"/>
  <c r="BH12" i="47"/>
  <c r="BA6" i="43"/>
  <c r="AS8" i="43"/>
  <c r="AW5" i="43"/>
  <c r="BU8" i="43"/>
  <c r="BT8" i="43"/>
  <c r="BA7" i="43"/>
  <c r="BN6" i="43"/>
  <c r="BK12" i="43"/>
  <c r="BH12" i="43"/>
  <c r="BM20" i="43"/>
  <c r="BJ32" i="43"/>
  <c r="BQ13" i="53"/>
  <c r="BM10" i="52"/>
  <c r="BJ10" i="52"/>
  <c r="BP10" i="52"/>
  <c r="BJ13" i="52"/>
  <c r="BG13" i="52"/>
  <c r="BM13" i="52"/>
  <c r="BO21" i="52"/>
  <c r="BI21" i="52"/>
  <c r="BL21" i="52"/>
  <c r="BJ25" i="51"/>
  <c r="BL31" i="49"/>
  <c r="BI31" i="49"/>
  <c r="BO31" i="49"/>
  <c r="BR31" i="49"/>
  <c r="BR5" i="43"/>
  <c r="BN7" i="43"/>
  <c r="BN18" i="43"/>
  <c r="BR22" i="43"/>
  <c r="BL22" i="43"/>
  <c r="BN41" i="43"/>
  <c r="BJ12" i="53"/>
  <c r="BJ22" i="53"/>
  <c r="BQ25" i="53"/>
  <c r="BR42" i="53"/>
  <c r="BL42" i="53"/>
  <c r="BJ20" i="52"/>
  <c r="BG20" i="52"/>
  <c r="BH41" i="51"/>
  <c r="BN41" i="51"/>
  <c r="BH8" i="50"/>
  <c r="BQ8" i="50"/>
  <c r="BK8" i="50"/>
  <c r="BN8" i="50"/>
  <c r="BO17" i="50"/>
  <c r="BI17" i="50"/>
  <c r="BL17" i="50"/>
  <c r="BR17" i="50"/>
  <c r="BK20" i="50"/>
  <c r="BN20" i="50"/>
  <c r="BS6" i="43"/>
  <c r="BL12" i="43"/>
  <c r="BI12" i="43"/>
  <c r="BO15" i="43"/>
  <c r="BN20" i="43"/>
  <c r="BR27" i="43"/>
  <c r="BO27" i="43"/>
  <c r="BL27" i="43"/>
  <c r="BM32" i="43"/>
  <c r="BK5" i="53"/>
  <c r="BQ32" i="53"/>
  <c r="BK13" i="52"/>
  <c r="BH13" i="52"/>
  <c r="BQ13" i="52"/>
  <c r="BM18" i="52"/>
  <c r="BJ18" i="52"/>
  <c r="BL10" i="51"/>
  <c r="BO10" i="51"/>
  <c r="BI10" i="51"/>
  <c r="BT6" i="43"/>
  <c r="BL21" i="43"/>
  <c r="BI21" i="43"/>
  <c r="BL30" i="43"/>
  <c r="BI30" i="43"/>
  <c r="BH31" i="43"/>
  <c r="BO37" i="43"/>
  <c r="BK32" i="52"/>
  <c r="BQ32" i="52"/>
  <c r="BN32" i="52"/>
  <c r="BU8" i="50"/>
  <c r="BT8" i="50"/>
  <c r="BA7" i="50"/>
  <c r="AW6" i="50"/>
  <c r="BU6" i="50"/>
  <c r="AS5" i="50"/>
  <c r="BT6" i="50"/>
  <c r="BS6" i="50"/>
  <c r="BA8" i="50"/>
  <c r="BA6" i="50"/>
  <c r="AW5" i="50"/>
  <c r="AW7" i="50"/>
  <c r="AS6" i="50"/>
  <c r="AS7" i="50"/>
  <c r="BA5" i="50"/>
  <c r="AW8" i="50"/>
  <c r="BH11" i="53"/>
  <c r="BQ11" i="53"/>
  <c r="BN11" i="53"/>
  <c r="BL21" i="53"/>
  <c r="BO21" i="53"/>
  <c r="BI21" i="53"/>
  <c r="M51" i="53"/>
  <c r="J51" i="53"/>
  <c r="I51" i="53"/>
  <c r="H51" i="53"/>
  <c r="BI20" i="53"/>
  <c r="BL20" i="53"/>
  <c r="BM22" i="53"/>
  <c r="BN27" i="53"/>
  <c r="BH27" i="53"/>
  <c r="BJ35" i="53"/>
  <c r="BP35" i="53"/>
  <c r="BI5" i="52"/>
  <c r="BR5" i="52"/>
  <c r="BH20" i="52"/>
  <c r="BN20" i="52"/>
  <c r="BH25" i="52"/>
  <c r="BQ25" i="52"/>
  <c r="BN25" i="52"/>
  <c r="BK25" i="52"/>
  <c r="BU6" i="43"/>
  <c r="M57" i="43"/>
  <c r="N57" i="43" s="1"/>
  <c r="AF2" i="43" s="1"/>
  <c r="I57" i="43"/>
  <c r="BR15" i="43"/>
  <c r="BH43" i="43"/>
  <c r="BN43" i="43"/>
  <c r="H57" i="43"/>
  <c r="BK11" i="53"/>
  <c r="BI18" i="53"/>
  <c r="BG10" i="52"/>
  <c r="BK5" i="49"/>
  <c r="BN5" i="49"/>
  <c r="BH5" i="49"/>
  <c r="BQ5" i="49"/>
  <c r="BK17" i="49"/>
  <c r="BH17" i="49"/>
  <c r="BQ17" i="49"/>
  <c r="BN17" i="49"/>
  <c r="BO25" i="53"/>
  <c r="BL25" i="53"/>
  <c r="M58" i="53"/>
  <c r="N58" i="53" s="1"/>
  <c r="AI2" i="53" s="1"/>
  <c r="J58" i="53"/>
  <c r="I58" i="53"/>
  <c r="H58" i="53"/>
  <c r="BJ33" i="52"/>
  <c r="BP33" i="52"/>
  <c r="BH41" i="52"/>
  <c r="BN41" i="52"/>
  <c r="J58" i="52"/>
  <c r="I58" i="52"/>
  <c r="BN31" i="50"/>
  <c r="BQ31" i="50"/>
  <c r="BK31" i="50"/>
  <c r="BH31" i="50"/>
  <c r="BM18" i="47"/>
  <c r="BP18" i="47"/>
  <c r="BJ18" i="47"/>
  <c r="BG18" i="47"/>
  <c r="BJ7" i="52"/>
  <c r="BG7" i="52"/>
  <c r="BG35" i="52"/>
  <c r="BP35" i="52"/>
  <c r="M58" i="52"/>
  <c r="N58" i="52" s="1"/>
  <c r="AI2" i="52" s="1"/>
  <c r="BO7" i="51"/>
  <c r="BL7" i="51"/>
  <c r="BR7" i="51"/>
  <c r="BG30" i="51"/>
  <c r="BP30" i="51"/>
  <c r="BJ30" i="51"/>
  <c r="BM30" i="51"/>
  <c r="BL8" i="50"/>
  <c r="BI8" i="50"/>
  <c r="BO8" i="50"/>
  <c r="BP16" i="50"/>
  <c r="BJ16" i="50"/>
  <c r="BM16" i="50"/>
  <c r="M54" i="48"/>
  <c r="N54" i="48" s="1"/>
  <c r="W2" i="48" s="1"/>
  <c r="I54" i="48"/>
  <c r="I54" i="47"/>
  <c r="M54" i="47"/>
  <c r="N54" i="47" s="1"/>
  <c r="W2" i="47" s="1"/>
  <c r="H54" i="47"/>
  <c r="J54" i="47"/>
  <c r="BN27" i="43"/>
  <c r="BK27" i="43"/>
  <c r="BN42" i="43"/>
  <c r="BL13" i="53"/>
  <c r="BP38" i="53"/>
  <c r="BM38" i="53"/>
  <c r="BJ38" i="53"/>
  <c r="M53" i="53"/>
  <c r="N53" i="53" s="1"/>
  <c r="T2" i="53" s="1"/>
  <c r="BN38" i="52"/>
  <c r="BK38" i="52"/>
  <c r="BH38" i="52"/>
  <c r="BH30" i="51"/>
  <c r="BK30" i="51"/>
  <c r="BN30" i="51"/>
  <c r="I57" i="51"/>
  <c r="BK16" i="50"/>
  <c r="BQ16" i="50"/>
  <c r="BH16" i="50"/>
  <c r="BN16" i="50"/>
  <c r="BK35" i="49"/>
  <c r="BN35" i="49"/>
  <c r="BH35" i="49"/>
  <c r="BQ35" i="49"/>
  <c r="J54" i="48"/>
  <c r="BI25" i="53"/>
  <c r="BL32" i="53"/>
  <c r="BI33" i="53"/>
  <c r="BK36" i="53"/>
  <c r="BQ36" i="53"/>
  <c r="BJ40" i="52"/>
  <c r="BP40" i="52"/>
  <c r="BK41" i="52"/>
  <c r="BL22" i="51"/>
  <c r="BI22" i="51"/>
  <c r="BR22" i="51"/>
  <c r="BI35" i="51"/>
  <c r="BO35" i="51"/>
  <c r="BL35" i="51"/>
  <c r="J57" i="51"/>
  <c r="BM40" i="50"/>
  <c r="BG40" i="50"/>
  <c r="BJ40" i="50"/>
  <c r="BP40" i="50"/>
  <c r="BP6" i="49"/>
  <c r="BG6" i="49"/>
  <c r="BM6" i="49"/>
  <c r="BJ6" i="49"/>
  <c r="BH37" i="49"/>
  <c r="BQ37" i="49"/>
  <c r="BK37" i="49"/>
  <c r="BN37" i="49"/>
  <c r="BJ42" i="49"/>
  <c r="BP42" i="49"/>
  <c r="BG42" i="49"/>
  <c r="BN25" i="43"/>
  <c r="L3" i="53"/>
  <c r="BK6" i="53"/>
  <c r="BH6" i="53"/>
  <c r="BK17" i="53"/>
  <c r="BM26" i="53"/>
  <c r="BR35" i="52"/>
  <c r="BO35" i="52"/>
  <c r="H53" i="52"/>
  <c r="BI7" i="51"/>
  <c r="BO12" i="51"/>
  <c r="BI12" i="51"/>
  <c r="BR12" i="51"/>
  <c r="BL12" i="51"/>
  <c r="BI17" i="51"/>
  <c r="BR17" i="51"/>
  <c r="BO17" i="51"/>
  <c r="BK26" i="51"/>
  <c r="BN26" i="51"/>
  <c r="BQ26" i="51"/>
  <c r="BH26" i="51"/>
  <c r="BR8" i="50"/>
  <c r="BL23" i="49"/>
  <c r="BI23" i="49"/>
  <c r="BR23" i="49"/>
  <c r="BO23" i="49"/>
  <c r="BH18" i="48"/>
  <c r="BN18" i="48"/>
  <c r="BQ18" i="48"/>
  <c r="BK18" i="48"/>
  <c r="BG8" i="43"/>
  <c r="BL16" i="43"/>
  <c r="BR31" i="43"/>
  <c r="BO31" i="43"/>
  <c r="BK42" i="43"/>
  <c r="BL5" i="53"/>
  <c r="BN35" i="53"/>
  <c r="BM36" i="53"/>
  <c r="BM40" i="53"/>
  <c r="BJ40" i="53"/>
  <c r="BQ7" i="52"/>
  <c r="BP8" i="52"/>
  <c r="BQ12" i="52"/>
  <c r="BK12" i="52"/>
  <c r="BH12" i="52"/>
  <c r="BP22" i="52"/>
  <c r="BM22" i="52"/>
  <c r="BQ38" i="52"/>
  <c r="BH42" i="52"/>
  <c r="BK42" i="52"/>
  <c r="BK20" i="51"/>
  <c r="BH20" i="51"/>
  <c r="BM23" i="51"/>
  <c r="BG23" i="51"/>
  <c r="BJ23" i="51"/>
  <c r="BJ21" i="43"/>
  <c r="BJ30" i="43"/>
  <c r="BR38" i="43"/>
  <c r="BM43" i="43"/>
  <c r="BN6" i="53"/>
  <c r="BG10" i="53"/>
  <c r="BN36" i="53"/>
  <c r="BJ37" i="53"/>
  <c r="BJ43" i="53"/>
  <c r="BP43" i="53"/>
  <c r="BM43" i="53"/>
  <c r="BR7" i="52"/>
  <c r="BH23" i="52"/>
  <c r="BK23" i="52"/>
  <c r="BJ31" i="52"/>
  <c r="BJ36" i="52"/>
  <c r="BM36" i="52"/>
  <c r="L3" i="50"/>
  <c r="BN13" i="50"/>
  <c r="BQ13" i="50"/>
  <c r="BK13" i="50"/>
  <c r="BK31" i="44"/>
  <c r="BH31" i="44"/>
  <c r="BQ31" i="44"/>
  <c r="BN31" i="44"/>
  <c r="M57" i="44"/>
  <c r="N57" i="44" s="1"/>
  <c r="AF2" i="44" s="1"/>
  <c r="J57" i="44"/>
  <c r="I57" i="44"/>
  <c r="H57" i="44"/>
  <c r="BK36" i="43"/>
  <c r="BH36" i="43"/>
  <c r="BQ12" i="53"/>
  <c r="BN12" i="53"/>
  <c r="BN23" i="53"/>
  <c r="BM33" i="53"/>
  <c r="BJ33" i="53"/>
  <c r="BN40" i="53"/>
  <c r="BK40" i="53"/>
  <c r="BM40" i="52"/>
  <c r="BQ10" i="50"/>
  <c r="BH10" i="50"/>
  <c r="BK10" i="50"/>
  <c r="BN10" i="50"/>
  <c r="BP18" i="49"/>
  <c r="BG18" i="49"/>
  <c r="BJ18" i="49"/>
  <c r="BM23" i="43"/>
  <c r="BJ23" i="43"/>
  <c r="BQ27" i="43"/>
  <c r="BO5" i="53"/>
  <c r="BM10" i="53"/>
  <c r="BQ35" i="53"/>
  <c r="BR12" i="52"/>
  <c r="BL12" i="52"/>
  <c r="BI12" i="52"/>
  <c r="BJ15" i="52"/>
  <c r="BG15" i="52"/>
  <c r="BP25" i="52"/>
  <c r="BJ25" i="52"/>
  <c r="BL30" i="52"/>
  <c r="BO42" i="52"/>
  <c r="BI42" i="52"/>
  <c r="BP40" i="51"/>
  <c r="BG40" i="51"/>
  <c r="BJ40" i="51"/>
  <c r="BR13" i="50"/>
  <c r="BO13" i="50"/>
  <c r="BI13" i="50"/>
  <c r="BL13" i="50"/>
  <c r="BN10" i="47"/>
  <c r="BQ10" i="47"/>
  <c r="BH10" i="47"/>
  <c r="BK10" i="47"/>
  <c r="BQ27" i="47"/>
  <c r="BH27" i="47"/>
  <c r="BK27" i="47"/>
  <c r="BN27" i="47"/>
  <c r="BJ40" i="47"/>
  <c r="BM40" i="47"/>
  <c r="BG40" i="47"/>
  <c r="BP40" i="47"/>
  <c r="BP43" i="43"/>
  <c r="BM37" i="53"/>
  <c r="BQ43" i="53"/>
  <c r="BN43" i="53"/>
  <c r="BL23" i="52"/>
  <c r="BI23" i="52"/>
  <c r="BK36" i="52"/>
  <c r="BH36" i="52"/>
  <c r="BH13" i="51"/>
  <c r="BQ13" i="51"/>
  <c r="BQ15" i="51"/>
  <c r="BN15" i="51"/>
  <c r="BK15" i="51"/>
  <c r="M55" i="51"/>
  <c r="N55" i="51" s="1"/>
  <c r="Z2" i="51" s="1"/>
  <c r="J55" i="51"/>
  <c r="I55" i="51"/>
  <c r="BP6" i="50"/>
  <c r="BG6" i="50"/>
  <c r="BM6" i="50"/>
  <c r="BO25" i="50"/>
  <c r="BL25" i="50"/>
  <c r="BR25" i="50"/>
  <c r="BI25" i="50"/>
  <c r="BH41" i="50"/>
  <c r="BN41" i="50"/>
  <c r="BK41" i="50"/>
  <c r="BN43" i="50"/>
  <c r="BK43" i="50"/>
  <c r="BH43" i="50"/>
  <c r="BQ43" i="50"/>
  <c r="BQ43" i="49"/>
  <c r="BH43" i="49"/>
  <c r="BN43" i="49"/>
  <c r="M52" i="49"/>
  <c r="N52" i="49" s="1"/>
  <c r="J52" i="49"/>
  <c r="H52" i="49"/>
  <c r="BL6" i="49"/>
  <c r="BO6" i="49"/>
  <c r="BI41" i="50"/>
  <c r="BO41" i="50"/>
  <c r="BL41" i="50"/>
  <c r="BR41" i="50"/>
  <c r="BP8" i="49"/>
  <c r="BM8" i="49"/>
  <c r="BG8" i="49"/>
  <c r="BO32" i="46"/>
  <c r="BR32" i="46"/>
  <c r="BL32" i="46"/>
  <c r="BI32" i="46"/>
  <c r="BK27" i="52"/>
  <c r="BQ35" i="52"/>
  <c r="BH35" i="52"/>
  <c r="BJ43" i="52"/>
  <c r="BO8" i="51"/>
  <c r="BL8" i="51"/>
  <c r="BN27" i="51"/>
  <c r="BQ27" i="51"/>
  <c r="BM33" i="51"/>
  <c r="BP33" i="51"/>
  <c r="BG33" i="51"/>
  <c r="BR12" i="50"/>
  <c r="BI12" i="50"/>
  <c r="BG22" i="50"/>
  <c r="BP22" i="50"/>
  <c r="BM22" i="50"/>
  <c r="BH30" i="49"/>
  <c r="BN30" i="49"/>
  <c r="BK30" i="49"/>
  <c r="BK25" i="48"/>
  <c r="BQ25" i="48"/>
  <c r="BN25" i="48"/>
  <c r="BH25" i="48"/>
  <c r="BN28" i="52"/>
  <c r="BJ37" i="52"/>
  <c r="BP7" i="51"/>
  <c r="BM7" i="51"/>
  <c r="M53" i="51"/>
  <c r="N53" i="51" s="1"/>
  <c r="T2" i="51" s="1"/>
  <c r="J53" i="51"/>
  <c r="I53" i="51"/>
  <c r="BH16" i="49"/>
  <c r="BK16" i="49"/>
  <c r="BH23" i="49"/>
  <c r="BK23" i="49"/>
  <c r="BN23" i="49"/>
  <c r="BG36" i="49"/>
  <c r="BP36" i="49"/>
  <c r="BM36" i="49"/>
  <c r="BJ6" i="51"/>
  <c r="BP6" i="51"/>
  <c r="BM27" i="47"/>
  <c r="BG27" i="47"/>
  <c r="BP27" i="47"/>
  <c r="BG17" i="53"/>
  <c r="BO17" i="52"/>
  <c r="BG6" i="51"/>
  <c r="BJ7" i="51"/>
  <c r="BJ18" i="51"/>
  <c r="BP18" i="51"/>
  <c r="BJ22" i="51"/>
  <c r="BG22" i="51"/>
  <c r="BM43" i="51"/>
  <c r="BG43" i="51"/>
  <c r="BR31" i="50"/>
  <c r="BO31" i="50"/>
  <c r="BI31" i="50"/>
  <c r="BQ16" i="49"/>
  <c r="BK40" i="47"/>
  <c r="BH40" i="47"/>
  <c r="BN40" i="47"/>
  <c r="BQ8" i="52"/>
  <c r="BK8" i="52"/>
  <c r="BO20" i="52"/>
  <c r="BG21" i="52"/>
  <c r="BN25" i="51"/>
  <c r="BQ25" i="51"/>
  <c r="BK25" i="51"/>
  <c r="BL32" i="51"/>
  <c r="BR32" i="51"/>
  <c r="BO32" i="51"/>
  <c r="BI32" i="51"/>
  <c r="M57" i="50"/>
  <c r="N57" i="50" s="1"/>
  <c r="AF2" i="50" s="1"/>
  <c r="I57" i="50"/>
  <c r="BI40" i="49"/>
  <c r="BO40" i="49"/>
  <c r="BL40" i="49"/>
  <c r="H55" i="43"/>
  <c r="H54" i="53"/>
  <c r="BM28" i="52"/>
  <c r="BP32" i="52"/>
  <c r="BG32" i="52"/>
  <c r="I54" i="52"/>
  <c r="BN12" i="51"/>
  <c r="BL31" i="50"/>
  <c r="H57" i="50"/>
  <c r="BJ22" i="48"/>
  <c r="BP22" i="48"/>
  <c r="BM22" i="48"/>
  <c r="BG22" i="48"/>
  <c r="BN18" i="52"/>
  <c r="BQ12" i="51"/>
  <c r="BK22" i="51"/>
  <c r="BH22" i="51"/>
  <c r="BR25" i="51"/>
  <c r="BO25" i="51"/>
  <c r="BG18" i="50"/>
  <c r="BP18" i="50"/>
  <c r="BJ18" i="50"/>
  <c r="BO35" i="50"/>
  <c r="BL35" i="50"/>
  <c r="J57" i="50"/>
  <c r="BO25" i="49"/>
  <c r="BL25" i="49"/>
  <c r="BR25" i="49"/>
  <c r="BI25" i="49"/>
  <c r="BM6" i="51"/>
  <c r="BM30" i="50"/>
  <c r="BP30" i="50"/>
  <c r="BK41" i="49"/>
  <c r="BN41" i="49"/>
  <c r="BH41" i="49"/>
  <c r="M56" i="49"/>
  <c r="N56" i="49" s="1"/>
  <c r="AC2" i="49" s="1"/>
  <c r="J56" i="49"/>
  <c r="H56" i="49"/>
  <c r="BM8" i="48"/>
  <c r="BG8" i="48"/>
  <c r="BJ8" i="48"/>
  <c r="BI12" i="48"/>
  <c r="BO12" i="48"/>
  <c r="BL12" i="48"/>
  <c r="BQ30" i="48"/>
  <c r="BK30" i="48"/>
  <c r="BH30" i="48"/>
  <c r="BN30" i="48"/>
  <c r="J57" i="48"/>
  <c r="M57" i="48"/>
  <c r="N57" i="48" s="1"/>
  <c r="AF2" i="48" s="1"/>
  <c r="I57" i="48"/>
  <c r="BP12" i="46"/>
  <c r="BM12" i="46"/>
  <c r="BJ12" i="46"/>
  <c r="BG12" i="46"/>
  <c r="H58" i="48"/>
  <c r="J58" i="48"/>
  <c r="M58" i="48"/>
  <c r="N58" i="48" s="1"/>
  <c r="AI2" i="48" s="1"/>
  <c r="I58" i="48"/>
  <c r="BR10" i="46"/>
  <c r="BL10" i="46"/>
  <c r="BI10" i="46"/>
  <c r="BO10" i="46"/>
  <c r="BP36" i="51"/>
  <c r="BJ36" i="51"/>
  <c r="BN37" i="51"/>
  <c r="BQ37" i="51"/>
  <c r="H57" i="49"/>
  <c r="M57" i="49"/>
  <c r="N57" i="49" s="1"/>
  <c r="AF2" i="49" s="1"/>
  <c r="J57" i="49"/>
  <c r="I57" i="49"/>
  <c r="BQ5" i="48"/>
  <c r="BN5" i="48"/>
  <c r="BH5" i="48"/>
  <c r="BM43" i="48"/>
  <c r="BJ43" i="48"/>
  <c r="BP43" i="48"/>
  <c r="BG43" i="48"/>
  <c r="BL32" i="49"/>
  <c r="BR32" i="49"/>
  <c r="BH36" i="47"/>
  <c r="BQ36" i="47"/>
  <c r="BN36" i="47"/>
  <c r="BK36" i="47"/>
  <c r="BH15" i="45"/>
  <c r="BQ15" i="45"/>
  <c r="BN15" i="45"/>
  <c r="BK15" i="45"/>
  <c r="BP35" i="51"/>
  <c r="BM35" i="51"/>
  <c r="J51" i="51"/>
  <c r="I51" i="51"/>
  <c r="H51" i="51"/>
  <c r="BM41" i="50"/>
  <c r="BG41" i="50"/>
  <c r="BR42" i="50"/>
  <c r="BI42" i="50"/>
  <c r="AW7" i="49"/>
  <c r="BA8" i="49"/>
  <c r="BA7" i="49"/>
  <c r="AW8" i="49"/>
  <c r="BU6" i="49"/>
  <c r="AS5" i="49"/>
  <c r="AW6" i="49"/>
  <c r="AS6" i="49"/>
  <c r="BT6" i="49"/>
  <c r="BU8" i="49"/>
  <c r="BS6" i="49"/>
  <c r="BT8" i="49"/>
  <c r="BG20" i="49"/>
  <c r="BJ20" i="49"/>
  <c r="BH7" i="51"/>
  <c r="BN7" i="51"/>
  <c r="BR16" i="51"/>
  <c r="BM26" i="51"/>
  <c r="BN32" i="51"/>
  <c r="BO21" i="50"/>
  <c r="BK35" i="50"/>
  <c r="BQ35" i="50"/>
  <c r="BN35" i="50"/>
  <c r="BN11" i="49"/>
  <c r="BK11" i="49"/>
  <c r="BJ17" i="49"/>
  <c r="BP17" i="49"/>
  <c r="BG17" i="49"/>
  <c r="BP11" i="48"/>
  <c r="BM11" i="48"/>
  <c r="BG11" i="48"/>
  <c r="BJ11" i="48"/>
  <c r="BJ18" i="48"/>
  <c r="BG18" i="48"/>
  <c r="BP18" i="48"/>
  <c r="BQ28" i="48"/>
  <c r="BN28" i="48"/>
  <c r="BH28" i="48"/>
  <c r="BN22" i="47"/>
  <c r="BH22" i="47"/>
  <c r="BK22" i="47"/>
  <c r="BL33" i="46"/>
  <c r="BR33" i="46"/>
  <c r="BI33" i="46"/>
  <c r="BO33" i="46"/>
  <c r="BN36" i="46"/>
  <c r="BK36" i="46"/>
  <c r="BH36" i="46"/>
  <c r="BQ36" i="46"/>
  <c r="BN41" i="45"/>
  <c r="BK41" i="45"/>
  <c r="BH41" i="45"/>
  <c r="AS7" i="51"/>
  <c r="BS6" i="51"/>
  <c r="BS8" i="51"/>
  <c r="AW7" i="51"/>
  <c r="BJ13" i="51"/>
  <c r="BH37" i="51"/>
  <c r="M51" i="51"/>
  <c r="BO5" i="50"/>
  <c r="BK12" i="50"/>
  <c r="BK33" i="50"/>
  <c r="BH33" i="50"/>
  <c r="BN33" i="50"/>
  <c r="BP15" i="49"/>
  <c r="BI32" i="49"/>
  <c r="BO5" i="47"/>
  <c r="BL5" i="47"/>
  <c r="BR5" i="47"/>
  <c r="I51" i="52"/>
  <c r="H51" i="52"/>
  <c r="BO6" i="51"/>
  <c r="BK7" i="51"/>
  <c r="BJ21" i="51"/>
  <c r="BQ36" i="51"/>
  <c r="BR38" i="51"/>
  <c r="BN43" i="51"/>
  <c r="BH43" i="51"/>
  <c r="BN7" i="50"/>
  <c r="BK7" i="50"/>
  <c r="BH7" i="50"/>
  <c r="BH22" i="50"/>
  <c r="BN22" i="50"/>
  <c r="AW5" i="49"/>
  <c r="AS8" i="49"/>
  <c r="BN10" i="49"/>
  <c r="BK10" i="49"/>
  <c r="BQ10" i="49"/>
  <c r="BQ11" i="49"/>
  <c r="BM28" i="49"/>
  <c r="BP28" i="49"/>
  <c r="BG28" i="49"/>
  <c r="BJ10" i="51"/>
  <c r="BM10" i="51"/>
  <c r="BJ17" i="51"/>
  <c r="BG17" i="51"/>
  <c r="BM31" i="51"/>
  <c r="BJ31" i="51"/>
  <c r="BJ35" i="51"/>
  <c r="BO42" i="51"/>
  <c r="BL42" i="51"/>
  <c r="BL26" i="50"/>
  <c r="BI26" i="50"/>
  <c r="BR26" i="50"/>
  <c r="BQ36" i="49"/>
  <c r="BH36" i="49"/>
  <c r="BL25" i="48"/>
  <c r="BR25" i="48"/>
  <c r="BO25" i="48"/>
  <c r="BI25" i="48"/>
  <c r="BK23" i="47"/>
  <c r="BH23" i="47"/>
  <c r="BN23" i="47"/>
  <c r="H56" i="52"/>
  <c r="BI41" i="51"/>
  <c r="BR41" i="51"/>
  <c r="BM13" i="50"/>
  <c r="BP13" i="50"/>
  <c r="BL5" i="49"/>
  <c r="BI5" i="49"/>
  <c r="BQ8" i="49"/>
  <c r="BH8" i="49"/>
  <c r="BI30" i="49"/>
  <c r="BR30" i="49"/>
  <c r="BL30" i="49"/>
  <c r="BN42" i="48"/>
  <c r="BK42" i="48"/>
  <c r="BH42" i="48"/>
  <c r="BH17" i="46"/>
  <c r="BK17" i="46"/>
  <c r="BQ17" i="46"/>
  <c r="BN17" i="46"/>
  <c r="BR38" i="45"/>
  <c r="BI38" i="45"/>
  <c r="BL38" i="45"/>
  <c r="BO38" i="45"/>
  <c r="BO7" i="50"/>
  <c r="BL7" i="50"/>
  <c r="BL40" i="50"/>
  <c r="BI40" i="50"/>
  <c r="J55" i="50"/>
  <c r="I55" i="50"/>
  <c r="M55" i="50"/>
  <c r="N55" i="50" s="1"/>
  <c r="BA5" i="49"/>
  <c r="BJ7" i="49"/>
  <c r="BG7" i="49"/>
  <c r="BL10" i="49"/>
  <c r="BR10" i="49"/>
  <c r="BO10" i="49"/>
  <c r="BJ13" i="49"/>
  <c r="BP13" i="49"/>
  <c r="BG13" i="49"/>
  <c r="L3" i="48"/>
  <c r="BS6" i="48"/>
  <c r="BT8" i="48"/>
  <c r="BS8" i="48"/>
  <c r="AW7" i="48"/>
  <c r="BU6" i="48"/>
  <c r="AW8" i="48"/>
  <c r="AS5" i="48"/>
  <c r="BA7" i="48"/>
  <c r="BA5" i="48"/>
  <c r="AW6" i="48"/>
  <c r="BA8" i="48"/>
  <c r="AW5" i="48"/>
  <c r="BU8" i="48"/>
  <c r="AS6" i="48"/>
  <c r="AS7" i="48"/>
  <c r="BP30" i="47"/>
  <c r="BJ30" i="47"/>
  <c r="BG30" i="47"/>
  <c r="BM30" i="47"/>
  <c r="BG35" i="47"/>
  <c r="BP35" i="47"/>
  <c r="BM35" i="47"/>
  <c r="BJ35" i="47"/>
  <c r="BI28" i="51"/>
  <c r="BR28" i="51"/>
  <c r="BO6" i="50"/>
  <c r="BR6" i="50"/>
  <c r="BP10" i="50"/>
  <c r="BG10" i="50"/>
  <c r="BG20" i="50"/>
  <c r="BJ36" i="50"/>
  <c r="BG36" i="50"/>
  <c r="AS7" i="49"/>
  <c r="BJ35" i="49"/>
  <c r="BM35" i="49"/>
  <c r="BJ41" i="49"/>
  <c r="BG41" i="49"/>
  <c r="BK33" i="47"/>
  <c r="BH33" i="47"/>
  <c r="BQ33" i="47"/>
  <c r="I51" i="47"/>
  <c r="H51" i="47"/>
  <c r="J51" i="47"/>
  <c r="BH13" i="45"/>
  <c r="BN13" i="45"/>
  <c r="BQ13" i="45"/>
  <c r="BK13" i="45"/>
  <c r="M51" i="47"/>
  <c r="BP8" i="46"/>
  <c r="BG8" i="46"/>
  <c r="BM8" i="46"/>
  <c r="BJ8" i="46"/>
  <c r="M53" i="49"/>
  <c r="N53" i="49" s="1"/>
  <c r="T2" i="49" s="1"/>
  <c r="J53" i="49"/>
  <c r="BM15" i="48"/>
  <c r="BP15" i="48"/>
  <c r="BK21" i="48"/>
  <c r="BH21" i="48"/>
  <c r="BG32" i="48"/>
  <c r="BM32" i="48"/>
  <c r="BJ32" i="48"/>
  <c r="BI21" i="47"/>
  <c r="BO21" i="47"/>
  <c r="BR21" i="47"/>
  <c r="BI36" i="47"/>
  <c r="BO36" i="47"/>
  <c r="BR36" i="47"/>
  <c r="BL36" i="47"/>
  <c r="BO38" i="47"/>
  <c r="BI38" i="47"/>
  <c r="BR38" i="47"/>
  <c r="BL38" i="47"/>
  <c r="M53" i="46"/>
  <c r="N53" i="46" s="1"/>
  <c r="T2" i="46" s="1"/>
  <c r="H53" i="46"/>
  <c r="I53" i="49"/>
  <c r="BI8" i="48"/>
  <c r="BO10" i="48"/>
  <c r="BR10" i="48"/>
  <c r="BR21" i="48"/>
  <c r="BL21" i="48"/>
  <c r="BI21" i="48"/>
  <c r="BN16" i="47"/>
  <c r="BQ16" i="47"/>
  <c r="BK16" i="47"/>
  <c r="BH16" i="47"/>
  <c r="L3" i="46"/>
  <c r="I53" i="46"/>
  <c r="J51" i="50"/>
  <c r="I51" i="50"/>
  <c r="BO15" i="49"/>
  <c r="BR15" i="49"/>
  <c r="BI15" i="49"/>
  <c r="BI35" i="49"/>
  <c r="BO35" i="49"/>
  <c r="BL35" i="49"/>
  <c r="BR41" i="49"/>
  <c r="BI41" i="49"/>
  <c r="J54" i="49"/>
  <c r="I54" i="49"/>
  <c r="M54" i="49"/>
  <c r="N54" i="49" s="1"/>
  <c r="W2" i="49" s="1"/>
  <c r="H54" i="49"/>
  <c r="BG10" i="48"/>
  <c r="BK32" i="48"/>
  <c r="BH32" i="48"/>
  <c r="BH8" i="47"/>
  <c r="BK8" i="47"/>
  <c r="BL21" i="47"/>
  <c r="J53" i="46"/>
  <c r="BI23" i="50"/>
  <c r="BL23" i="50"/>
  <c r="BJ33" i="50"/>
  <c r="BM33" i="50"/>
  <c r="H51" i="50"/>
  <c r="H56" i="50"/>
  <c r="BO13" i="48"/>
  <c r="BL13" i="48"/>
  <c r="BO40" i="48"/>
  <c r="BL40" i="48"/>
  <c r="BI40" i="48"/>
  <c r="BP42" i="47"/>
  <c r="BJ42" i="47"/>
  <c r="BG42" i="47"/>
  <c r="BJ5" i="46"/>
  <c r="BP5" i="46"/>
  <c r="BM5" i="46"/>
  <c r="BG5" i="46"/>
  <c r="BR28" i="46"/>
  <c r="BI28" i="46"/>
  <c r="BO28" i="46"/>
  <c r="BL28" i="46"/>
  <c r="H54" i="46"/>
  <c r="M54" i="46"/>
  <c r="N54" i="46" s="1"/>
  <c r="W2" i="46" s="1"/>
  <c r="J54" i="46"/>
  <c r="BO23" i="50"/>
  <c r="BG12" i="49"/>
  <c r="BP12" i="49"/>
  <c r="BH26" i="49"/>
  <c r="BQ26" i="49"/>
  <c r="BN26" i="49"/>
  <c r="BQ15" i="48"/>
  <c r="BO26" i="48"/>
  <c r="BI26" i="48"/>
  <c r="BG41" i="48"/>
  <c r="BP41" i="48"/>
  <c r="BM41" i="48"/>
  <c r="BL32" i="47"/>
  <c r="BO32" i="47"/>
  <c r="BR32" i="47"/>
  <c r="BI32" i="47"/>
  <c r="BQ35" i="47"/>
  <c r="BH35" i="47"/>
  <c r="BN35" i="47"/>
  <c r="BK35" i="47"/>
  <c r="BR12" i="45"/>
  <c r="BL12" i="45"/>
  <c r="BO12" i="45"/>
  <c r="BI12" i="45"/>
  <c r="BN23" i="51"/>
  <c r="BK23" i="51"/>
  <c r="BG33" i="50"/>
  <c r="H53" i="50"/>
  <c r="I58" i="50"/>
  <c r="H58" i="50"/>
  <c r="BI20" i="48"/>
  <c r="BK23" i="48"/>
  <c r="BH23" i="48"/>
  <c r="BQ8" i="47"/>
  <c r="BK26" i="50"/>
  <c r="BH26" i="50"/>
  <c r="BM35" i="50"/>
  <c r="BJ35" i="50"/>
  <c r="I53" i="50"/>
  <c r="J58" i="50"/>
  <c r="BK6" i="49"/>
  <c r="BH6" i="49"/>
  <c r="BP43" i="49"/>
  <c r="BG43" i="49"/>
  <c r="BK11" i="48"/>
  <c r="BN11" i="48"/>
  <c r="BR23" i="50"/>
  <c r="BQ28" i="50"/>
  <c r="BH28" i="50"/>
  <c r="M58" i="50"/>
  <c r="N58" i="50" s="1"/>
  <c r="AI2" i="50" s="1"/>
  <c r="BM10" i="49"/>
  <c r="BG10" i="49"/>
  <c r="BP10" i="49"/>
  <c r="BI26" i="49"/>
  <c r="BO26" i="49"/>
  <c r="BL26" i="49"/>
  <c r="BJ31" i="49"/>
  <c r="BM31" i="49"/>
  <c r="BH38" i="49"/>
  <c r="BN38" i="49"/>
  <c r="BH22" i="45"/>
  <c r="BN22" i="45"/>
  <c r="BK22" i="45"/>
  <c r="BP33" i="50"/>
  <c r="BL36" i="50"/>
  <c r="BI36" i="50"/>
  <c r="BQ25" i="49"/>
  <c r="BN25" i="49"/>
  <c r="BK25" i="49"/>
  <c r="BN32" i="49"/>
  <c r="BK32" i="49"/>
  <c r="BL11" i="48"/>
  <c r="BO11" i="48"/>
  <c r="BR11" i="48"/>
  <c r="BQ17" i="48"/>
  <c r="BK17" i="48"/>
  <c r="BL20" i="48"/>
  <c r="BK36" i="48"/>
  <c r="BH36" i="48"/>
  <c r="BL15" i="47"/>
  <c r="BI15" i="47"/>
  <c r="BO15" i="47"/>
  <c r="BR15" i="47"/>
  <c r="BM36" i="46"/>
  <c r="BP36" i="46"/>
  <c r="BG36" i="46"/>
  <c r="BJ36" i="46"/>
  <c r="BP38" i="47"/>
  <c r="BM38" i="47"/>
  <c r="BJ38" i="47"/>
  <c r="BM15" i="46"/>
  <c r="BJ15" i="46"/>
  <c r="BP17" i="45"/>
  <c r="BM17" i="45"/>
  <c r="BJ17" i="45"/>
  <c r="BG17" i="45"/>
  <c r="BL40" i="47"/>
  <c r="BI40" i="47"/>
  <c r="BO40" i="47"/>
  <c r="BM21" i="46"/>
  <c r="BG21" i="46"/>
  <c r="BJ21" i="46"/>
  <c r="BO7" i="45"/>
  <c r="BI7" i="45"/>
  <c r="BL7" i="45"/>
  <c r="BK40" i="51"/>
  <c r="BN11" i="50"/>
  <c r="BQ33" i="49"/>
  <c r="BJ38" i="48"/>
  <c r="BP38" i="48"/>
  <c r="BM38" i="48"/>
  <c r="J53" i="48"/>
  <c r="H53" i="48"/>
  <c r="BP5" i="47"/>
  <c r="BJ5" i="47"/>
  <c r="BG5" i="47"/>
  <c r="BM5" i="47"/>
  <c r="BN7" i="47"/>
  <c r="BQ5" i="46"/>
  <c r="BH5" i="46"/>
  <c r="BN5" i="46"/>
  <c r="BG28" i="46"/>
  <c r="BP28" i="46"/>
  <c r="BM28" i="46"/>
  <c r="BP40" i="48"/>
  <c r="BG40" i="48"/>
  <c r="BO41" i="48"/>
  <c r="BR41" i="48"/>
  <c r="BL41" i="48"/>
  <c r="BQ31" i="47"/>
  <c r="BH31" i="47"/>
  <c r="BK31" i="47"/>
  <c r="BN15" i="46"/>
  <c r="BH15" i="46"/>
  <c r="BQ15" i="46"/>
  <c r="BK15" i="46"/>
  <c r="BH21" i="46"/>
  <c r="BN21" i="46"/>
  <c r="BK21" i="46"/>
  <c r="BI5" i="45"/>
  <c r="BR5" i="45"/>
  <c r="BO5" i="45"/>
  <c r="BN11" i="47"/>
  <c r="BH11" i="47"/>
  <c r="BQ11" i="47"/>
  <c r="BH40" i="46"/>
  <c r="BK40" i="46"/>
  <c r="BN40" i="46"/>
  <c r="BL5" i="45"/>
  <c r="BM10" i="44"/>
  <c r="BG10" i="44"/>
  <c r="BJ10" i="44"/>
  <c r="BR42" i="46"/>
  <c r="BL42" i="46"/>
  <c r="BO42" i="46"/>
  <c r="BI42" i="46"/>
  <c r="BO43" i="49"/>
  <c r="BI43" i="49"/>
  <c r="BK6" i="48"/>
  <c r="BH6" i="48"/>
  <c r="BM31" i="48"/>
  <c r="BP31" i="48"/>
  <c r="BJ31" i="48"/>
  <c r="BG31" i="48"/>
  <c r="BJ40" i="48"/>
  <c r="BL43" i="48"/>
  <c r="BI43" i="48"/>
  <c r="BR43" i="48"/>
  <c r="BO43" i="48"/>
  <c r="BL23" i="47"/>
  <c r="BR23" i="47"/>
  <c r="BI23" i="47"/>
  <c r="BO23" i="47"/>
  <c r="BH43" i="47"/>
  <c r="BQ43" i="47"/>
  <c r="BN43" i="47"/>
  <c r="BP10" i="44"/>
  <c r="BR12" i="44"/>
  <c r="BO12" i="44"/>
  <c r="BL12" i="44"/>
  <c r="BI12" i="44"/>
  <c r="H58" i="51"/>
  <c r="BH20" i="48"/>
  <c r="BO36" i="48"/>
  <c r="BI36" i="48"/>
  <c r="BL36" i="48"/>
  <c r="BM7" i="47"/>
  <c r="BG7" i="47"/>
  <c r="BP7" i="47"/>
  <c r="BG32" i="47"/>
  <c r="BJ32" i="47"/>
  <c r="BM32" i="47"/>
  <c r="BQ8" i="45"/>
  <c r="BH8" i="45"/>
  <c r="BK8" i="45"/>
  <c r="BN8" i="45"/>
  <c r="BK21" i="45"/>
  <c r="BH21" i="45"/>
  <c r="BN21" i="45"/>
  <c r="L3" i="51"/>
  <c r="I58" i="51"/>
  <c r="BN32" i="50"/>
  <c r="BP13" i="48"/>
  <c r="BJ13" i="48"/>
  <c r="BN26" i="48"/>
  <c r="BQ26" i="48"/>
  <c r="BK26" i="48"/>
  <c r="BQ35" i="48"/>
  <c r="BK35" i="48"/>
  <c r="BH35" i="48"/>
  <c r="BM40" i="48"/>
  <c r="L3" i="47"/>
  <c r="BM22" i="47"/>
  <c r="BG22" i="47"/>
  <c r="BJ22" i="47"/>
  <c r="BL20" i="46"/>
  <c r="BI20" i="46"/>
  <c r="BI11" i="50"/>
  <c r="BR11" i="50"/>
  <c r="BO33" i="49"/>
  <c r="BR33" i="49"/>
  <c r="BR6" i="48"/>
  <c r="BI6" i="48"/>
  <c r="BK15" i="47"/>
  <c r="BH15" i="47"/>
  <c r="BQ15" i="47"/>
  <c r="BL43" i="47"/>
  <c r="BO43" i="47"/>
  <c r="BR43" i="47"/>
  <c r="BI6" i="46"/>
  <c r="BO6" i="46"/>
  <c r="BR6" i="46"/>
  <c r="BG23" i="47"/>
  <c r="BJ23" i="47"/>
  <c r="BP23" i="47"/>
  <c r="BM23" i="47"/>
  <c r="BQ28" i="47"/>
  <c r="BH28" i="47"/>
  <c r="BN28" i="47"/>
  <c r="BK28" i="47"/>
  <c r="BQ37" i="46"/>
  <c r="BH37" i="46"/>
  <c r="BN37" i="46"/>
  <c r="BR16" i="47"/>
  <c r="BL16" i="47"/>
  <c r="BO12" i="46"/>
  <c r="BL12" i="46"/>
  <c r="BI12" i="46"/>
  <c r="BR12" i="46"/>
  <c r="AW7" i="45"/>
  <c r="AS7" i="45"/>
  <c r="BU8" i="45"/>
  <c r="BA6" i="45"/>
  <c r="AW6" i="45"/>
  <c r="BA8" i="45"/>
  <c r="AS6" i="45"/>
  <c r="AS8" i="45"/>
  <c r="AS5" i="45"/>
  <c r="BU6" i="45"/>
  <c r="AW5" i="45"/>
  <c r="BT6" i="45"/>
  <c r="BS6" i="45"/>
  <c r="BA7" i="45"/>
  <c r="AW8" i="45"/>
  <c r="BA5" i="45"/>
  <c r="BJ8" i="44"/>
  <c r="BG8" i="44"/>
  <c r="BM8" i="44"/>
  <c r="BP8" i="44"/>
  <c r="BP5" i="48"/>
  <c r="BM5" i="48"/>
  <c r="BG7" i="48"/>
  <c r="BM7" i="48"/>
  <c r="BI18" i="48"/>
  <c r="BR18" i="48"/>
  <c r="BJ30" i="48"/>
  <c r="BG30" i="48"/>
  <c r="H51" i="48"/>
  <c r="BJ12" i="47"/>
  <c r="BG12" i="47"/>
  <c r="BI27" i="47"/>
  <c r="BO42" i="47"/>
  <c r="BI42" i="47"/>
  <c r="BL42" i="47"/>
  <c r="H53" i="47"/>
  <c r="BH16" i="46"/>
  <c r="BQ16" i="46"/>
  <c r="BL21" i="46"/>
  <c r="BI21" i="46"/>
  <c r="BO21" i="46"/>
  <c r="BI23" i="45"/>
  <c r="BL23" i="45"/>
  <c r="BO23" i="45"/>
  <c r="BH40" i="45"/>
  <c r="BN40" i="45"/>
  <c r="BK40" i="45"/>
  <c r="BJ6" i="44"/>
  <c r="BG6" i="44"/>
  <c r="BP6" i="44"/>
  <c r="BM6" i="44"/>
  <c r="I51" i="48"/>
  <c r="BI16" i="47"/>
  <c r="BP31" i="47"/>
  <c r="BJ31" i="47"/>
  <c r="BG31" i="47"/>
  <c r="BM31" i="47"/>
  <c r="BJ41" i="47"/>
  <c r="BG41" i="47"/>
  <c r="I53" i="47"/>
  <c r="BK30" i="46"/>
  <c r="BH30" i="46"/>
  <c r="BN30" i="46"/>
  <c r="BH32" i="46"/>
  <c r="BN32" i="46"/>
  <c r="BQ32" i="46"/>
  <c r="BR10" i="45"/>
  <c r="BO10" i="45"/>
  <c r="BI10" i="45"/>
  <c r="BR26" i="45"/>
  <c r="BO26" i="45"/>
  <c r="BL26" i="45"/>
  <c r="BL32" i="45"/>
  <c r="BR32" i="45"/>
  <c r="BO32" i="45"/>
  <c r="BI32" i="45"/>
  <c r="BI17" i="46"/>
  <c r="BR17" i="46"/>
  <c r="BO17" i="46"/>
  <c r="BN31" i="46"/>
  <c r="BK31" i="46"/>
  <c r="BH43" i="46"/>
  <c r="BK43" i="46"/>
  <c r="BN43" i="46"/>
  <c r="BJ35" i="45"/>
  <c r="BG35" i="45"/>
  <c r="BL41" i="45"/>
  <c r="BI41" i="45"/>
  <c r="BO41" i="45"/>
  <c r="BR41" i="45"/>
  <c r="BK21" i="44"/>
  <c r="BN21" i="44"/>
  <c r="BH21" i="44"/>
  <c r="BR17" i="48"/>
  <c r="BL17" i="48"/>
  <c r="BH41" i="48"/>
  <c r="BJ17" i="47"/>
  <c r="BP17" i="47"/>
  <c r="BM17" i="47"/>
  <c r="BN41" i="47"/>
  <c r="BK41" i="47"/>
  <c r="BR5" i="46"/>
  <c r="BI5" i="46"/>
  <c r="BO5" i="46"/>
  <c r="BU8" i="46"/>
  <c r="BG13" i="46"/>
  <c r="BP13" i="46"/>
  <c r="BH20" i="46"/>
  <c r="BN20" i="46"/>
  <c r="BK32" i="46"/>
  <c r="BL37" i="46"/>
  <c r="BK10" i="44"/>
  <c r="BH10" i="44"/>
  <c r="BN10" i="44"/>
  <c r="BK23" i="44"/>
  <c r="BH23" i="44"/>
  <c r="BN23" i="44"/>
  <c r="BM16" i="47"/>
  <c r="BG16" i="47"/>
  <c r="BQ7" i="46"/>
  <c r="BJ35" i="46"/>
  <c r="BP35" i="46"/>
  <c r="BL43" i="46"/>
  <c r="BR43" i="46"/>
  <c r="BI43" i="46"/>
  <c r="BJ11" i="45"/>
  <c r="BP11" i="45"/>
  <c r="BP27" i="45"/>
  <c r="BG27" i="45"/>
  <c r="BO31" i="44"/>
  <c r="BI31" i="44"/>
  <c r="BR31" i="44"/>
  <c r="BL31" i="44"/>
  <c r="BP43" i="44"/>
  <c r="BJ43" i="44"/>
  <c r="BG43" i="44"/>
  <c r="BI16" i="46"/>
  <c r="BR16" i="46"/>
  <c r="BL17" i="46"/>
  <c r="BO37" i="46"/>
  <c r="BL6" i="45"/>
  <c r="BI6" i="45"/>
  <c r="BI31" i="45"/>
  <c r="BL31" i="45"/>
  <c r="BQ38" i="48"/>
  <c r="BK38" i="48"/>
  <c r="BH25" i="47"/>
  <c r="BK25" i="47"/>
  <c r="BQ25" i="47"/>
  <c r="AS7" i="46"/>
  <c r="BA6" i="46"/>
  <c r="AW8" i="46"/>
  <c r="BA5" i="46"/>
  <c r="M56" i="46"/>
  <c r="N56" i="46" s="1"/>
  <c r="AC2" i="46" s="1"/>
  <c r="J56" i="46"/>
  <c r="I56" i="46"/>
  <c r="H56" i="46"/>
  <c r="BR6" i="45"/>
  <c r="BO32" i="44"/>
  <c r="BI32" i="44"/>
  <c r="BL32" i="44"/>
  <c r="BR32" i="44"/>
  <c r="BO6" i="47"/>
  <c r="BI6" i="47"/>
  <c r="BI8" i="47"/>
  <c r="BO8" i="47"/>
  <c r="BO30" i="47"/>
  <c r="BL30" i="47"/>
  <c r="BI31" i="47"/>
  <c r="BL31" i="47"/>
  <c r="BO8" i="46"/>
  <c r="BI8" i="46"/>
  <c r="BM10" i="45"/>
  <c r="BG10" i="45"/>
  <c r="BJ10" i="45"/>
  <c r="BP10" i="45"/>
  <c r="J52" i="45"/>
  <c r="I52" i="45"/>
  <c r="H52" i="45"/>
  <c r="M52" i="45"/>
  <c r="N52" i="45" s="1"/>
  <c r="Q2" i="45" s="1"/>
  <c r="BQ8" i="44"/>
  <c r="BK8" i="44"/>
  <c r="BN8" i="44"/>
  <c r="BN38" i="44"/>
  <c r="BK38" i="44"/>
  <c r="BQ38" i="44"/>
  <c r="BM22" i="46"/>
  <c r="BP22" i="46"/>
  <c r="BK5" i="45"/>
  <c r="BH5" i="45"/>
  <c r="BQ5" i="45"/>
  <c r="BN5" i="45"/>
  <c r="BL6" i="44"/>
  <c r="BO6" i="44"/>
  <c r="BI6" i="44"/>
  <c r="BM43" i="50"/>
  <c r="BM26" i="48"/>
  <c r="J55" i="48"/>
  <c r="BP16" i="47"/>
  <c r="BL25" i="47"/>
  <c r="BR25" i="47"/>
  <c r="BG43" i="47"/>
  <c r="BJ43" i="47"/>
  <c r="BK23" i="46"/>
  <c r="BH23" i="46"/>
  <c r="BH26" i="46"/>
  <c r="BK26" i="46"/>
  <c r="BM11" i="45"/>
  <c r="BH32" i="45"/>
  <c r="BN32" i="45"/>
  <c r="BQ32" i="45"/>
  <c r="BK32" i="45"/>
  <c r="BM25" i="49"/>
  <c r="BG37" i="49"/>
  <c r="BP37" i="49"/>
  <c r="BG12" i="48"/>
  <c r="BP12" i="48"/>
  <c r="BQ6" i="46"/>
  <c r="BN6" i="46"/>
  <c r="BH6" i="46"/>
  <c r="BI7" i="46"/>
  <c r="BR7" i="46"/>
  <c r="BL7" i="46"/>
  <c r="BP17" i="46"/>
  <c r="BM17" i="46"/>
  <c r="BL18" i="46"/>
  <c r="BI18" i="46"/>
  <c r="BJ25" i="46"/>
  <c r="BP25" i="46"/>
  <c r="BP30" i="46"/>
  <c r="BK26" i="45"/>
  <c r="BQ26" i="45"/>
  <c r="BH26" i="45"/>
  <c r="BN26" i="45"/>
  <c r="BH8" i="44"/>
  <c r="BN32" i="44"/>
  <c r="BQ32" i="44"/>
  <c r="BK32" i="44"/>
  <c r="BH32" i="44"/>
  <c r="BR37" i="44"/>
  <c r="BO37" i="44"/>
  <c r="BL37" i="44"/>
  <c r="BI37" i="44"/>
  <c r="BA7" i="47"/>
  <c r="BU8" i="47"/>
  <c r="AS5" i="47"/>
  <c r="AW7" i="47"/>
  <c r="BT6" i="47"/>
  <c r="AS8" i="47"/>
  <c r="BR35" i="47"/>
  <c r="BI35" i="47"/>
  <c r="BM40" i="46"/>
  <c r="BJ40" i="46"/>
  <c r="BG40" i="46"/>
  <c r="BH41" i="46"/>
  <c r="BK41" i="46"/>
  <c r="BK42" i="46"/>
  <c r="BH42" i="46"/>
  <c r="BM38" i="45"/>
  <c r="BP38" i="45"/>
  <c r="BJ38" i="45"/>
  <c r="BG38" i="45"/>
  <c r="BQ28" i="44"/>
  <c r="BN28" i="44"/>
  <c r="BK28" i="44"/>
  <c r="BG5" i="45"/>
  <c r="BP5" i="45"/>
  <c r="BJ5" i="45"/>
  <c r="BK18" i="45"/>
  <c r="BH18" i="45"/>
  <c r="BQ18" i="45"/>
  <c r="BG25" i="45"/>
  <c r="BM25" i="45"/>
  <c r="BJ25" i="45"/>
  <c r="L3" i="44"/>
  <c r="BO33" i="45"/>
  <c r="BI33" i="45"/>
  <c r="BL33" i="45"/>
  <c r="BL26" i="46"/>
  <c r="BI26" i="46"/>
  <c r="BP25" i="45"/>
  <c r="BN5" i="44"/>
  <c r="BK5" i="44"/>
  <c r="BH5" i="44"/>
  <c r="BN15" i="44"/>
  <c r="BQ15" i="44"/>
  <c r="BK15" i="44"/>
  <c r="BL42" i="44"/>
  <c r="BR42" i="44"/>
  <c r="BI42" i="44"/>
  <c r="M58" i="44"/>
  <c r="N58" i="44" s="1"/>
  <c r="AI2" i="44" s="1"/>
  <c r="J58" i="44"/>
  <c r="I58" i="44"/>
  <c r="H58" i="44"/>
  <c r="BJ43" i="45"/>
  <c r="BP43" i="45"/>
  <c r="BM21" i="44"/>
  <c r="BG21" i="44"/>
  <c r="BJ21" i="44"/>
  <c r="BK11" i="46"/>
  <c r="BQ11" i="46"/>
  <c r="BJ18" i="46"/>
  <c r="BM18" i="46"/>
  <c r="BR25" i="46"/>
  <c r="BL25" i="46"/>
  <c r="BI25" i="46"/>
  <c r="BM31" i="46"/>
  <c r="M58" i="45"/>
  <c r="N58" i="45" s="1"/>
  <c r="AI2" i="45" s="1"/>
  <c r="BG7" i="44"/>
  <c r="BP7" i="44"/>
  <c r="BM7" i="44"/>
  <c r="BQ31" i="48"/>
  <c r="AW5" i="47"/>
  <c r="BJ36" i="47"/>
  <c r="BP36" i="47"/>
  <c r="BG36" i="47"/>
  <c r="BJ10" i="46"/>
  <c r="BG10" i="46"/>
  <c r="H57" i="46"/>
  <c r="BJ21" i="45"/>
  <c r="BM21" i="45"/>
  <c r="BG21" i="45"/>
  <c r="BH31" i="45"/>
  <c r="BQ31" i="45"/>
  <c r="BK31" i="45"/>
  <c r="BL27" i="44"/>
  <c r="BI27" i="44"/>
  <c r="BR27" i="44"/>
  <c r="BO27" i="44"/>
  <c r="BM36" i="44"/>
  <c r="BJ36" i="44"/>
  <c r="BG36" i="44"/>
  <c r="BI40" i="44"/>
  <c r="BO40" i="44"/>
  <c r="BL40" i="44"/>
  <c r="BN43" i="45"/>
  <c r="BH43" i="45"/>
  <c r="BJ6" i="46"/>
  <c r="BP6" i="46"/>
  <c r="BM37" i="46"/>
  <c r="BJ38" i="46"/>
  <c r="I58" i="46"/>
  <c r="M58" i="46"/>
  <c r="N58" i="46" s="1"/>
  <c r="AI2" i="46" s="1"/>
  <c r="J58" i="46"/>
  <c r="BN12" i="45"/>
  <c r="BK12" i="45"/>
  <c r="BH12" i="45"/>
  <c r="BI13" i="45"/>
  <c r="BR13" i="45"/>
  <c r="BR28" i="45"/>
  <c r="BL28" i="45"/>
  <c r="BO28" i="45"/>
  <c r="BI28" i="45"/>
  <c r="BG16" i="44"/>
  <c r="BJ16" i="44"/>
  <c r="BP22" i="44"/>
  <c r="BG22" i="44"/>
  <c r="BM22" i="44"/>
  <c r="BJ41" i="44"/>
  <c r="BP41" i="44"/>
  <c r="BG41" i="44"/>
  <c r="BO27" i="45"/>
  <c r="BR27" i="45"/>
  <c r="BH30" i="45"/>
  <c r="BN30" i="45"/>
  <c r="BK30" i="45"/>
  <c r="BR21" i="45"/>
  <c r="BI21" i="45"/>
  <c r="J55" i="45"/>
  <c r="M55" i="45"/>
  <c r="N55" i="45" s="1"/>
  <c r="Z2" i="45" s="1"/>
  <c r="I55" i="45"/>
  <c r="H55" i="45"/>
  <c r="BR26" i="44"/>
  <c r="BO26" i="44"/>
  <c r="BL26" i="44"/>
  <c r="BM20" i="45"/>
  <c r="BQ7" i="44"/>
  <c r="BQ16" i="44"/>
  <c r="BG8" i="45"/>
  <c r="BP8" i="45"/>
  <c r="M56" i="45"/>
  <c r="N56" i="45" s="1"/>
  <c r="AC2" i="45" s="1"/>
  <c r="I56" i="45"/>
  <c r="H56" i="45"/>
  <c r="BI5" i="44"/>
  <c r="BO5" i="44"/>
  <c r="BL5" i="44"/>
  <c r="BM28" i="44"/>
  <c r="BG28" i="44"/>
  <c r="J55" i="46"/>
  <c r="M55" i="46"/>
  <c r="N55" i="46" s="1"/>
  <c r="Z2" i="46" s="1"/>
  <c r="I55" i="46"/>
  <c r="BP6" i="45"/>
  <c r="BM6" i="45"/>
  <c r="BQ30" i="45"/>
  <c r="BO37" i="45"/>
  <c r="BL37" i="45"/>
  <c r="BI37" i="45"/>
  <c r="J56" i="45"/>
  <c r="BM20" i="44"/>
  <c r="BJ20" i="44"/>
  <c r="BN37" i="44"/>
  <c r="BK37" i="44"/>
  <c r="BH37" i="44"/>
  <c r="BQ37" i="44"/>
  <c r="BQ17" i="47"/>
  <c r="BQ38" i="46"/>
  <c r="BK38" i="46"/>
  <c r="H55" i="46"/>
  <c r="L3" i="45"/>
  <c r="BO17" i="45"/>
  <c r="BL17" i="45"/>
  <c r="M52" i="46"/>
  <c r="J52" i="46"/>
  <c r="BJ13" i="45"/>
  <c r="BM13" i="45"/>
  <c r="BG13" i="45"/>
  <c r="BM18" i="45"/>
  <c r="BP18" i="45"/>
  <c r="BL40" i="45"/>
  <c r="BI40" i="45"/>
  <c r="BO40" i="45"/>
  <c r="BI13" i="44"/>
  <c r="BR13" i="44"/>
  <c r="BO13" i="44"/>
  <c r="BI33" i="44"/>
  <c r="BR33" i="44"/>
  <c r="BO33" i="44"/>
  <c r="BL38" i="44"/>
  <c r="BI38" i="44"/>
  <c r="BR38" i="44"/>
  <c r="BO38" i="44"/>
  <c r="BQ43" i="44"/>
  <c r="BH43" i="44"/>
  <c r="BR27" i="46"/>
  <c r="BM17" i="44"/>
  <c r="BP17" i="44"/>
  <c r="BG17" i="44"/>
  <c r="BQ8" i="46"/>
  <c r="BH13" i="46"/>
  <c r="BQ13" i="46"/>
  <c r="BJ43" i="46"/>
  <c r="BG43" i="46"/>
  <c r="BH6" i="44"/>
  <c r="BK6" i="44"/>
  <c r="BJ33" i="44"/>
  <c r="BP33" i="44"/>
  <c r="BO15" i="45"/>
  <c r="BI15" i="45"/>
  <c r="BG28" i="45"/>
  <c r="BQ35" i="45"/>
  <c r="BK27" i="44"/>
  <c r="BN27" i="44"/>
  <c r="BQ27" i="44"/>
  <c r="BO21" i="44"/>
  <c r="BL21" i="44"/>
  <c r="BM40" i="44"/>
  <c r="BG40" i="44"/>
  <c r="BI20" i="44"/>
  <c r="H52" i="44"/>
  <c r="BG40" i="45"/>
  <c r="BI8" i="44"/>
  <c r="BL8" i="44"/>
  <c r="BK12" i="44"/>
  <c r="BO20" i="44"/>
  <c r="BJ25" i="44"/>
  <c r="BI35" i="44"/>
  <c r="BR35" i="44"/>
  <c r="BJ38" i="44"/>
  <c r="BJ40" i="44"/>
  <c r="H57" i="45"/>
  <c r="I57" i="45"/>
  <c r="BN12" i="44"/>
  <c r="BM15" i="44"/>
  <c r="BJ15" i="44"/>
  <c r="BP15" i="44"/>
  <c r="BP38" i="44"/>
  <c r="BP40" i="44"/>
  <c r="BM22" i="45"/>
  <c r="BJ32" i="45"/>
  <c r="BP32" i="45"/>
  <c r="J57" i="45"/>
  <c r="AW7" i="44"/>
  <c r="AW8" i="44"/>
  <c r="AS8" i="44"/>
  <c r="BT6" i="44"/>
  <c r="AS5" i="44"/>
  <c r="BM25" i="44"/>
  <c r="M57" i="45"/>
  <c r="N57" i="45" s="1"/>
  <c r="AF2" i="45" s="1"/>
  <c r="BL16" i="44"/>
  <c r="BR16" i="44"/>
  <c r="BP32" i="44"/>
  <c r="BG32" i="44"/>
  <c r="BQ36" i="44"/>
  <c r="H51" i="45"/>
  <c r="BH33" i="44"/>
  <c r="BQ33" i="44"/>
  <c r="BP35" i="44"/>
  <c r="BJ35" i="44"/>
  <c r="BN40" i="44"/>
  <c r="BK40" i="44"/>
  <c r="BK41" i="44"/>
  <c r="BH41" i="44"/>
  <c r="H53" i="44"/>
  <c r="BQ26" i="44"/>
  <c r="J53" i="44"/>
  <c r="H56" i="44"/>
  <c r="I56" i="44"/>
  <c r="BR13" i="13"/>
  <c r="BQ13" i="13"/>
  <c r="BO13" i="13"/>
  <c r="BN13" i="13"/>
  <c r="BL13" i="13"/>
  <c r="BK13" i="13"/>
  <c r="BP13" i="13"/>
  <c r="BJ13" i="13"/>
  <c r="BG13" i="13"/>
  <c r="BP12" i="13"/>
  <c r="BM12" i="13"/>
  <c r="BJ12" i="13"/>
  <c r="BI12" i="13"/>
  <c r="BH12" i="13"/>
  <c r="BR12" i="13"/>
  <c r="BQ12" i="13"/>
  <c r="BO12" i="13"/>
  <c r="BN12" i="13"/>
  <c r="BH33" i="13"/>
  <c r="BR33" i="13"/>
  <c r="BQ33" i="13"/>
  <c r="BL33" i="13"/>
  <c r="BK33" i="13"/>
  <c r="BI33" i="13"/>
  <c r="BH28" i="13"/>
  <c r="BG28" i="13"/>
  <c r="BP33" i="13"/>
  <c r="BM33" i="13"/>
  <c r="BJ33" i="13"/>
  <c r="BI28" i="13"/>
  <c r="BQ28" i="13"/>
  <c r="BN28" i="13"/>
  <c r="BR28" i="13"/>
  <c r="BO28" i="13"/>
  <c r="BM28" i="13"/>
  <c r="BI30" i="13"/>
  <c r="BH30" i="13"/>
  <c r="BO31" i="13"/>
  <c r="BN31" i="13"/>
  <c r="BL38" i="13"/>
  <c r="BL31" i="13"/>
  <c r="BK38" i="13"/>
  <c r="BK31" i="13"/>
  <c r="BI38" i="13"/>
  <c r="BI31" i="13"/>
  <c r="BH38" i="13"/>
  <c r="BH31" i="13"/>
  <c r="BN30" i="13"/>
  <c r="BK30" i="13"/>
  <c r="BI37" i="13"/>
  <c r="BH37" i="13"/>
  <c r="BJ37" i="13"/>
  <c r="BR30" i="13"/>
  <c r="BO30" i="13"/>
  <c r="BM31" i="13"/>
  <c r="BJ31" i="13"/>
  <c r="BG31" i="13"/>
  <c r="BJ30" i="13"/>
  <c r="BG30" i="13"/>
  <c r="BM30" i="13"/>
  <c r="BR37" i="13"/>
  <c r="BQ37" i="13"/>
  <c r="BP37" i="13"/>
  <c r="BO37" i="13"/>
  <c r="BN37" i="13"/>
  <c r="BM37" i="13"/>
  <c r="BJ38" i="13"/>
  <c r="BG38" i="13"/>
  <c r="BR38" i="13"/>
  <c r="BQ38" i="13"/>
  <c r="BP38" i="13"/>
  <c r="BH8" i="13"/>
  <c r="BI8" i="13"/>
  <c r="BJ8" i="13"/>
  <c r="BG8" i="13"/>
  <c r="BR8" i="13"/>
  <c r="BQ8" i="13"/>
  <c r="BP8" i="13"/>
  <c r="BO8" i="13"/>
  <c r="BN8" i="13"/>
  <c r="BI36" i="13"/>
  <c r="BH36" i="13"/>
  <c r="BJ36" i="13"/>
  <c r="BG36" i="13"/>
  <c r="BQ36" i="13"/>
  <c r="BN36" i="13"/>
  <c r="BP36" i="13"/>
  <c r="BO36" i="13"/>
  <c r="BR36" i="13"/>
  <c r="BA4" i="44" l="1"/>
  <c r="AW4" i="46"/>
  <c r="AS4" i="51"/>
  <c r="N60" i="52"/>
  <c r="AS4" i="43"/>
  <c r="AS4" i="46"/>
  <c r="BA4" i="51"/>
  <c r="BA4" i="47"/>
  <c r="N60" i="49"/>
  <c r="Q2" i="49"/>
  <c r="N60" i="43"/>
  <c r="N60" i="44"/>
  <c r="M60" i="52"/>
  <c r="M60" i="44"/>
  <c r="AW4" i="51"/>
  <c r="N60" i="50"/>
  <c r="Z2" i="50"/>
  <c r="AW4" i="44"/>
  <c r="AW4" i="49"/>
  <c r="BA4" i="49"/>
  <c r="AW4" i="52"/>
  <c r="AS4" i="47"/>
  <c r="AW4" i="43"/>
  <c r="AS4" i="52"/>
  <c r="AS4" i="50"/>
  <c r="BA4" i="53"/>
  <c r="M60" i="43"/>
  <c r="M60" i="49"/>
  <c r="AW4" i="48"/>
  <c r="M60" i="50"/>
  <c r="BA4" i="48"/>
  <c r="AW4" i="47"/>
  <c r="BA4" i="45"/>
  <c r="AS4" i="48"/>
  <c r="M60" i="46"/>
  <c r="N52" i="46"/>
  <c r="AS4" i="44"/>
  <c r="N51" i="47"/>
  <c r="N60" i="47" s="1"/>
  <c r="M60" i="47"/>
  <c r="BA4" i="43"/>
  <c r="AW4" i="45"/>
  <c r="AS4" i="53"/>
  <c r="M60" i="45"/>
  <c r="AS4" i="45"/>
  <c r="AW4" i="53"/>
  <c r="BA4" i="50"/>
  <c r="N51" i="51"/>
  <c r="N60" i="51" s="1"/>
  <c r="M60" i="51"/>
  <c r="N60" i="48"/>
  <c r="N60" i="45"/>
  <c r="AS4" i="49"/>
  <c r="BA4" i="46"/>
  <c r="M60" i="48"/>
  <c r="BA4" i="52"/>
  <c r="N51" i="53"/>
  <c r="N60" i="53" s="1"/>
  <c r="M60" i="53"/>
  <c r="AW4" i="50"/>
  <c r="BB4" i="46" l="1"/>
  <c r="BB4" i="51"/>
  <c r="BB4" i="44"/>
  <c r="N60" i="46"/>
  <c r="Q2" i="46"/>
  <c r="BB4" i="49"/>
  <c r="BB4" i="47"/>
  <c r="BB4" i="43"/>
  <c r="BB4" i="52"/>
  <c r="BB4" i="53"/>
  <c r="BB4" i="48"/>
  <c r="BB4" i="50"/>
  <c r="BB4" i="45"/>
  <c r="L5" i="13" l="1"/>
  <c r="L6" i="13"/>
  <c r="L7" i="13"/>
  <c r="L9" i="13"/>
  <c r="L10" i="13"/>
  <c r="L11" i="13"/>
  <c r="L15" i="13"/>
  <c r="L16" i="13"/>
  <c r="L17" i="13"/>
  <c r="L18" i="13"/>
  <c r="L19" i="13"/>
  <c r="L20" i="13"/>
  <c r="L21" i="13"/>
  <c r="L22" i="13"/>
  <c r="L23" i="13"/>
  <c r="L24" i="13"/>
  <c r="L25" i="13"/>
  <c r="L26" i="13"/>
  <c r="L27" i="13"/>
  <c r="L35" i="13"/>
  <c r="L39" i="13"/>
  <c r="L40" i="13"/>
  <c r="L41" i="13"/>
  <c r="L42" i="13"/>
  <c r="L43" i="13"/>
  <c r="L44" i="13"/>
  <c r="L45" i="13"/>
  <c r="L46" i="13"/>
  <c r="L47" i="13"/>
  <c r="L4" i="13"/>
  <c r="L3" i="13" l="1"/>
  <c r="A48" i="25" l="1"/>
  <c r="I18" i="25" l="1"/>
  <c r="AO18" i="13"/>
  <c r="AQ18" i="13"/>
  <c r="AR18" i="13"/>
  <c r="BM18" i="13" s="1"/>
  <c r="AU18" i="13"/>
  <c r="AV18" i="13"/>
  <c r="BN18" i="13" s="1"/>
  <c r="AY18" i="13"/>
  <c r="AZ18" i="13"/>
  <c r="AO19" i="13"/>
  <c r="AO10" i="13"/>
  <c r="AQ10" i="13"/>
  <c r="AR10" i="13"/>
  <c r="BM10" i="13" s="1"/>
  <c r="AU10" i="13"/>
  <c r="AV10" i="13"/>
  <c r="BN10" i="13" s="1"/>
  <c r="AY10" i="13"/>
  <c r="AZ10" i="13"/>
  <c r="BL10" i="13" s="1"/>
  <c r="AO9" i="13"/>
  <c r="AO11" i="13"/>
  <c r="AQ11" i="13"/>
  <c r="AR11" i="13"/>
  <c r="BM11" i="13" s="1"/>
  <c r="AU11" i="13"/>
  <c r="AV11" i="13"/>
  <c r="BN11" i="13" s="1"/>
  <c r="AY11" i="13"/>
  <c r="AZ11" i="13"/>
  <c r="BL11" i="13" s="1"/>
  <c r="BH18" i="13" l="1"/>
  <c r="BK18" i="13"/>
  <c r="BO10" i="13"/>
  <c r="BI10" i="13"/>
  <c r="BI11" i="13"/>
  <c r="BQ18" i="13"/>
  <c r="BP18" i="13"/>
  <c r="BJ18" i="13"/>
  <c r="BG18" i="13"/>
  <c r="BR10" i="13"/>
  <c r="BL18" i="13"/>
  <c r="BI18" i="13"/>
  <c r="BR18" i="13"/>
  <c r="BK10" i="13"/>
  <c r="BJ10" i="13"/>
  <c r="BH10" i="13"/>
  <c r="BG10" i="13"/>
  <c r="BK11" i="13"/>
  <c r="BJ11" i="13"/>
  <c r="BH11" i="13"/>
  <c r="BG11" i="13"/>
  <c r="BR11" i="13"/>
  <c r="BP11" i="13"/>
  <c r="BO11" i="13"/>
  <c r="AO16" i="13" l="1"/>
  <c r="AQ16" i="13"/>
  <c r="AR16" i="13"/>
  <c r="BM16" i="13" s="1"/>
  <c r="AU16" i="13"/>
  <c r="AV16" i="13"/>
  <c r="BN16" i="13" s="1"/>
  <c r="AY16" i="13"/>
  <c r="AZ16" i="13"/>
  <c r="BO16" i="13" s="1"/>
  <c r="AO25" i="13"/>
  <c r="AQ25" i="13"/>
  <c r="AR25" i="13"/>
  <c r="BM25" i="13" s="1"/>
  <c r="AU25" i="13"/>
  <c r="AV25" i="13"/>
  <c r="BH25" i="13" s="1"/>
  <c r="AY25" i="13"/>
  <c r="AZ25" i="13"/>
  <c r="BI25" i="13" s="1"/>
  <c r="AO26" i="13"/>
  <c r="AQ26" i="13"/>
  <c r="AR26" i="13"/>
  <c r="BG26" i="13" s="1"/>
  <c r="AU26" i="13"/>
  <c r="AV26" i="13"/>
  <c r="BH26" i="13" s="1"/>
  <c r="AY26" i="13"/>
  <c r="AZ26" i="13"/>
  <c r="AO27" i="13"/>
  <c r="AQ27" i="13"/>
  <c r="AR27" i="13"/>
  <c r="AU27" i="13"/>
  <c r="AV27" i="13"/>
  <c r="BH27" i="13" s="1"/>
  <c r="AY27" i="13"/>
  <c r="AZ27" i="13"/>
  <c r="BO27" i="13" s="1"/>
  <c r="AO17" i="13"/>
  <c r="AQ17" i="13"/>
  <c r="AR17" i="13"/>
  <c r="BM17" i="13" s="1"/>
  <c r="AU17" i="13"/>
  <c r="AV17" i="13"/>
  <c r="BN17" i="13" s="1"/>
  <c r="AY17" i="13"/>
  <c r="AZ17" i="13"/>
  <c r="BI17" i="13" s="1"/>
  <c r="AO15" i="13"/>
  <c r="AQ15" i="13"/>
  <c r="AR15" i="13"/>
  <c r="BM15" i="13" s="1"/>
  <c r="AU15" i="13"/>
  <c r="AV15" i="13"/>
  <c r="BN15" i="13" s="1"/>
  <c r="AY15" i="13"/>
  <c r="AZ15" i="13"/>
  <c r="BR15" i="13" s="1"/>
  <c r="AO21" i="13"/>
  <c r="AQ21" i="13"/>
  <c r="AR21" i="13"/>
  <c r="BM21" i="13" s="1"/>
  <c r="AU21" i="13"/>
  <c r="AV21" i="13"/>
  <c r="BN21" i="13" s="1"/>
  <c r="AY21" i="13"/>
  <c r="AZ21" i="13"/>
  <c r="BO21" i="13" s="1"/>
  <c r="AO22" i="13"/>
  <c r="AQ22" i="13"/>
  <c r="AR22" i="13"/>
  <c r="BP22" i="13" s="1"/>
  <c r="AU22" i="13"/>
  <c r="AV22" i="13"/>
  <c r="AY22" i="13"/>
  <c r="AZ22" i="13"/>
  <c r="BO22" i="13" s="1"/>
  <c r="AO20" i="13"/>
  <c r="AQ20" i="13"/>
  <c r="AR20" i="13"/>
  <c r="BM20" i="13" s="1"/>
  <c r="AU20" i="13"/>
  <c r="AV20" i="13"/>
  <c r="BK20" i="13" s="1"/>
  <c r="AY20" i="13"/>
  <c r="AZ20" i="13"/>
  <c r="BL20" i="13" s="1"/>
  <c r="AO23" i="13"/>
  <c r="AQ23" i="13"/>
  <c r="AR23" i="13"/>
  <c r="BG23" i="13" s="1"/>
  <c r="AU23" i="13"/>
  <c r="AV23" i="13"/>
  <c r="BH23" i="13" s="1"/>
  <c r="AY23" i="13"/>
  <c r="AZ23" i="13"/>
  <c r="BI23" i="13" s="1"/>
  <c r="C2" i="13"/>
  <c r="BJ16" i="13" l="1"/>
  <c r="BL16" i="13"/>
  <c r="BR16" i="13"/>
  <c r="BK16" i="13"/>
  <c r="BH16" i="13"/>
  <c r="BG16" i="13"/>
  <c r="BQ16" i="13"/>
  <c r="BP16" i="13"/>
  <c r="BR25" i="13"/>
  <c r="BM27" i="13"/>
  <c r="BO25" i="13"/>
  <c r="BG27" i="13"/>
  <c r="BL25" i="13"/>
  <c r="BJ25" i="13"/>
  <c r="BQ26" i="13"/>
  <c r="BP26" i="13"/>
  <c r="BM26" i="13"/>
  <c r="BK26" i="13"/>
  <c r="BJ26" i="13"/>
  <c r="BQ27" i="13"/>
  <c r="BP27" i="13"/>
  <c r="BN27" i="13"/>
  <c r="BN26" i="13"/>
  <c r="BI26" i="13"/>
  <c r="BR26" i="13"/>
  <c r="BK25" i="13"/>
  <c r="BR27" i="13"/>
  <c r="BI27" i="13"/>
  <c r="BL27" i="13"/>
  <c r="BO26" i="13"/>
  <c r="BL26" i="13"/>
  <c r="BN25" i="13"/>
  <c r="BQ25" i="13"/>
  <c r="BG25" i="13"/>
  <c r="BK27" i="13"/>
  <c r="BP25" i="13"/>
  <c r="BR17" i="13"/>
  <c r="BO17" i="13"/>
  <c r="BJ17" i="13"/>
  <c r="BK17" i="13"/>
  <c r="BH17" i="13"/>
  <c r="BG17" i="13"/>
  <c r="BQ17" i="13"/>
  <c r="BP17" i="13"/>
  <c r="BO15" i="13"/>
  <c r="BL15" i="13"/>
  <c r="BL21" i="13"/>
  <c r="BK15" i="13"/>
  <c r="BJ15" i="13"/>
  <c r="BH15" i="13"/>
  <c r="BG15" i="13"/>
  <c r="BH20" i="13"/>
  <c r="BQ15" i="13"/>
  <c r="BI22" i="13"/>
  <c r="BP15" i="13"/>
  <c r="BN22" i="13"/>
  <c r="BM22" i="13"/>
  <c r="BK22" i="13"/>
  <c r="BJ22" i="13"/>
  <c r="BH22" i="13"/>
  <c r="BG22" i="13"/>
  <c r="BR21" i="13"/>
  <c r="BK21" i="13"/>
  <c r="BJ21" i="13"/>
  <c r="BH21" i="13"/>
  <c r="BG21" i="13"/>
  <c r="BR22" i="13"/>
  <c r="BJ20" i="13"/>
  <c r="BG20" i="13"/>
  <c r="BO20" i="13"/>
  <c r="BN20" i="13"/>
  <c r="BP23" i="13"/>
  <c r="BM23" i="13"/>
  <c r="BR23" i="13"/>
  <c r="BN23" i="13"/>
  <c r="BL23" i="13"/>
  <c r="BK23" i="13"/>
  <c r="BJ23" i="13"/>
  <c r="E11" i="25"/>
  <c r="AO35" i="13"/>
  <c r="AQ35" i="13"/>
  <c r="AR35" i="13"/>
  <c r="BG35" i="13" s="1"/>
  <c r="AU35" i="13"/>
  <c r="AV35" i="13"/>
  <c r="BN35" i="13" s="1"/>
  <c r="AY35" i="13"/>
  <c r="AZ35" i="13"/>
  <c r="BL35" i="13" s="1"/>
  <c r="AO40" i="13"/>
  <c r="AQ40" i="13"/>
  <c r="AR40" i="13"/>
  <c r="BM40" i="13" s="1"/>
  <c r="AU40" i="13"/>
  <c r="AV40" i="13"/>
  <c r="BN40" i="13" s="1"/>
  <c r="AY40" i="13"/>
  <c r="AZ40" i="13"/>
  <c r="BL40" i="13" s="1"/>
  <c r="AO41" i="13"/>
  <c r="AQ41" i="13"/>
  <c r="AR41" i="13"/>
  <c r="BG41" i="13" s="1"/>
  <c r="AU41" i="13"/>
  <c r="AV41" i="13"/>
  <c r="BH41" i="13" s="1"/>
  <c r="AY41" i="13"/>
  <c r="AZ41" i="13"/>
  <c r="BI41" i="13" s="1"/>
  <c r="H49" i="13"/>
  <c r="I49" i="13"/>
  <c r="F51" i="13"/>
  <c r="H51" i="13" s="1"/>
  <c r="AO24" i="13"/>
  <c r="AO39" i="13"/>
  <c r="AO42" i="13"/>
  <c r="AQ42" i="13"/>
  <c r="AR42" i="13"/>
  <c r="BJ42" i="13" s="1"/>
  <c r="AU42" i="13"/>
  <c r="AV42" i="13"/>
  <c r="BH42" i="13" s="1"/>
  <c r="AY42" i="13"/>
  <c r="AZ42" i="13"/>
  <c r="BI42" i="13" s="1"/>
  <c r="A13" i="25"/>
  <c r="BG40" i="13" l="1"/>
  <c r="BR35" i="13"/>
  <c r="BP35" i="13"/>
  <c r="BM35" i="13"/>
  <c r="BK35" i="13"/>
  <c r="BJ35" i="13"/>
  <c r="BH35" i="13"/>
  <c r="BI35" i="13"/>
  <c r="BP41" i="13"/>
  <c r="BQ35" i="13"/>
  <c r="BO35" i="13"/>
  <c r="BK40" i="13"/>
  <c r="BJ40" i="13"/>
  <c r="BI40" i="13"/>
  <c r="BH40" i="13"/>
  <c r="BN41" i="13"/>
  <c r="BM41" i="13"/>
  <c r="BL41" i="13"/>
  <c r="BK41" i="13"/>
  <c r="BO41" i="13"/>
  <c r="BJ41" i="13"/>
  <c r="BO40" i="13"/>
  <c r="M51" i="13"/>
  <c r="N51" i="13" s="1"/>
  <c r="J51" i="13"/>
  <c r="I51" i="13"/>
  <c r="BR42" i="13"/>
  <c r="BL42" i="13"/>
  <c r="BP42" i="13"/>
  <c r="BG42" i="13"/>
  <c r="BN42" i="13"/>
  <c r="BO42" i="13"/>
  <c r="BM42" i="13"/>
  <c r="BK42" i="13"/>
  <c r="A2" i="25"/>
  <c r="A12" i="25" s="1"/>
  <c r="B13" i="25" s="1"/>
  <c r="AP2" i="50" l="1"/>
  <c r="AP2" i="45"/>
  <c r="AP2" i="44"/>
  <c r="AP2" i="46"/>
  <c r="AP2" i="47"/>
  <c r="AP2" i="51"/>
  <c r="AP2" i="49"/>
  <c r="AP2" i="52"/>
  <c r="AP2" i="43"/>
  <c r="AP2" i="48"/>
  <c r="AP2" i="53"/>
  <c r="AP2" i="13"/>
  <c r="BF3" i="13" s="1"/>
  <c r="BF3" i="53" l="1"/>
  <c r="BF3" i="52"/>
  <c r="BF3" i="44"/>
  <c r="BF3" i="48"/>
  <c r="BF3" i="49"/>
  <c r="BF3" i="47"/>
  <c r="BF3" i="45"/>
  <c r="BF3" i="43"/>
  <c r="BF3" i="51"/>
  <c r="BF3" i="46"/>
  <c r="BF3" i="50"/>
  <c r="M2" i="47"/>
  <c r="M2" i="53"/>
  <c r="M2" i="51"/>
  <c r="M2" i="44"/>
  <c r="M2" i="43"/>
  <c r="M2" i="49"/>
  <c r="M2" i="45"/>
  <c r="M2" i="48"/>
  <c r="M2" i="52"/>
  <c r="M2" i="46"/>
  <c r="M2" i="50"/>
  <c r="M24" i="40"/>
  <c r="AZ43" i="13"/>
  <c r="AY43" i="13"/>
  <c r="AV43" i="13"/>
  <c r="AU43" i="13"/>
  <c r="AR43" i="13"/>
  <c r="AQ43" i="13"/>
  <c r="AZ7" i="13"/>
  <c r="AY7" i="13"/>
  <c r="AV7" i="13"/>
  <c r="AU7" i="13"/>
  <c r="AR7" i="13"/>
  <c r="AQ7" i="13"/>
  <c r="AZ6" i="13"/>
  <c r="AY6" i="13"/>
  <c r="AV6" i="13"/>
  <c r="AU6" i="13"/>
  <c r="AR6" i="13"/>
  <c r="AQ6" i="13"/>
  <c r="AZ5" i="13"/>
  <c r="AY5" i="13"/>
  <c r="AV5" i="13"/>
  <c r="AU5" i="13"/>
  <c r="AR5" i="13"/>
  <c r="AQ5" i="13"/>
  <c r="AQ4" i="13"/>
  <c r="AO43" i="13"/>
  <c r="AO7" i="13"/>
  <c r="AO6" i="13"/>
  <c r="AO5" i="13"/>
  <c r="AO4" i="13"/>
  <c r="A51" i="39"/>
  <c r="A50" i="39"/>
  <c r="A49" i="39"/>
  <c r="A48" i="39"/>
  <c r="A45" i="39"/>
  <c r="A44" i="39"/>
  <c r="A43" i="39"/>
  <c r="A42" i="39"/>
  <c r="A39" i="39"/>
  <c r="A38" i="39"/>
  <c r="A37" i="39"/>
  <c r="A36" i="39"/>
  <c r="A33" i="39"/>
  <c r="A32" i="39"/>
  <c r="A31" i="39"/>
  <c r="A30" i="39"/>
  <c r="A27" i="39"/>
  <c r="A26" i="39"/>
  <c r="A25" i="39"/>
  <c r="A24" i="39"/>
  <c r="A21" i="39"/>
  <c r="A20" i="39"/>
  <c r="A19" i="39"/>
  <c r="A18" i="39"/>
  <c r="A15" i="39"/>
  <c r="A14" i="39"/>
  <c r="A13" i="39"/>
  <c r="A12" i="39"/>
  <c r="A7" i="39"/>
  <c r="A8" i="39"/>
  <c r="A9" i="39"/>
  <c r="A6" i="39"/>
  <c r="D55" i="39"/>
  <c r="BD2" i="50" l="1"/>
  <c r="BD2" i="48"/>
  <c r="BD2" i="44"/>
  <c r="BD2" i="46"/>
  <c r="BD2" i="45"/>
  <c r="BD2" i="43"/>
  <c r="BD2" i="53"/>
  <c r="BD2" i="52"/>
  <c r="BD2" i="49"/>
  <c r="BD2" i="51"/>
  <c r="BD2" i="47"/>
  <c r="BS8" i="13"/>
  <c r="BT8" i="13"/>
  <c r="BU8" i="13"/>
  <c r="AS8" i="13"/>
  <c r="AW8" i="13"/>
  <c r="BA8" i="13"/>
  <c r="BM6" i="13"/>
  <c r="BP6" i="13"/>
  <c r="BG6" i="13"/>
  <c r="BJ6" i="13"/>
  <c r="BN6" i="13"/>
  <c r="BQ6" i="13"/>
  <c r="BH6" i="13"/>
  <c r="BK6" i="13"/>
  <c r="BK7" i="13"/>
  <c r="BN7" i="13"/>
  <c r="BQ7" i="13"/>
  <c r="BH7" i="13"/>
  <c r="BO6" i="13"/>
  <c r="BR6" i="13"/>
  <c r="BL6" i="13"/>
  <c r="BI6" i="13"/>
  <c r="BL7" i="13"/>
  <c r="BO7" i="13"/>
  <c r="BI7" i="13"/>
  <c r="BR7" i="13"/>
  <c r="BP43" i="13"/>
  <c r="BG43" i="13"/>
  <c r="BM43" i="13"/>
  <c r="BJ43" i="13"/>
  <c r="BQ43" i="13"/>
  <c r="BN43" i="13"/>
  <c r="BK43" i="13"/>
  <c r="BH43" i="13"/>
  <c r="BG5" i="13"/>
  <c r="BJ5" i="13"/>
  <c r="BM5" i="13"/>
  <c r="BR43" i="13"/>
  <c r="BL43" i="13"/>
  <c r="BO43" i="13"/>
  <c r="BI43" i="13"/>
  <c r="BK5" i="13"/>
  <c r="BN5" i="13"/>
  <c r="BH5" i="13"/>
  <c r="BQ5" i="13"/>
  <c r="BR5" i="13"/>
  <c r="BL5" i="13"/>
  <c r="BO5" i="13"/>
  <c r="BI5" i="13"/>
  <c r="BM7" i="13"/>
  <c r="BG7" i="13"/>
  <c r="BP7" i="13"/>
  <c r="AS5" i="13"/>
  <c r="BP5" i="13" s="1"/>
  <c r="AW7" i="13"/>
  <c r="BA7" i="13"/>
  <c r="AW5" i="13"/>
  <c r="BA5" i="13"/>
  <c r="AS6" i="13"/>
  <c r="AW6" i="13"/>
  <c r="BA6" i="13"/>
  <c r="AS7" i="13"/>
  <c r="BJ7" i="13" s="1"/>
  <c r="E10" i="25"/>
  <c r="AS4" i="13" l="1"/>
  <c r="BA4" i="13"/>
  <c r="AW4" i="13"/>
  <c r="BB4" i="13" l="1"/>
  <c r="M59" i="13" l="1"/>
  <c r="N59" i="13" s="1"/>
  <c r="AL2" i="13" s="1"/>
  <c r="F57" i="13"/>
  <c r="F58" i="13"/>
  <c r="H58" i="13" s="1"/>
  <c r="F52" i="13"/>
  <c r="H52" i="13" s="1"/>
  <c r="F53" i="13"/>
  <c r="M53" i="13" s="1"/>
  <c r="F54" i="13"/>
  <c r="M54" i="13" s="1"/>
  <c r="N54" i="13" s="1"/>
  <c r="W2" i="13" s="1"/>
  <c r="F55" i="13"/>
  <c r="M55" i="13" s="1"/>
  <c r="N55" i="13" s="1"/>
  <c r="Z2" i="13" s="1"/>
  <c r="F56" i="13"/>
  <c r="M56" i="13" s="1"/>
  <c r="N56" i="13" s="1"/>
  <c r="AC2" i="13" s="1"/>
  <c r="H59" i="13"/>
  <c r="I59" i="13"/>
  <c r="J59" i="13"/>
  <c r="H54" i="13" l="1"/>
  <c r="M58" i="13"/>
  <c r="N58" i="13" s="1"/>
  <c r="AI2" i="13" s="1"/>
  <c r="M52" i="13"/>
  <c r="N52" i="13" s="1"/>
  <c r="Q2" i="13" s="1"/>
  <c r="N2" i="13"/>
  <c r="M57" i="13"/>
  <c r="N57" i="13" s="1"/>
  <c r="AF2" i="13" s="1"/>
  <c r="N53" i="13"/>
  <c r="T2" i="13" s="1"/>
  <c r="J57" i="13"/>
  <c r="H55" i="13"/>
  <c r="J54" i="13"/>
  <c r="H56" i="13"/>
  <c r="I55" i="13"/>
  <c r="I56" i="13"/>
  <c r="H57" i="13"/>
  <c r="J53" i="13"/>
  <c r="I53" i="13"/>
  <c r="H53" i="13"/>
  <c r="J52" i="13"/>
  <c r="I52" i="13"/>
  <c r="I58" i="13"/>
  <c r="J58" i="13"/>
  <c r="J56" i="13"/>
  <c r="N2" i="43" l="1"/>
  <c r="N2" i="47"/>
  <c r="N2" i="45"/>
  <c r="M60" i="13"/>
  <c r="N2" i="53"/>
  <c r="N2" i="50"/>
  <c r="N2" i="48"/>
  <c r="N2" i="46"/>
  <c r="N2" i="52"/>
  <c r="N60" i="13"/>
  <c r="N2" i="49" l="1"/>
  <c r="N2" i="51"/>
  <c r="N2" i="44"/>
  <c r="AH2" i="25" l="1"/>
  <c r="AQ2" i="49" l="1"/>
  <c r="AQ2" i="13"/>
  <c r="AQ2" i="44"/>
  <c r="AQ2" i="45"/>
  <c r="AQ2" i="52"/>
  <c r="AQ2" i="50"/>
  <c r="AQ2" i="51"/>
  <c r="AQ2" i="43"/>
  <c r="AQ2" i="47"/>
  <c r="AQ2" i="46"/>
  <c r="AQ2" i="48"/>
  <c r="L13" i="25" l="1"/>
  <c r="K13" i="25" l="1"/>
  <c r="E9" i="25"/>
  <c r="S8" i="1" l="1"/>
  <c r="N11" i="1" l="1"/>
  <c r="N25" i="1" s="1"/>
  <c r="AQ2" i="53" l="1"/>
  <c r="B2" i="39"/>
  <c r="B23" i="1" l="1"/>
  <c r="B22" i="1"/>
  <c r="B21" i="1"/>
  <c r="B20" i="1"/>
  <c r="B19" i="1"/>
  <c r="B18" i="1"/>
  <c r="B17" i="1"/>
  <c r="B16" i="1"/>
  <c r="B15" i="1"/>
  <c r="B14" i="1"/>
  <c r="B13" i="1"/>
  <c r="D22" i="1" l="1"/>
  <c r="E22" i="1"/>
  <c r="F22" i="1"/>
  <c r="D13" i="1"/>
  <c r="E13" i="1"/>
  <c r="F13" i="1"/>
  <c r="D14" i="1"/>
  <c r="E14" i="1"/>
  <c r="F14" i="1"/>
  <c r="D15" i="1"/>
  <c r="E15" i="1"/>
  <c r="F15" i="1"/>
  <c r="D16" i="1"/>
  <c r="E16" i="1"/>
  <c r="F16" i="1"/>
  <c r="D20" i="1"/>
  <c r="E20" i="1"/>
  <c r="F20" i="1"/>
  <c r="D21" i="1"/>
  <c r="E21" i="1"/>
  <c r="F21" i="1"/>
  <c r="D23" i="1"/>
  <c r="E23" i="1"/>
  <c r="F23" i="1"/>
  <c r="F19" i="1"/>
  <c r="E19" i="1"/>
  <c r="D19" i="1"/>
  <c r="D18" i="1"/>
  <c r="F18" i="1"/>
  <c r="E18" i="1"/>
  <c r="E17" i="1"/>
  <c r="D17" i="1"/>
  <c r="F17" i="1"/>
  <c r="P18" i="40"/>
  <c r="H16" i="1" l="1"/>
  <c r="H14" i="1"/>
  <c r="J17" i="1"/>
  <c r="H17" i="1"/>
  <c r="J18" i="1"/>
  <c r="H15" i="1"/>
  <c r="J14" i="1"/>
  <c r="H18" i="1"/>
  <c r="J16" i="1"/>
  <c r="J15" i="1"/>
  <c r="H23" i="1"/>
  <c r="J22" i="1"/>
  <c r="J23" i="1"/>
  <c r="H22" i="1"/>
  <c r="J21" i="1"/>
  <c r="J19" i="1"/>
  <c r="H19" i="1"/>
  <c r="J20" i="1"/>
  <c r="H20" i="1"/>
  <c r="H21" i="1"/>
  <c r="I15" i="1"/>
  <c r="I22" i="1"/>
  <c r="I14" i="1"/>
  <c r="I13" i="1"/>
  <c r="I21" i="1"/>
  <c r="I20" i="1"/>
  <c r="I16" i="1"/>
  <c r="I19" i="1"/>
  <c r="I17" i="1"/>
  <c r="I18" i="1"/>
  <c r="F6" i="39"/>
  <c r="G6" i="39"/>
  <c r="J6" i="39"/>
  <c r="K6" i="39"/>
  <c r="F7" i="39"/>
  <c r="G7" i="39"/>
  <c r="J7" i="39"/>
  <c r="K7" i="39"/>
  <c r="F8" i="39"/>
  <c r="G8" i="39"/>
  <c r="J8" i="39"/>
  <c r="K8" i="39"/>
  <c r="F9" i="39"/>
  <c r="G9" i="39"/>
  <c r="J9" i="39"/>
  <c r="K9" i="39"/>
  <c r="F12" i="39"/>
  <c r="G12" i="39"/>
  <c r="J12" i="39"/>
  <c r="K12" i="39"/>
  <c r="F13" i="39"/>
  <c r="G13" i="39"/>
  <c r="J13" i="39"/>
  <c r="K13" i="39"/>
  <c r="F14" i="39"/>
  <c r="G14" i="39"/>
  <c r="J14" i="39"/>
  <c r="K14" i="39"/>
  <c r="F15" i="39"/>
  <c r="G15" i="39"/>
  <c r="J15" i="39"/>
  <c r="K15" i="39"/>
  <c r="F18" i="39"/>
  <c r="G18" i="39"/>
  <c r="J18" i="39"/>
  <c r="K18" i="39"/>
  <c r="F19" i="39"/>
  <c r="G19" i="39"/>
  <c r="J19" i="39"/>
  <c r="K19" i="39"/>
  <c r="F20" i="39"/>
  <c r="G20" i="39"/>
  <c r="J20" i="39"/>
  <c r="K20" i="39"/>
  <c r="F21" i="39"/>
  <c r="G21" i="39"/>
  <c r="J21" i="39"/>
  <c r="K21" i="39"/>
  <c r="F24" i="39"/>
  <c r="G24" i="39"/>
  <c r="J24" i="39"/>
  <c r="K24" i="39"/>
  <c r="F25" i="39"/>
  <c r="G25" i="39"/>
  <c r="J25" i="39"/>
  <c r="K25" i="39"/>
  <c r="F26" i="39"/>
  <c r="G26" i="39"/>
  <c r="J26" i="39"/>
  <c r="K26" i="39"/>
  <c r="F27" i="39"/>
  <c r="G27" i="39"/>
  <c r="J27" i="39"/>
  <c r="K27" i="39"/>
  <c r="F30" i="39"/>
  <c r="G30" i="39"/>
  <c r="J30" i="39"/>
  <c r="K30" i="39"/>
  <c r="F31" i="39"/>
  <c r="G31" i="39"/>
  <c r="J31" i="39"/>
  <c r="K31" i="39"/>
  <c r="F32" i="39"/>
  <c r="G32" i="39"/>
  <c r="J32" i="39"/>
  <c r="K32" i="39"/>
  <c r="F33" i="39"/>
  <c r="G33" i="39"/>
  <c r="J33" i="39"/>
  <c r="K33" i="39"/>
  <c r="F36" i="39"/>
  <c r="G36" i="39"/>
  <c r="J36" i="39"/>
  <c r="K36" i="39"/>
  <c r="F37" i="39"/>
  <c r="G37" i="39"/>
  <c r="J37" i="39"/>
  <c r="K37" i="39"/>
  <c r="F38" i="39"/>
  <c r="G38" i="39"/>
  <c r="J38" i="39"/>
  <c r="K38" i="39"/>
  <c r="F39" i="39"/>
  <c r="G39" i="39"/>
  <c r="J39" i="39"/>
  <c r="K39" i="39"/>
  <c r="F42" i="39"/>
  <c r="G42" i="39"/>
  <c r="J42" i="39"/>
  <c r="K42" i="39"/>
  <c r="F43" i="39"/>
  <c r="G43" i="39"/>
  <c r="J43" i="39"/>
  <c r="K43" i="39"/>
  <c r="F44" i="39"/>
  <c r="G44" i="39"/>
  <c r="J44" i="39"/>
  <c r="K44" i="39"/>
  <c r="F45" i="39"/>
  <c r="G45" i="39"/>
  <c r="J45" i="39"/>
  <c r="K45" i="39"/>
  <c r="F48" i="39"/>
  <c r="G48" i="39"/>
  <c r="J48" i="39"/>
  <c r="K48" i="39"/>
  <c r="F49" i="39"/>
  <c r="G49" i="39"/>
  <c r="J49" i="39"/>
  <c r="K49" i="39"/>
  <c r="F50" i="39"/>
  <c r="G50" i="39"/>
  <c r="J50" i="39"/>
  <c r="K50" i="39"/>
  <c r="F51" i="39"/>
  <c r="G51" i="39"/>
  <c r="J51" i="39"/>
  <c r="K51" i="39"/>
  <c r="Q23" i="1"/>
  <c r="P23" i="1"/>
  <c r="C2" i="53"/>
  <c r="B2" i="53"/>
  <c r="Q22" i="1"/>
  <c r="P22" i="1"/>
  <c r="C2" i="52"/>
  <c r="B2" i="52"/>
  <c r="Q21" i="1"/>
  <c r="P21" i="1"/>
  <c r="R21" i="1"/>
  <c r="C2" i="51"/>
  <c r="B2" i="51"/>
  <c r="Q20" i="1"/>
  <c r="P20" i="1"/>
  <c r="C2" i="50"/>
  <c r="B2" i="50"/>
  <c r="Q19" i="1"/>
  <c r="P19" i="1"/>
  <c r="C2" i="49"/>
  <c r="B2" i="49"/>
  <c r="Q18" i="1"/>
  <c r="P18" i="1"/>
  <c r="C2" i="48"/>
  <c r="B2" i="48"/>
  <c r="Q17" i="1"/>
  <c r="P17" i="1"/>
  <c r="C2" i="47"/>
  <c r="B2" i="47"/>
  <c r="Q16" i="1"/>
  <c r="R16" i="1"/>
  <c r="C2" i="46"/>
  <c r="B2" i="46"/>
  <c r="Q15" i="1"/>
  <c r="P15" i="1"/>
  <c r="C2" i="45"/>
  <c r="B2" i="45"/>
  <c r="Q14" i="1"/>
  <c r="P14" i="1"/>
  <c r="R14" i="1"/>
  <c r="C2" i="44"/>
  <c r="B2" i="44"/>
  <c r="Q13" i="1"/>
  <c r="P13" i="1"/>
  <c r="C2" i="43"/>
  <c r="B2" i="43"/>
  <c r="R17" i="1" l="1"/>
  <c r="R18" i="1"/>
  <c r="R13" i="1"/>
  <c r="R22" i="1"/>
  <c r="R20" i="1"/>
  <c r="R19" i="1"/>
  <c r="P16" i="1"/>
  <c r="R15" i="1"/>
  <c r="L25" i="1"/>
  <c r="M25" i="1"/>
  <c r="I2" i="49"/>
  <c r="I2" i="47"/>
  <c r="H61" i="47" l="1"/>
  <c r="H61" i="49"/>
  <c r="I2" i="48"/>
  <c r="I2" i="46"/>
  <c r="H61" i="46" l="1"/>
  <c r="H61" i="48"/>
  <c r="U27" i="1"/>
  <c r="P27" i="1" l="1"/>
  <c r="M2" i="13"/>
  <c r="F14" i="25" l="1"/>
  <c r="AQ44" i="44"/>
  <c r="AQ44" i="50"/>
  <c r="AQ44" i="45"/>
  <c r="AQ44" i="46"/>
  <c r="AQ44" i="47"/>
  <c r="AQ44" i="48"/>
  <c r="AQ44" i="49"/>
  <c r="AQ44" i="51"/>
  <c r="AQ44" i="52"/>
  <c r="AQ44" i="53"/>
  <c r="AQ44" i="43"/>
  <c r="B59" i="39"/>
  <c r="B27" i="40"/>
  <c r="AQ44" i="13"/>
  <c r="BD2" i="13"/>
  <c r="BB11" i="49"/>
  <c r="BB10" i="49" s="1"/>
  <c r="BB16" i="49"/>
  <c r="BB15" i="49" s="1"/>
  <c r="BB21" i="49"/>
  <c r="BB20" i="49" s="1"/>
  <c r="BB41" i="49"/>
  <c r="BB40" i="49" s="1"/>
  <c r="BB31" i="49"/>
  <c r="BB30" i="49" s="1"/>
  <c r="BB26" i="49"/>
  <c r="BB25" i="49" s="1"/>
  <c r="BB36" i="49"/>
  <c r="BB35" i="49" s="1"/>
  <c r="BB46" i="49"/>
  <c r="BA46" i="49" s="1"/>
  <c r="B1" i="49"/>
  <c r="BB41" i="47"/>
  <c r="BB40" i="47" s="1"/>
  <c r="BB36" i="47"/>
  <c r="BB35" i="47" s="1"/>
  <c r="BB31" i="47"/>
  <c r="BB30" i="47" s="1"/>
  <c r="BB16" i="47"/>
  <c r="BB15" i="47" s="1"/>
  <c r="BB26" i="47"/>
  <c r="BB25" i="47" s="1"/>
  <c r="BB11" i="47"/>
  <c r="BB10" i="47" s="1"/>
  <c r="BB21" i="47"/>
  <c r="BB20" i="47" s="1"/>
  <c r="BB46" i="47"/>
  <c r="BA46" i="47" s="1"/>
  <c r="B1" i="47"/>
  <c r="P11" i="40"/>
  <c r="R11" i="40"/>
  <c r="P12" i="40"/>
  <c r="R12" i="40"/>
  <c r="P13" i="40"/>
  <c r="R13" i="40"/>
  <c r="P14" i="40"/>
  <c r="R14" i="40"/>
  <c r="P15" i="40"/>
  <c r="R15" i="40"/>
  <c r="P16" i="40"/>
  <c r="R16" i="40"/>
  <c r="P17" i="40"/>
  <c r="R17" i="40"/>
  <c r="R10" i="40"/>
  <c r="P10" i="40"/>
  <c r="BB6" i="49" l="1"/>
  <c r="BB44" i="49" s="1"/>
  <c r="BA44" i="49" s="1"/>
  <c r="BB6" i="47"/>
  <c r="BB5" i="47" s="1"/>
  <c r="BB16" i="48"/>
  <c r="BB15" i="48" s="1"/>
  <c r="BB31" i="48"/>
  <c r="BB30" i="48" s="1"/>
  <c r="BB11" i="48"/>
  <c r="BB10" i="48" s="1"/>
  <c r="BB26" i="48"/>
  <c r="BB25" i="48" s="1"/>
  <c r="BB41" i="48"/>
  <c r="BB40" i="48" s="1"/>
  <c r="BB21" i="48"/>
  <c r="BB20" i="48" s="1"/>
  <c r="BB36" i="48"/>
  <c r="BB35" i="48" s="1"/>
  <c r="BB46" i="48"/>
  <c r="BA46" i="48" s="1"/>
  <c r="B1" i="48"/>
  <c r="BB41" i="51"/>
  <c r="BB40" i="51" s="1"/>
  <c r="BB36" i="51"/>
  <c r="BB35" i="51" s="1"/>
  <c r="BB31" i="51"/>
  <c r="BB30" i="51" s="1"/>
  <c r="BB21" i="51"/>
  <c r="BB20" i="51" s="1"/>
  <c r="BB16" i="51"/>
  <c r="BB15" i="51" s="1"/>
  <c r="BB26" i="51"/>
  <c r="BB25" i="51" s="1"/>
  <c r="BB11" i="51"/>
  <c r="BB10" i="51" s="1"/>
  <c r="BB46" i="51"/>
  <c r="BA46" i="51" s="1"/>
  <c r="B1" i="51"/>
  <c r="BB21" i="46"/>
  <c r="BB20" i="46" s="1"/>
  <c r="BB41" i="46"/>
  <c r="BB40" i="46" s="1"/>
  <c r="BB11" i="46"/>
  <c r="BB10" i="46" s="1"/>
  <c r="BB36" i="46"/>
  <c r="BB35" i="46" s="1"/>
  <c r="BB31" i="46"/>
  <c r="BB30" i="46" s="1"/>
  <c r="BB26" i="46"/>
  <c r="BB25" i="46" s="1"/>
  <c r="BB16" i="46"/>
  <c r="BB15" i="46" s="1"/>
  <c r="BB46" i="46"/>
  <c r="BA46" i="46" s="1"/>
  <c r="B1" i="46"/>
  <c r="BS6" i="13"/>
  <c r="BT6" i="13"/>
  <c r="BU6" i="13"/>
  <c r="AJ7" i="25"/>
  <c r="D8" i="39" s="1"/>
  <c r="AJ6" i="25"/>
  <c r="D7" i="39" l="1"/>
  <c r="BB5" i="49"/>
  <c r="BB44" i="47"/>
  <c r="BA44" i="47" s="1"/>
  <c r="BB6" i="51"/>
  <c r="BB44" i="51" s="1"/>
  <c r="BA44" i="51" s="1"/>
  <c r="BB6" i="48"/>
  <c r="BB5" i="48" s="1"/>
  <c r="BB6" i="46"/>
  <c r="BB44" i="46" s="1"/>
  <c r="BA44" i="46" s="1"/>
  <c r="AJ5" i="25"/>
  <c r="D6" i="39" s="1"/>
  <c r="BB5" i="51" l="1"/>
  <c r="BB44" i="48"/>
  <c r="BA44" i="48" s="1"/>
  <c r="BB5" i="46"/>
  <c r="AH4" i="25" l="1"/>
  <c r="AH9" i="25"/>
  <c r="AH14" i="25"/>
  <c r="AH19" i="25"/>
  <c r="AH29" i="25"/>
  <c r="B5" i="39"/>
  <c r="C4" i="54" s="1"/>
  <c r="X4" i="54" s="1"/>
  <c r="AH24" i="25"/>
  <c r="AQ14" i="46" l="1"/>
  <c r="AQ14" i="45"/>
  <c r="AQ14" i="44"/>
  <c r="AQ14" i="48"/>
  <c r="AQ14" i="47"/>
  <c r="AQ14" i="49"/>
  <c r="AQ14" i="50"/>
  <c r="AQ14" i="53"/>
  <c r="AQ14" i="52"/>
  <c r="AQ14" i="43"/>
  <c r="AQ14" i="13"/>
  <c r="AW17" i="13" s="1"/>
  <c r="AQ14" i="51"/>
  <c r="AQ24" i="13"/>
  <c r="BA28" i="13" s="1"/>
  <c r="AQ24" i="44"/>
  <c r="AQ24" i="45"/>
  <c r="AQ24" i="47"/>
  <c r="AQ24" i="46"/>
  <c r="AQ24" i="50"/>
  <c r="AQ24" i="51"/>
  <c r="AQ24" i="48"/>
  <c r="AQ24" i="49"/>
  <c r="AQ24" i="53"/>
  <c r="AQ24" i="43"/>
  <c r="AQ24" i="52"/>
  <c r="AQ9" i="13"/>
  <c r="AQ9" i="46"/>
  <c r="AQ9" i="44"/>
  <c r="AQ9" i="47"/>
  <c r="AQ9" i="48"/>
  <c r="AQ9" i="43"/>
  <c r="AQ9" i="52"/>
  <c r="AQ9" i="49"/>
  <c r="AQ9" i="53"/>
  <c r="AQ9" i="51"/>
  <c r="AQ9" i="50"/>
  <c r="AQ9" i="45"/>
  <c r="AQ29" i="13"/>
  <c r="AQ29" i="47"/>
  <c r="AQ29" i="44"/>
  <c r="AQ29" i="49"/>
  <c r="AQ29" i="46"/>
  <c r="AQ29" i="48"/>
  <c r="AQ29" i="50"/>
  <c r="AQ29" i="52"/>
  <c r="AQ29" i="53"/>
  <c r="AQ29" i="43"/>
  <c r="AQ29" i="51"/>
  <c r="AQ29" i="45"/>
  <c r="AQ19" i="13"/>
  <c r="AW20" i="13" s="1"/>
  <c r="BQ20" i="13" s="1"/>
  <c r="AQ19" i="46"/>
  <c r="AQ19" i="45"/>
  <c r="AQ19" i="48"/>
  <c r="AQ19" i="47"/>
  <c r="AQ19" i="44"/>
  <c r="AQ19" i="49"/>
  <c r="AQ19" i="51"/>
  <c r="AQ19" i="53"/>
  <c r="AQ19" i="52"/>
  <c r="AQ19" i="50"/>
  <c r="AQ19" i="43"/>
  <c r="BS13" i="13"/>
  <c r="BT13" i="13"/>
  <c r="AS13" i="13"/>
  <c r="AW13" i="13"/>
  <c r="BA13" i="13"/>
  <c r="BU13" i="13"/>
  <c r="AS12" i="13"/>
  <c r="AW12" i="13"/>
  <c r="BA12" i="13"/>
  <c r="BS21" i="13"/>
  <c r="BA20" i="13"/>
  <c r="BR20" i="13" s="1"/>
  <c r="AS20" i="13"/>
  <c r="BP20" i="13" s="1"/>
  <c r="AS21" i="13"/>
  <c r="BP21" i="13" s="1"/>
  <c r="BA23" i="13"/>
  <c r="BO23" i="13" s="1"/>
  <c r="AW23" i="13"/>
  <c r="BQ23" i="13" s="1"/>
  <c r="AW21" i="13"/>
  <c r="BQ21" i="13" s="1"/>
  <c r="BA21" i="13"/>
  <c r="BI21" i="13" s="1"/>
  <c r="BA22" i="13"/>
  <c r="BL22" i="13" s="1"/>
  <c r="BT23" i="13"/>
  <c r="AW22" i="13"/>
  <c r="BQ22" i="13" s="1"/>
  <c r="BS23" i="13"/>
  <c r="BT21" i="13"/>
  <c r="AS22" i="13"/>
  <c r="BS11" i="13"/>
  <c r="BT11" i="13"/>
  <c r="BA10" i="13"/>
  <c r="BA11" i="13"/>
  <c r="AW11" i="13"/>
  <c r="BQ11" i="13" s="1"/>
  <c r="AW10" i="13"/>
  <c r="BQ10" i="13" s="1"/>
  <c r="BU11" i="13"/>
  <c r="AS10" i="13"/>
  <c r="BP10" i="13" s="1"/>
  <c r="AS11" i="13"/>
  <c r="BU21" i="13" l="1"/>
  <c r="BU23" i="13"/>
  <c r="AS23" i="13"/>
  <c r="AS19" i="13" s="1"/>
  <c r="BS28" i="13"/>
  <c r="BU28" i="13"/>
  <c r="BS16" i="13"/>
  <c r="AW16" i="13"/>
  <c r="AW15" i="13"/>
  <c r="BA15" i="13"/>
  <c r="BA16" i="13"/>
  <c r="BI16" i="13" s="1"/>
  <c r="AW18" i="13"/>
  <c r="BU16" i="13"/>
  <c r="AS15" i="13"/>
  <c r="AS16" i="13"/>
  <c r="BT16" i="13"/>
  <c r="AS18" i="13"/>
  <c r="AS17" i="13"/>
  <c r="BU18" i="13"/>
  <c r="BA18" i="13"/>
  <c r="BO18" i="13" s="1"/>
  <c r="AW28" i="52"/>
  <c r="AW26" i="52"/>
  <c r="AS28" i="52"/>
  <c r="BJ28" i="52" s="1"/>
  <c r="AS25" i="52"/>
  <c r="AS27" i="52"/>
  <c r="BJ27" i="52" s="1"/>
  <c r="BA26" i="52"/>
  <c r="BA25" i="52"/>
  <c r="BT26" i="52"/>
  <c r="BS26" i="52"/>
  <c r="BT28" i="52"/>
  <c r="BU26" i="52"/>
  <c r="BS28" i="52"/>
  <c r="AW27" i="52"/>
  <c r="AW25" i="52"/>
  <c r="BA28" i="52"/>
  <c r="AS26" i="52"/>
  <c r="BA27" i="52"/>
  <c r="BU28" i="52"/>
  <c r="BT28" i="13"/>
  <c r="BA31" i="51"/>
  <c r="BU33" i="51"/>
  <c r="BU31" i="51"/>
  <c r="AS30" i="51"/>
  <c r="BT31" i="51"/>
  <c r="AW32" i="51"/>
  <c r="BS33" i="51"/>
  <c r="BS31" i="51"/>
  <c r="BT33" i="51"/>
  <c r="BA33" i="51"/>
  <c r="AS31" i="51"/>
  <c r="AW31" i="51"/>
  <c r="BA30" i="51"/>
  <c r="BA32" i="51"/>
  <c r="AW33" i="51"/>
  <c r="AS32" i="51"/>
  <c r="AS33" i="51"/>
  <c r="AW30" i="51"/>
  <c r="BS28" i="43"/>
  <c r="BT28" i="43"/>
  <c r="AS27" i="43"/>
  <c r="BJ27" i="43" s="1"/>
  <c r="AW28" i="43"/>
  <c r="AS28" i="43"/>
  <c r="BJ28" i="43" s="1"/>
  <c r="BU26" i="43"/>
  <c r="BA28" i="43"/>
  <c r="AS25" i="43"/>
  <c r="BT26" i="43"/>
  <c r="BS26" i="43"/>
  <c r="AW27" i="43"/>
  <c r="BU28" i="43"/>
  <c r="AW25" i="43"/>
  <c r="BA26" i="43"/>
  <c r="BA27" i="43"/>
  <c r="BA25" i="43"/>
  <c r="AW26" i="43"/>
  <c r="AS26" i="43"/>
  <c r="AW31" i="46"/>
  <c r="AW30" i="46"/>
  <c r="AW33" i="46"/>
  <c r="AS30" i="46"/>
  <c r="BA30" i="46"/>
  <c r="BS31" i="46"/>
  <c r="BS33" i="46"/>
  <c r="AS33" i="46"/>
  <c r="BA32" i="46"/>
  <c r="BU31" i="46"/>
  <c r="BU33" i="46"/>
  <c r="AS32" i="46"/>
  <c r="BT31" i="46"/>
  <c r="BT33" i="46"/>
  <c r="BA31" i="46"/>
  <c r="BA33" i="46"/>
  <c r="AW32" i="46"/>
  <c r="AS31" i="46"/>
  <c r="AS28" i="46"/>
  <c r="BJ28" i="46" s="1"/>
  <c r="BA26" i="46"/>
  <c r="BT28" i="46"/>
  <c r="AS27" i="46"/>
  <c r="BJ27" i="46" s="1"/>
  <c r="BT26" i="46"/>
  <c r="BS28" i="46"/>
  <c r="BS26" i="46"/>
  <c r="AS25" i="46"/>
  <c r="AW28" i="46"/>
  <c r="BA25" i="46"/>
  <c r="BA27" i="46"/>
  <c r="AW26" i="46"/>
  <c r="AW27" i="46"/>
  <c r="BU28" i="46"/>
  <c r="BU26" i="46"/>
  <c r="AW25" i="46"/>
  <c r="BA28" i="46"/>
  <c r="AS26" i="46"/>
  <c r="AW27" i="50"/>
  <c r="BT28" i="50"/>
  <c r="BS28" i="50"/>
  <c r="AW28" i="50"/>
  <c r="AS25" i="50"/>
  <c r="BU28" i="50"/>
  <c r="BA26" i="50"/>
  <c r="BA28" i="50"/>
  <c r="BT26" i="50"/>
  <c r="BS26" i="50"/>
  <c r="AW26" i="50"/>
  <c r="AW25" i="50"/>
  <c r="BA25" i="50"/>
  <c r="AS26" i="50"/>
  <c r="BA27" i="50"/>
  <c r="AS28" i="50"/>
  <c r="BJ28" i="50" s="1"/>
  <c r="AS27" i="50"/>
  <c r="BJ27" i="50" s="1"/>
  <c r="BU26" i="50"/>
  <c r="BU33" i="44"/>
  <c r="BS33" i="44"/>
  <c r="AW33" i="44"/>
  <c r="AS33" i="44"/>
  <c r="BS31" i="44"/>
  <c r="AS30" i="44"/>
  <c r="BT31" i="44"/>
  <c r="BA32" i="44"/>
  <c r="AW30" i="44"/>
  <c r="BA31" i="44"/>
  <c r="AW32" i="44"/>
  <c r="BT33" i="44"/>
  <c r="AS31" i="44"/>
  <c r="AS32" i="44"/>
  <c r="BA30" i="44"/>
  <c r="BU31" i="44"/>
  <c r="AW31" i="44"/>
  <c r="BA33" i="44"/>
  <c r="AS28" i="45"/>
  <c r="BJ28" i="45" s="1"/>
  <c r="BA26" i="45"/>
  <c r="BT28" i="45"/>
  <c r="BU28" i="45"/>
  <c r="BS26" i="45"/>
  <c r="AW26" i="45"/>
  <c r="AS26" i="45"/>
  <c r="BU26" i="45"/>
  <c r="AW25" i="45"/>
  <c r="AS27" i="45"/>
  <c r="BJ27" i="45" s="1"/>
  <c r="BA25" i="45"/>
  <c r="AW27" i="45"/>
  <c r="BA28" i="45"/>
  <c r="BT26" i="45"/>
  <c r="AW28" i="45"/>
  <c r="BA27" i="45"/>
  <c r="BS28" i="45"/>
  <c r="AS25" i="45"/>
  <c r="AW27" i="53"/>
  <c r="BU28" i="53"/>
  <c r="BA25" i="53"/>
  <c r="AS25" i="53"/>
  <c r="AS26" i="53"/>
  <c r="BS28" i="53"/>
  <c r="BT28" i="53"/>
  <c r="BU26" i="53"/>
  <c r="AS27" i="53"/>
  <c r="BJ27" i="53" s="1"/>
  <c r="AS28" i="53"/>
  <c r="BJ28" i="53" s="1"/>
  <c r="BA28" i="53"/>
  <c r="AW28" i="53"/>
  <c r="BA26" i="53"/>
  <c r="BA27" i="53"/>
  <c r="AW26" i="53"/>
  <c r="BT26" i="53"/>
  <c r="AW25" i="53"/>
  <c r="BS26" i="53"/>
  <c r="BA27" i="49"/>
  <c r="BU28" i="49"/>
  <c r="BT28" i="49"/>
  <c r="AW27" i="49"/>
  <c r="BU26" i="49"/>
  <c r="BS28" i="49"/>
  <c r="AS27" i="49"/>
  <c r="BJ27" i="49" s="1"/>
  <c r="BA25" i="49"/>
  <c r="BS26" i="49"/>
  <c r="AS26" i="49"/>
  <c r="BA26" i="49"/>
  <c r="BT26" i="49"/>
  <c r="BA28" i="49"/>
  <c r="AS25" i="49"/>
  <c r="AW28" i="49"/>
  <c r="AW26" i="49"/>
  <c r="AS28" i="49"/>
  <c r="BJ28" i="49" s="1"/>
  <c r="AW25" i="49"/>
  <c r="BA30" i="47"/>
  <c r="AS30" i="47"/>
  <c r="BS31" i="47"/>
  <c r="BA31" i="47"/>
  <c r="BT31" i="47"/>
  <c r="AW31" i="47"/>
  <c r="AS31" i="47"/>
  <c r="BA33" i="47"/>
  <c r="AS32" i="47"/>
  <c r="AW32" i="47"/>
  <c r="AS33" i="47"/>
  <c r="BA32" i="47"/>
  <c r="AW30" i="47"/>
  <c r="BU33" i="47"/>
  <c r="BT33" i="47"/>
  <c r="BS33" i="47"/>
  <c r="AW33" i="47"/>
  <c r="BU31" i="47"/>
  <c r="AS26" i="44"/>
  <c r="AS28" i="44"/>
  <c r="BJ28" i="44" s="1"/>
  <c r="AW26" i="44"/>
  <c r="AS27" i="44"/>
  <c r="BJ27" i="44" s="1"/>
  <c r="BU26" i="44"/>
  <c r="AW27" i="44"/>
  <c r="BA28" i="44"/>
  <c r="BT26" i="44"/>
  <c r="BS26" i="44"/>
  <c r="AS25" i="44"/>
  <c r="BT28" i="44"/>
  <c r="BA25" i="44"/>
  <c r="BS28" i="44"/>
  <c r="BU28" i="44"/>
  <c r="BA26" i="44"/>
  <c r="AW25" i="44"/>
  <c r="AW28" i="44"/>
  <c r="BA27" i="44"/>
  <c r="BA27" i="48"/>
  <c r="BU28" i="48"/>
  <c r="AS25" i="48"/>
  <c r="BA26" i="48"/>
  <c r="AW28" i="48"/>
  <c r="AS26" i="48"/>
  <c r="AS27" i="48"/>
  <c r="BJ27" i="48" s="1"/>
  <c r="AW25" i="48"/>
  <c r="AW26" i="48"/>
  <c r="BT26" i="48"/>
  <c r="AW27" i="48"/>
  <c r="BA28" i="48"/>
  <c r="BU26" i="48"/>
  <c r="BS28" i="48"/>
  <c r="BS26" i="48"/>
  <c r="BA25" i="48"/>
  <c r="BT28" i="48"/>
  <c r="AS28" i="48"/>
  <c r="BJ28" i="48" s="1"/>
  <c r="BS23" i="53"/>
  <c r="AS20" i="53"/>
  <c r="AW22" i="53"/>
  <c r="BQ22" i="53" s="1"/>
  <c r="AW21" i="53"/>
  <c r="BQ21" i="53" s="1"/>
  <c r="BT23" i="53"/>
  <c r="BU21" i="53"/>
  <c r="BU23" i="53"/>
  <c r="AW20" i="53"/>
  <c r="BQ20" i="53" s="1"/>
  <c r="AS21" i="53"/>
  <c r="BP21" i="53" s="1"/>
  <c r="BS21" i="53"/>
  <c r="AW23" i="53"/>
  <c r="BQ23" i="53" s="1"/>
  <c r="AS23" i="53"/>
  <c r="BA21" i="53"/>
  <c r="BA20" i="53"/>
  <c r="BR20" i="53" s="1"/>
  <c r="BA23" i="53"/>
  <c r="BA22" i="53"/>
  <c r="AS22" i="53"/>
  <c r="BT21" i="53"/>
  <c r="BU13" i="53"/>
  <c r="AS12" i="53"/>
  <c r="BA11" i="53"/>
  <c r="AW11" i="53"/>
  <c r="BA13" i="53"/>
  <c r="BA12" i="53"/>
  <c r="BT13" i="53"/>
  <c r="AS10" i="53"/>
  <c r="AW10" i="53"/>
  <c r="AW12" i="53"/>
  <c r="AW13" i="53"/>
  <c r="AS11" i="53"/>
  <c r="AS13" i="53"/>
  <c r="BS13" i="53"/>
  <c r="BA10" i="53"/>
  <c r="AW16" i="52"/>
  <c r="BU18" i="52"/>
  <c r="AW17" i="52"/>
  <c r="BT18" i="52"/>
  <c r="BS18" i="52"/>
  <c r="BS16" i="52"/>
  <c r="AS17" i="52"/>
  <c r="BU16" i="52"/>
  <c r="BA18" i="52"/>
  <c r="BT16" i="52"/>
  <c r="AW18" i="52"/>
  <c r="AS15" i="52"/>
  <c r="BA17" i="52"/>
  <c r="AS18" i="52"/>
  <c r="BA15" i="52"/>
  <c r="AS16" i="52"/>
  <c r="AW15" i="52"/>
  <c r="BA16" i="52"/>
  <c r="BT23" i="51"/>
  <c r="BS23" i="51"/>
  <c r="AS22" i="51"/>
  <c r="BU21" i="51"/>
  <c r="AS20" i="51"/>
  <c r="BT21" i="51"/>
  <c r="BS21" i="51"/>
  <c r="AW23" i="51"/>
  <c r="BQ23" i="51" s="1"/>
  <c r="BA22" i="51"/>
  <c r="BA21" i="51"/>
  <c r="BU23" i="51"/>
  <c r="BA20" i="51"/>
  <c r="AS21" i="51"/>
  <c r="BP21" i="51" s="1"/>
  <c r="AS23" i="51"/>
  <c r="BA23" i="51"/>
  <c r="AW22" i="51"/>
  <c r="BQ22" i="51" s="1"/>
  <c r="AW20" i="51"/>
  <c r="BQ20" i="51" s="1"/>
  <c r="AW21" i="51"/>
  <c r="BQ21" i="51" s="1"/>
  <c r="AS11" i="49"/>
  <c r="BA10" i="49"/>
  <c r="BT13" i="49"/>
  <c r="AW10" i="49"/>
  <c r="AS13" i="49"/>
  <c r="BU11" i="49"/>
  <c r="BT11" i="49"/>
  <c r="BS11" i="49"/>
  <c r="AW12" i="49"/>
  <c r="BU13" i="49"/>
  <c r="BA11" i="49"/>
  <c r="BS13" i="49"/>
  <c r="AS10" i="49"/>
  <c r="AS12" i="49"/>
  <c r="BA12" i="49"/>
  <c r="AW11" i="49"/>
  <c r="BA13" i="49"/>
  <c r="AW13" i="49"/>
  <c r="BS18" i="53"/>
  <c r="BA18" i="53"/>
  <c r="AS15" i="53"/>
  <c r="AW15" i="53"/>
  <c r="BT18" i="53"/>
  <c r="AW17" i="53"/>
  <c r="BU16" i="53"/>
  <c r="BA16" i="53"/>
  <c r="AW16" i="53"/>
  <c r="BA17" i="53"/>
  <c r="AS16" i="53"/>
  <c r="BU18" i="53"/>
  <c r="AS18" i="53"/>
  <c r="AW18" i="53"/>
  <c r="AS17" i="53"/>
  <c r="BA15" i="53"/>
  <c r="BS16" i="53"/>
  <c r="BT16" i="53"/>
  <c r="AW23" i="49"/>
  <c r="BQ23" i="49" s="1"/>
  <c r="AS21" i="49"/>
  <c r="BP21" i="49" s="1"/>
  <c r="BU23" i="49"/>
  <c r="BS21" i="49"/>
  <c r="BT23" i="49"/>
  <c r="BA22" i="49"/>
  <c r="AW22" i="49"/>
  <c r="BQ22" i="49" s="1"/>
  <c r="BS23" i="49"/>
  <c r="AW21" i="49"/>
  <c r="BQ21" i="49" s="1"/>
  <c r="AS20" i="49"/>
  <c r="BU21" i="49"/>
  <c r="AW20" i="49"/>
  <c r="BQ20" i="49" s="1"/>
  <c r="BT21" i="49"/>
  <c r="BA21" i="49"/>
  <c r="AS23" i="49"/>
  <c r="AS22" i="49"/>
  <c r="BA23" i="49"/>
  <c r="BA20" i="49"/>
  <c r="AS11" i="52"/>
  <c r="BA10" i="52"/>
  <c r="BU11" i="52"/>
  <c r="BA13" i="52"/>
  <c r="BT11" i="52"/>
  <c r="AW10" i="52"/>
  <c r="BS11" i="52"/>
  <c r="BT13" i="52"/>
  <c r="BS13" i="52"/>
  <c r="AS12" i="52"/>
  <c r="BA12" i="52"/>
  <c r="AW12" i="52"/>
  <c r="BA11" i="52"/>
  <c r="AW11" i="52"/>
  <c r="BU13" i="52"/>
  <c r="AS13" i="52"/>
  <c r="AW13" i="52"/>
  <c r="AS10" i="52"/>
  <c r="AS15" i="50"/>
  <c r="BA17" i="50"/>
  <c r="AS17" i="50"/>
  <c r="BU18" i="50"/>
  <c r="BT18" i="50"/>
  <c r="AW15" i="50"/>
  <c r="BU16" i="50"/>
  <c r="BT16" i="50"/>
  <c r="BS18" i="50"/>
  <c r="AW18" i="50"/>
  <c r="BA15" i="50"/>
  <c r="BA16" i="50"/>
  <c r="AS16" i="50"/>
  <c r="BA18" i="50"/>
  <c r="AW16" i="50"/>
  <c r="BS16" i="50"/>
  <c r="AW17" i="50"/>
  <c r="AS18" i="50"/>
  <c r="BU26" i="13"/>
  <c r="BT21" i="44"/>
  <c r="BS21" i="44"/>
  <c r="AW21" i="44"/>
  <c r="BQ21" i="44" s="1"/>
  <c r="AW23" i="44"/>
  <c r="BQ23" i="44" s="1"/>
  <c r="AS21" i="44"/>
  <c r="BP21" i="44" s="1"/>
  <c r="BA20" i="44"/>
  <c r="BR20" i="44" s="1"/>
  <c r="AW22" i="44"/>
  <c r="BQ22" i="44" s="1"/>
  <c r="AW20" i="44"/>
  <c r="BQ20" i="44" s="1"/>
  <c r="BS23" i="44"/>
  <c r="BU21" i="44"/>
  <c r="AS20" i="44"/>
  <c r="BP20" i="44" s="1"/>
  <c r="BU23" i="44"/>
  <c r="BT23" i="44"/>
  <c r="BA23" i="44"/>
  <c r="AS22" i="44"/>
  <c r="BA22" i="44"/>
  <c r="AS23" i="44"/>
  <c r="BA21" i="44"/>
  <c r="BU11" i="43"/>
  <c r="BS11" i="43"/>
  <c r="AS10" i="43"/>
  <c r="BU13" i="43"/>
  <c r="BT13" i="43"/>
  <c r="AW10" i="43"/>
  <c r="BS13" i="43"/>
  <c r="AS11" i="43"/>
  <c r="BA13" i="43"/>
  <c r="AW11" i="43"/>
  <c r="AS13" i="43"/>
  <c r="AW12" i="43"/>
  <c r="BT11" i="43"/>
  <c r="BA12" i="43"/>
  <c r="AS12" i="43"/>
  <c r="BA11" i="43"/>
  <c r="AW13" i="43"/>
  <c r="BA10" i="43"/>
  <c r="AW18" i="49"/>
  <c r="BA15" i="49"/>
  <c r="BS18" i="49"/>
  <c r="AS17" i="49"/>
  <c r="BT16" i="49"/>
  <c r="AW16" i="49"/>
  <c r="BU18" i="49"/>
  <c r="BT18" i="49"/>
  <c r="AW15" i="49"/>
  <c r="BS16" i="49"/>
  <c r="AS15" i="49"/>
  <c r="BA18" i="49"/>
  <c r="AS16" i="49"/>
  <c r="BU16" i="49"/>
  <c r="BA16" i="49"/>
  <c r="AW17" i="49"/>
  <c r="BA17" i="49"/>
  <c r="AS18" i="49"/>
  <c r="BT31" i="45"/>
  <c r="BT33" i="45"/>
  <c r="BA33" i="45"/>
  <c r="AW33" i="45"/>
  <c r="AS33" i="45"/>
  <c r="BA30" i="45"/>
  <c r="BU31" i="45"/>
  <c r="AW32" i="45"/>
  <c r="AW30" i="45"/>
  <c r="BS31" i="45"/>
  <c r="AS31" i="45"/>
  <c r="AS32" i="45"/>
  <c r="AW31" i="45"/>
  <c r="BA32" i="45"/>
  <c r="AS30" i="45"/>
  <c r="BS33" i="45"/>
  <c r="BA31" i="45"/>
  <c r="BU33" i="45"/>
  <c r="BA13" i="51"/>
  <c r="AW11" i="51"/>
  <c r="AS11" i="51"/>
  <c r="BU11" i="51"/>
  <c r="BA12" i="51"/>
  <c r="AW10" i="51"/>
  <c r="AS13" i="51"/>
  <c r="BT11" i="51"/>
  <c r="BS11" i="51"/>
  <c r="BA10" i="51"/>
  <c r="AW12" i="51"/>
  <c r="BU13" i="51"/>
  <c r="AS12" i="51"/>
  <c r="BT13" i="51"/>
  <c r="BS13" i="51"/>
  <c r="BA11" i="51"/>
  <c r="AS10" i="51"/>
  <c r="AW13" i="51"/>
  <c r="BT18" i="13"/>
  <c r="BA17" i="13"/>
  <c r="BL17" i="13" s="1"/>
  <c r="BS18" i="13"/>
  <c r="BU23" i="47"/>
  <c r="BT23" i="47"/>
  <c r="AW23" i="47"/>
  <c r="BQ23" i="47" s="1"/>
  <c r="BS21" i="47"/>
  <c r="BA22" i="47"/>
  <c r="AW22" i="47"/>
  <c r="BQ22" i="47" s="1"/>
  <c r="AS22" i="47"/>
  <c r="AS20" i="47"/>
  <c r="AS21" i="47"/>
  <c r="BP21" i="47" s="1"/>
  <c r="BS23" i="47"/>
  <c r="BA23" i="47"/>
  <c r="BA21" i="47"/>
  <c r="BA20" i="47"/>
  <c r="BR20" i="47" s="1"/>
  <c r="AW21" i="47"/>
  <c r="BQ21" i="47" s="1"/>
  <c r="BU21" i="47"/>
  <c r="AW20" i="47"/>
  <c r="BQ20" i="47" s="1"/>
  <c r="BT21" i="47"/>
  <c r="AS23" i="47"/>
  <c r="BT13" i="48"/>
  <c r="AS12" i="48"/>
  <c r="BU11" i="48"/>
  <c r="BT11" i="48"/>
  <c r="BS11" i="48"/>
  <c r="BA11" i="48"/>
  <c r="BA13" i="48"/>
  <c r="BU13" i="48"/>
  <c r="BA12" i="48"/>
  <c r="AS10" i="48"/>
  <c r="BA10" i="48"/>
  <c r="AS11" i="48"/>
  <c r="AW13" i="48"/>
  <c r="AW10" i="48"/>
  <c r="AW12" i="48"/>
  <c r="AW11" i="48"/>
  <c r="AS13" i="48"/>
  <c r="BS13" i="48"/>
  <c r="BA15" i="47"/>
  <c r="BA17" i="47"/>
  <c r="AS16" i="47"/>
  <c r="AW16" i="47"/>
  <c r="AS15" i="47"/>
  <c r="BU16" i="47"/>
  <c r="AW17" i="47"/>
  <c r="BS18" i="47"/>
  <c r="BA18" i="47"/>
  <c r="AW15" i="47"/>
  <c r="AS18" i="47"/>
  <c r="BA16" i="47"/>
  <c r="BU18" i="47"/>
  <c r="AS17" i="47"/>
  <c r="BT18" i="47"/>
  <c r="AW18" i="47"/>
  <c r="BT16" i="47"/>
  <c r="BS16" i="47"/>
  <c r="BA27" i="13"/>
  <c r="AS16" i="43"/>
  <c r="AS17" i="43"/>
  <c r="BA18" i="43"/>
  <c r="BA15" i="43"/>
  <c r="BU18" i="43"/>
  <c r="BT18" i="43"/>
  <c r="BA17" i="43"/>
  <c r="BS18" i="43"/>
  <c r="AS15" i="43"/>
  <c r="AW17" i="43"/>
  <c r="AW16" i="43"/>
  <c r="BU16" i="43"/>
  <c r="BT16" i="43"/>
  <c r="BS16" i="43"/>
  <c r="AW18" i="43"/>
  <c r="BA16" i="43"/>
  <c r="AW15" i="43"/>
  <c r="AS18" i="43"/>
  <c r="AS25" i="13"/>
  <c r="BA26" i="13"/>
  <c r="AS26" i="13"/>
  <c r="AS23" i="48"/>
  <c r="BU23" i="48"/>
  <c r="BS23" i="48"/>
  <c r="BS21" i="48"/>
  <c r="BA21" i="48"/>
  <c r="AS22" i="48"/>
  <c r="BT23" i="48"/>
  <c r="BA23" i="48"/>
  <c r="BT21" i="48"/>
  <c r="BA20" i="48"/>
  <c r="AW21" i="48"/>
  <c r="BQ21" i="48" s="1"/>
  <c r="AW22" i="48"/>
  <c r="BQ22" i="48" s="1"/>
  <c r="BA22" i="48"/>
  <c r="BU21" i="48"/>
  <c r="AW23" i="48"/>
  <c r="BQ23" i="48" s="1"/>
  <c r="AS21" i="48"/>
  <c r="BP21" i="48" s="1"/>
  <c r="AS20" i="48"/>
  <c r="AW20" i="48"/>
  <c r="BU11" i="47"/>
  <c r="BA13" i="47"/>
  <c r="AW11" i="47"/>
  <c r="BU13" i="47"/>
  <c r="BA12" i="47"/>
  <c r="AS11" i="47"/>
  <c r="AS10" i="47"/>
  <c r="BS11" i="47"/>
  <c r="AS13" i="47"/>
  <c r="AS12" i="47"/>
  <c r="BT13" i="47"/>
  <c r="BS13" i="47"/>
  <c r="AW13" i="47"/>
  <c r="BT11" i="47"/>
  <c r="BA11" i="47"/>
  <c r="AW12" i="47"/>
  <c r="AW10" i="47"/>
  <c r="BA10" i="47"/>
  <c r="BS18" i="48"/>
  <c r="BA18" i="48"/>
  <c r="BA15" i="48"/>
  <c r="AW16" i="48"/>
  <c r="AS16" i="48"/>
  <c r="BT16" i="48"/>
  <c r="BS16" i="48"/>
  <c r="AW18" i="48"/>
  <c r="AW15" i="48"/>
  <c r="BU16" i="48"/>
  <c r="AS17" i="48"/>
  <c r="AW17" i="48"/>
  <c r="BU18" i="48"/>
  <c r="AS18" i="48"/>
  <c r="BA16" i="48"/>
  <c r="BT18" i="48"/>
  <c r="AS15" i="48"/>
  <c r="BA17" i="48"/>
  <c r="BA25" i="51"/>
  <c r="BT26" i="51"/>
  <c r="AW28" i="51"/>
  <c r="AS27" i="51"/>
  <c r="BJ27" i="51" s="1"/>
  <c r="AW26" i="51"/>
  <c r="BU28" i="51"/>
  <c r="BS28" i="51"/>
  <c r="BU26" i="51"/>
  <c r="AS26" i="51"/>
  <c r="BA26" i="51"/>
  <c r="BA28" i="51"/>
  <c r="BA27" i="51"/>
  <c r="AW27" i="51"/>
  <c r="AS28" i="51"/>
  <c r="BJ28" i="51" s="1"/>
  <c r="AW25" i="51"/>
  <c r="AS25" i="51"/>
  <c r="BS26" i="51"/>
  <c r="BT28" i="51"/>
  <c r="BA30" i="48"/>
  <c r="AS30" i="48"/>
  <c r="BU31" i="48"/>
  <c r="AS32" i="48"/>
  <c r="AS33" i="48"/>
  <c r="BT31" i="48"/>
  <c r="BS31" i="48"/>
  <c r="BS33" i="48"/>
  <c r="AW32" i="48"/>
  <c r="BA31" i="48"/>
  <c r="BU33" i="48"/>
  <c r="AW31" i="48"/>
  <c r="AS31" i="48"/>
  <c r="BT33" i="48"/>
  <c r="AW30" i="48"/>
  <c r="AW33" i="48"/>
  <c r="BA33" i="48"/>
  <c r="BA32" i="48"/>
  <c r="AW32" i="49"/>
  <c r="BA31" i="49"/>
  <c r="BA33" i="49"/>
  <c r="BS31" i="49"/>
  <c r="BT33" i="49"/>
  <c r="BS33" i="49"/>
  <c r="BA30" i="49"/>
  <c r="BU33" i="49"/>
  <c r="AS31" i="49"/>
  <c r="AS32" i="49"/>
  <c r="AW31" i="49"/>
  <c r="AW30" i="49"/>
  <c r="BA32" i="49"/>
  <c r="BT31" i="49"/>
  <c r="AS33" i="49"/>
  <c r="AS30" i="49"/>
  <c r="BU31" i="49"/>
  <c r="AW33" i="49"/>
  <c r="BS13" i="45"/>
  <c r="AS10" i="45"/>
  <c r="BT13" i="45"/>
  <c r="BT11" i="45"/>
  <c r="AW12" i="45"/>
  <c r="AS11" i="45"/>
  <c r="AW11" i="45"/>
  <c r="BA10" i="45"/>
  <c r="BA11" i="45"/>
  <c r="BU13" i="45"/>
  <c r="AW10" i="45"/>
  <c r="BU11" i="45"/>
  <c r="AW13" i="45"/>
  <c r="AS13" i="45"/>
  <c r="BA13" i="45"/>
  <c r="AS12" i="45"/>
  <c r="BS11" i="45"/>
  <c r="BA12" i="45"/>
  <c r="AS12" i="50"/>
  <c r="AS11" i="50"/>
  <c r="BA10" i="50"/>
  <c r="AW12" i="50"/>
  <c r="AS10" i="50"/>
  <c r="BA13" i="50"/>
  <c r="BU11" i="50"/>
  <c r="BT11" i="50"/>
  <c r="BS11" i="50"/>
  <c r="BU13" i="50"/>
  <c r="BT13" i="50"/>
  <c r="BS13" i="50"/>
  <c r="BA11" i="50"/>
  <c r="AW13" i="50"/>
  <c r="AS13" i="50"/>
  <c r="BA12" i="50"/>
  <c r="AW10" i="50"/>
  <c r="AW11" i="50"/>
  <c r="BA25" i="13"/>
  <c r="AW28" i="13"/>
  <c r="BT23" i="45"/>
  <c r="AS21" i="45"/>
  <c r="BP21" i="45" s="1"/>
  <c r="AW22" i="45"/>
  <c r="BQ22" i="45" s="1"/>
  <c r="BU21" i="45"/>
  <c r="BA20" i="45"/>
  <c r="AW21" i="45"/>
  <c r="BQ21" i="45" s="1"/>
  <c r="AS22" i="45"/>
  <c r="BS23" i="45"/>
  <c r="AS23" i="45"/>
  <c r="BS21" i="45"/>
  <c r="AS20" i="45"/>
  <c r="BU23" i="45"/>
  <c r="AW20" i="45"/>
  <c r="BQ20" i="45" s="1"/>
  <c r="AW23" i="45"/>
  <c r="BQ23" i="45" s="1"/>
  <c r="BA23" i="45"/>
  <c r="BA21" i="45"/>
  <c r="BA22" i="45"/>
  <c r="BT21" i="45"/>
  <c r="BA13" i="44"/>
  <c r="AS13" i="44"/>
  <c r="BA12" i="44"/>
  <c r="BT11" i="44"/>
  <c r="BT13" i="44"/>
  <c r="AW10" i="44"/>
  <c r="AS10" i="44"/>
  <c r="BU13" i="44"/>
  <c r="BS11" i="44"/>
  <c r="BS13" i="44"/>
  <c r="BA11" i="44"/>
  <c r="BU11" i="44"/>
  <c r="AW13" i="44"/>
  <c r="AW12" i="44"/>
  <c r="AS12" i="44"/>
  <c r="AS11" i="44"/>
  <c r="AW11" i="44"/>
  <c r="BA10" i="44"/>
  <c r="BU18" i="44"/>
  <c r="BT18" i="44"/>
  <c r="BA15" i="44"/>
  <c r="AW15" i="44"/>
  <c r="BS16" i="44"/>
  <c r="BA16" i="44"/>
  <c r="AS18" i="44"/>
  <c r="BA18" i="44"/>
  <c r="AW18" i="44"/>
  <c r="AS15" i="44"/>
  <c r="AW16" i="44"/>
  <c r="BU16" i="44"/>
  <c r="AS17" i="44"/>
  <c r="AW17" i="44"/>
  <c r="AS16" i="44"/>
  <c r="BS18" i="44"/>
  <c r="BT16" i="44"/>
  <c r="BA17" i="44"/>
  <c r="AW31" i="43"/>
  <c r="AS31" i="43"/>
  <c r="BS33" i="43"/>
  <c r="BS31" i="43"/>
  <c r="BA33" i="43"/>
  <c r="AS33" i="43"/>
  <c r="AW30" i="43"/>
  <c r="BU33" i="43"/>
  <c r="BT33" i="43"/>
  <c r="BA32" i="43"/>
  <c r="AW32" i="43"/>
  <c r="BA31" i="43"/>
  <c r="BA30" i="43"/>
  <c r="AS30" i="43"/>
  <c r="AS32" i="43"/>
  <c r="BU31" i="43"/>
  <c r="BT31" i="43"/>
  <c r="AW33" i="43"/>
  <c r="AW26" i="47"/>
  <c r="BS28" i="47"/>
  <c r="AS27" i="47"/>
  <c r="BJ27" i="47" s="1"/>
  <c r="AS25" i="47"/>
  <c r="BT28" i="47"/>
  <c r="AW28" i="47"/>
  <c r="AS28" i="47"/>
  <c r="BJ28" i="47" s="1"/>
  <c r="BU28" i="47"/>
  <c r="BA28" i="47"/>
  <c r="BA26" i="47"/>
  <c r="BA27" i="47"/>
  <c r="AS26" i="47"/>
  <c r="BU26" i="47"/>
  <c r="AW25" i="47"/>
  <c r="BA25" i="47"/>
  <c r="BT26" i="47"/>
  <c r="AW27" i="47"/>
  <c r="BS26" i="47"/>
  <c r="AW32" i="13"/>
  <c r="AS32" i="13"/>
  <c r="BA32" i="13"/>
  <c r="BU33" i="13"/>
  <c r="AW33" i="13"/>
  <c r="AS30" i="13"/>
  <c r="AW31" i="13"/>
  <c r="BT33" i="13"/>
  <c r="BS31" i="13"/>
  <c r="BT31" i="13"/>
  <c r="AS31" i="13"/>
  <c r="BA30" i="13"/>
  <c r="BU31" i="13"/>
  <c r="BS33" i="13"/>
  <c r="AW30" i="13"/>
  <c r="AS33" i="13"/>
  <c r="BA31" i="13"/>
  <c r="BA33" i="13"/>
  <c r="AW26" i="13"/>
  <c r="AW23" i="50"/>
  <c r="BQ23" i="50" s="1"/>
  <c r="AW20" i="50"/>
  <c r="BQ20" i="50" s="1"/>
  <c r="AS20" i="50"/>
  <c r="BU23" i="50"/>
  <c r="BT23" i="50"/>
  <c r="BS23" i="50"/>
  <c r="BA22" i="50"/>
  <c r="BA20" i="50"/>
  <c r="BR20" i="50" s="1"/>
  <c r="BU21" i="50"/>
  <c r="BT21" i="50"/>
  <c r="AW21" i="50"/>
  <c r="BQ21" i="50" s="1"/>
  <c r="AS22" i="50"/>
  <c r="AS23" i="50"/>
  <c r="BA21" i="50"/>
  <c r="BS21" i="50"/>
  <c r="AW22" i="50"/>
  <c r="BQ22" i="50" s="1"/>
  <c r="AS21" i="50"/>
  <c r="BP21" i="50" s="1"/>
  <c r="BA23" i="50"/>
  <c r="BA23" i="52"/>
  <c r="BA20" i="52"/>
  <c r="BR20" i="52" s="1"/>
  <c r="BU23" i="52"/>
  <c r="BS21" i="52"/>
  <c r="BA22" i="52"/>
  <c r="AS23" i="52"/>
  <c r="AW22" i="52"/>
  <c r="BQ22" i="52" s="1"/>
  <c r="AS20" i="52"/>
  <c r="BU21" i="52"/>
  <c r="BT21" i="52"/>
  <c r="AW20" i="52"/>
  <c r="BQ20" i="52" s="1"/>
  <c r="AS21" i="52"/>
  <c r="BP21" i="52" s="1"/>
  <c r="AW23" i="52"/>
  <c r="BQ23" i="52" s="1"/>
  <c r="AS22" i="52"/>
  <c r="BS23" i="52"/>
  <c r="BA21" i="52"/>
  <c r="AW21" i="52"/>
  <c r="BQ21" i="52" s="1"/>
  <c r="BT23" i="52"/>
  <c r="AS28" i="13"/>
  <c r="BJ28" i="13" s="1"/>
  <c r="AW23" i="46"/>
  <c r="BQ23" i="46" s="1"/>
  <c r="AS23" i="46"/>
  <c r="BA20" i="46"/>
  <c r="BR20" i="46" s="1"/>
  <c r="BS23" i="46"/>
  <c r="BU21" i="46"/>
  <c r="BS21" i="46"/>
  <c r="BA23" i="46"/>
  <c r="AW21" i="46"/>
  <c r="BQ21" i="46" s="1"/>
  <c r="AS20" i="46"/>
  <c r="BT23" i="46"/>
  <c r="AS22" i="46"/>
  <c r="BA21" i="46"/>
  <c r="AW22" i="46"/>
  <c r="BQ22" i="46" s="1"/>
  <c r="BT21" i="46"/>
  <c r="AS21" i="46"/>
  <c r="BP21" i="46" s="1"/>
  <c r="BU23" i="46"/>
  <c r="BA22" i="46"/>
  <c r="AW20" i="46"/>
  <c r="BQ20" i="46" s="1"/>
  <c r="AS10" i="46"/>
  <c r="BT11" i="46"/>
  <c r="BU13" i="46"/>
  <c r="AS11" i="46"/>
  <c r="BS11" i="46"/>
  <c r="AS13" i="46"/>
  <c r="AW10" i="46"/>
  <c r="BA10" i="46"/>
  <c r="BA11" i="46"/>
  <c r="BA12" i="46"/>
  <c r="AW12" i="46"/>
  <c r="BU11" i="46"/>
  <c r="AW13" i="46"/>
  <c r="AS12" i="46"/>
  <c r="AW11" i="46"/>
  <c r="BT13" i="46"/>
  <c r="BA13" i="46"/>
  <c r="BS13" i="46"/>
  <c r="BA16" i="45"/>
  <c r="AS16" i="45"/>
  <c r="BU16" i="45"/>
  <c r="BA18" i="45"/>
  <c r="BT16" i="45"/>
  <c r="BU18" i="45"/>
  <c r="AS17" i="45"/>
  <c r="BT18" i="45"/>
  <c r="AW18" i="45"/>
  <c r="BA15" i="45"/>
  <c r="AS18" i="45"/>
  <c r="BS18" i="45"/>
  <c r="AS15" i="45"/>
  <c r="AW15" i="45"/>
  <c r="AW17" i="45"/>
  <c r="BS16" i="45"/>
  <c r="BA17" i="45"/>
  <c r="AW16" i="45"/>
  <c r="AS30" i="53"/>
  <c r="AS31" i="53"/>
  <c r="BA32" i="53"/>
  <c r="BU33" i="53"/>
  <c r="AW32" i="53"/>
  <c r="BT33" i="53"/>
  <c r="BS33" i="53"/>
  <c r="BU31" i="53"/>
  <c r="BA30" i="53"/>
  <c r="AW33" i="53"/>
  <c r="BS31" i="53"/>
  <c r="AW30" i="53"/>
  <c r="BA33" i="53"/>
  <c r="AS32" i="53"/>
  <c r="AW31" i="53"/>
  <c r="AS33" i="53"/>
  <c r="BA31" i="53"/>
  <c r="BT31" i="53"/>
  <c r="BA33" i="52"/>
  <c r="BA31" i="52"/>
  <c r="BA32" i="52"/>
  <c r="BU31" i="52"/>
  <c r="AS30" i="52"/>
  <c r="BT31" i="52"/>
  <c r="AW32" i="52"/>
  <c r="BS31" i="52"/>
  <c r="BT33" i="52"/>
  <c r="BU33" i="52"/>
  <c r="BS33" i="52"/>
  <c r="AS31" i="52"/>
  <c r="AS33" i="52"/>
  <c r="AW33" i="52"/>
  <c r="AW31" i="52"/>
  <c r="AW30" i="52"/>
  <c r="AS32" i="52"/>
  <c r="BA30" i="52"/>
  <c r="AW32" i="50"/>
  <c r="BU31" i="50"/>
  <c r="BT31" i="50"/>
  <c r="BS31" i="50"/>
  <c r="AW31" i="50"/>
  <c r="BA30" i="50"/>
  <c r="BU33" i="50"/>
  <c r="BA32" i="50"/>
  <c r="BT33" i="50"/>
  <c r="AS33" i="50"/>
  <c r="AW33" i="50"/>
  <c r="BA33" i="50"/>
  <c r="BA31" i="50"/>
  <c r="BS33" i="50"/>
  <c r="AS31" i="50"/>
  <c r="AS30" i="50"/>
  <c r="AS32" i="50"/>
  <c r="AW30" i="50"/>
  <c r="AW23" i="43"/>
  <c r="BQ23" i="43" s="1"/>
  <c r="BS21" i="43"/>
  <c r="BS23" i="43"/>
  <c r="AS20" i="43"/>
  <c r="BT21" i="43"/>
  <c r="BU21" i="43"/>
  <c r="BA23" i="43"/>
  <c r="AS23" i="43"/>
  <c r="AW20" i="43"/>
  <c r="BQ20" i="43" s="1"/>
  <c r="AW22" i="43"/>
  <c r="BQ22" i="43" s="1"/>
  <c r="BU23" i="43"/>
  <c r="AS22" i="43"/>
  <c r="BA21" i="43"/>
  <c r="BA20" i="43"/>
  <c r="BR20" i="43" s="1"/>
  <c r="AS21" i="43"/>
  <c r="BP21" i="43" s="1"/>
  <c r="BT23" i="43"/>
  <c r="BA22" i="43"/>
  <c r="AW21" i="43"/>
  <c r="BQ21" i="43" s="1"/>
  <c r="BU18" i="51"/>
  <c r="AW17" i="51"/>
  <c r="AS16" i="51"/>
  <c r="AW18" i="51"/>
  <c r="BT16" i="51"/>
  <c r="BA15" i="51"/>
  <c r="BS16" i="51"/>
  <c r="BA18" i="51"/>
  <c r="BT18" i="51"/>
  <c r="AW16" i="51"/>
  <c r="BA16" i="51"/>
  <c r="BU16" i="51"/>
  <c r="AS17" i="51"/>
  <c r="AS18" i="51"/>
  <c r="AW15" i="51"/>
  <c r="BS18" i="51"/>
  <c r="BA17" i="51"/>
  <c r="AS15" i="51"/>
  <c r="AW27" i="13"/>
  <c r="BT26" i="13"/>
  <c r="BS26" i="13"/>
  <c r="AW25" i="13"/>
  <c r="AS27" i="13"/>
  <c r="BJ27" i="13" s="1"/>
  <c r="BA17" i="46"/>
  <c r="AS15" i="46"/>
  <c r="AS17" i="46"/>
  <c r="BU18" i="46"/>
  <c r="BT18" i="46"/>
  <c r="BA18" i="46"/>
  <c r="BS18" i="46"/>
  <c r="BA16" i="46"/>
  <c r="AW15" i="46"/>
  <c r="BU16" i="46"/>
  <c r="AW16" i="46"/>
  <c r="BS16" i="46"/>
  <c r="AW18" i="46"/>
  <c r="BT16" i="46"/>
  <c r="AS16" i="46"/>
  <c r="BA15" i="46"/>
  <c r="AW17" i="46"/>
  <c r="AS18" i="46"/>
  <c r="AS9" i="13"/>
  <c r="AJ8" i="25" s="1"/>
  <c r="D9" i="39" s="1"/>
  <c r="D5" i="39" s="1"/>
  <c r="AW9" i="13"/>
  <c r="BA9" i="13"/>
  <c r="AW19" i="13"/>
  <c r="BA19" i="13"/>
  <c r="BI20" i="13"/>
  <c r="BI15" i="13"/>
  <c r="E5" i="25"/>
  <c r="E6" i="25"/>
  <c r="E7" i="25"/>
  <c r="E8" i="25"/>
  <c r="E4" i="25"/>
  <c r="AW14" i="13" l="1"/>
  <c r="AS9" i="44"/>
  <c r="AS14" i="13"/>
  <c r="AS14" i="48"/>
  <c r="BA14" i="13"/>
  <c r="AS29" i="44"/>
  <c r="AS9" i="53"/>
  <c r="BA9" i="49"/>
  <c r="AS24" i="43"/>
  <c r="AS29" i="43"/>
  <c r="AW29" i="46"/>
  <c r="AW24" i="13"/>
  <c r="AW14" i="47"/>
  <c r="BA24" i="47"/>
  <c r="AS24" i="46"/>
  <c r="AW29" i="51"/>
  <c r="BA29" i="43"/>
  <c r="AW14" i="48"/>
  <c r="AS24" i="49"/>
  <c r="AW29" i="44"/>
  <c r="AS24" i="13"/>
  <c r="BA24" i="13"/>
  <c r="BA29" i="53"/>
  <c r="BA29" i="46"/>
  <c r="AW29" i="50"/>
  <c r="AS29" i="52"/>
  <c r="AS29" i="53"/>
  <c r="BA24" i="50"/>
  <c r="BA24" i="44"/>
  <c r="AW24" i="51"/>
  <c r="AW24" i="49"/>
  <c r="BA19" i="45"/>
  <c r="BR20" i="45"/>
  <c r="BA19" i="51"/>
  <c r="BR20" i="51"/>
  <c r="BA19" i="50"/>
  <c r="BA19" i="48"/>
  <c r="BR20" i="48"/>
  <c r="BA19" i="49"/>
  <c r="BR20" i="49"/>
  <c r="AW19" i="48"/>
  <c r="BQ20" i="48"/>
  <c r="AS19" i="44"/>
  <c r="BA14" i="44"/>
  <c r="BA14" i="49"/>
  <c r="AW14" i="46"/>
  <c r="AW14" i="50"/>
  <c r="AS14" i="46"/>
  <c r="BA9" i="46"/>
  <c r="BA9" i="51"/>
  <c r="AW9" i="52"/>
  <c r="AW9" i="45"/>
  <c r="AW9" i="46"/>
  <c r="AS9" i="51"/>
  <c r="BA9" i="50"/>
  <c r="BA19" i="47"/>
  <c r="AW14" i="52"/>
  <c r="AS29" i="47"/>
  <c r="AS24" i="50"/>
  <c r="BP20" i="43"/>
  <c r="AS19" i="43"/>
  <c r="BA29" i="13"/>
  <c r="AW14" i="43"/>
  <c r="AS29" i="45"/>
  <c r="AW14" i="49"/>
  <c r="AS9" i="43"/>
  <c r="AW9" i="49"/>
  <c r="AW9" i="53"/>
  <c r="AW24" i="44"/>
  <c r="AS29" i="51"/>
  <c r="AW29" i="52"/>
  <c r="BA9" i="44"/>
  <c r="BA14" i="52"/>
  <c r="BA14" i="50"/>
  <c r="AS29" i="50"/>
  <c r="AS29" i="13"/>
  <c r="AW9" i="44"/>
  <c r="AW29" i="45"/>
  <c r="BA14" i="53"/>
  <c r="AW19" i="51"/>
  <c r="BA24" i="48"/>
  <c r="AS24" i="44"/>
  <c r="AW24" i="46"/>
  <c r="AW29" i="49"/>
  <c r="BA24" i="45"/>
  <c r="BA29" i="49"/>
  <c r="BA29" i="48"/>
  <c r="AS14" i="47"/>
  <c r="BA9" i="48"/>
  <c r="AW24" i="45"/>
  <c r="AW24" i="53"/>
  <c r="AS14" i="44"/>
  <c r="BA9" i="47"/>
  <c r="AS14" i="43"/>
  <c r="AS9" i="48"/>
  <c r="BA9" i="52"/>
  <c r="BA29" i="50"/>
  <c r="AS9" i="46"/>
  <c r="AW9" i="50"/>
  <c r="BA29" i="45"/>
  <c r="BA9" i="43"/>
  <c r="AW24" i="52"/>
  <c r="BA14" i="51"/>
  <c r="AW9" i="48"/>
  <c r="BP20" i="47"/>
  <c r="AS19" i="47"/>
  <c r="BA14" i="47"/>
  <c r="BA24" i="46"/>
  <c r="AS29" i="46"/>
  <c r="BP20" i="48"/>
  <c r="AS19" i="48"/>
  <c r="BA9" i="45"/>
  <c r="AW9" i="47"/>
  <c r="BA14" i="43"/>
  <c r="AW19" i="44"/>
  <c r="AW19" i="52"/>
  <c r="BA19" i="43"/>
  <c r="AW14" i="45"/>
  <c r="AS19" i="50"/>
  <c r="BP20" i="50"/>
  <c r="AW14" i="44"/>
  <c r="BA24" i="51"/>
  <c r="BA19" i="53"/>
  <c r="AW24" i="48"/>
  <c r="BA19" i="46"/>
  <c r="BA19" i="44"/>
  <c r="AS9" i="49"/>
  <c r="BA24" i="49"/>
  <c r="BA29" i="51"/>
  <c r="AS19" i="53"/>
  <c r="BP20" i="53"/>
  <c r="AW24" i="47"/>
  <c r="AW29" i="48"/>
  <c r="AS9" i="52"/>
  <c r="AW19" i="49"/>
  <c r="BA9" i="53"/>
  <c r="AW24" i="50"/>
  <c r="BA24" i="52"/>
  <c r="AW19" i="50"/>
  <c r="AW19" i="45"/>
  <c r="BA14" i="48"/>
  <c r="BP20" i="51"/>
  <c r="AS19" i="51"/>
  <c r="AS24" i="47"/>
  <c r="AS9" i="45"/>
  <c r="AS19" i="49"/>
  <c r="BP20" i="49"/>
  <c r="AW14" i="53"/>
  <c r="AS24" i="53"/>
  <c r="BA24" i="43"/>
  <c r="AS14" i="52"/>
  <c r="AW19" i="46"/>
  <c r="AS14" i="51"/>
  <c r="AW29" i="43"/>
  <c r="BA14" i="45"/>
  <c r="BP20" i="46"/>
  <c r="AS19" i="46"/>
  <c r="BP20" i="45"/>
  <c r="AS19" i="45"/>
  <c r="AS29" i="48"/>
  <c r="AS9" i="47"/>
  <c r="AS14" i="53"/>
  <c r="AS24" i="48"/>
  <c r="BA24" i="53"/>
  <c r="BA29" i="44"/>
  <c r="AS24" i="52"/>
  <c r="BA14" i="46"/>
  <c r="AW14" i="51"/>
  <c r="AW19" i="43"/>
  <c r="AW19" i="47"/>
  <c r="AS14" i="49"/>
  <c r="AW19" i="53"/>
  <c r="AW9" i="51"/>
  <c r="AS14" i="45"/>
  <c r="BA19" i="52"/>
  <c r="AW29" i="13"/>
  <c r="AS9" i="50"/>
  <c r="AW9" i="43"/>
  <c r="AW29" i="47"/>
  <c r="AW24" i="43"/>
  <c r="AS24" i="51"/>
  <c r="BP20" i="52"/>
  <c r="AS19" i="52"/>
  <c r="BA29" i="52"/>
  <c r="AW29" i="53"/>
  <c r="AS29" i="49"/>
  <c r="AS14" i="50"/>
  <c r="BA29" i="47"/>
  <c r="AS24" i="45"/>
  <c r="BB19" i="13"/>
  <c r="BB9" i="13"/>
  <c r="BN2" i="48"/>
  <c r="AZ2" i="48" s="1"/>
  <c r="AZ3" i="48" s="1"/>
  <c r="BK2" i="45"/>
  <c r="AW2" i="45" s="1"/>
  <c r="BN2" i="52"/>
  <c r="AZ2" i="52" s="1"/>
  <c r="AZ3" i="52" s="1"/>
  <c r="BK2" i="47"/>
  <c r="AW2" i="47" s="1"/>
  <c r="BN2" i="49"/>
  <c r="AZ2" i="49" s="1"/>
  <c r="AZ3" i="49" s="1"/>
  <c r="BN2" i="50"/>
  <c r="AZ2" i="50" s="1"/>
  <c r="AZ3" i="50" s="1"/>
  <c r="BN2" i="47"/>
  <c r="AZ2" i="47" s="1"/>
  <c r="AZ3" i="47" s="1"/>
  <c r="BN2" i="51"/>
  <c r="AZ2" i="51" s="1"/>
  <c r="AZ3" i="51" s="1"/>
  <c r="BK2" i="13"/>
  <c r="AW2" i="13" s="1"/>
  <c r="L12" i="1" s="1"/>
  <c r="BN2" i="45"/>
  <c r="AZ2" i="45" s="1"/>
  <c r="AZ3" i="45" s="1"/>
  <c r="BN2" i="43"/>
  <c r="AZ2" i="43" s="1"/>
  <c r="AZ3" i="43" s="1"/>
  <c r="BN2" i="46"/>
  <c r="AZ2" i="46" s="1"/>
  <c r="AZ3" i="46" s="1"/>
  <c r="BN2" i="44"/>
  <c r="AZ2" i="44" s="1"/>
  <c r="AZ3" i="44" s="1"/>
  <c r="BN2" i="13"/>
  <c r="AZ2" i="13" s="1"/>
  <c r="BN2" i="53"/>
  <c r="AZ2" i="53" s="1"/>
  <c r="AZ3" i="53" s="1"/>
  <c r="BH2" i="52"/>
  <c r="AV2" i="52" s="1"/>
  <c r="AV3" i="52" s="1"/>
  <c r="BK2" i="49"/>
  <c r="AW2" i="49" s="1"/>
  <c r="BH2" i="51"/>
  <c r="AV2" i="51" s="1"/>
  <c r="AV3" i="51" s="1"/>
  <c r="BH2" i="48"/>
  <c r="AV2" i="48" s="1"/>
  <c r="AV3" i="48" s="1"/>
  <c r="BH2" i="44"/>
  <c r="AV2" i="44" s="1"/>
  <c r="AV3" i="44" s="1"/>
  <c r="BH2" i="46"/>
  <c r="AV2" i="46" s="1"/>
  <c r="AV3" i="46" s="1"/>
  <c r="BH2" i="45"/>
  <c r="AV2" i="45" s="1"/>
  <c r="AV3" i="45" s="1"/>
  <c r="BH2" i="43"/>
  <c r="AV2" i="43" s="1"/>
  <c r="AV3" i="43" s="1"/>
  <c r="BH2" i="50"/>
  <c r="AV2" i="50" s="1"/>
  <c r="AV3" i="50" s="1"/>
  <c r="BH2" i="53"/>
  <c r="AV2" i="53" s="1"/>
  <c r="AV3" i="53" s="1"/>
  <c r="BH2" i="49"/>
  <c r="AV2" i="49" s="1"/>
  <c r="AV3" i="49" s="1"/>
  <c r="BH2" i="13"/>
  <c r="AV2" i="13" s="1"/>
  <c r="BH2" i="47"/>
  <c r="AV2" i="47" s="1"/>
  <c r="AV3" i="47" s="1"/>
  <c r="BK2" i="50"/>
  <c r="AW2" i="50" s="1"/>
  <c r="BK2" i="43"/>
  <c r="AW2" i="43" s="1"/>
  <c r="BK2" i="46"/>
  <c r="AW2" i="46" s="1"/>
  <c r="BK2" i="48"/>
  <c r="AW2" i="48" s="1"/>
  <c r="BK2" i="44"/>
  <c r="AW2" i="44" s="1"/>
  <c r="BK2" i="51"/>
  <c r="AW2" i="51" s="1"/>
  <c r="BK2" i="52"/>
  <c r="AW2" i="52" s="1"/>
  <c r="BK2" i="53"/>
  <c r="AW2" i="53" s="1"/>
  <c r="AJ22" i="25"/>
  <c r="D26" i="39" s="1"/>
  <c r="AJ12" i="25"/>
  <c r="AJ16" i="25"/>
  <c r="AJ13" i="25"/>
  <c r="D15" i="39" s="1"/>
  <c r="AJ10" i="25"/>
  <c r="AJ23" i="25"/>
  <c r="D27" i="39" s="1"/>
  <c r="AJ11" i="25"/>
  <c r="AJ15" i="25"/>
  <c r="AJ26" i="25"/>
  <c r="AJ18" i="25"/>
  <c r="D21" i="39" s="1"/>
  <c r="AJ20" i="25"/>
  <c r="D24" i="39" s="1"/>
  <c r="AJ25" i="25"/>
  <c r="K7" i="25"/>
  <c r="K8" i="25"/>
  <c r="K9" i="25"/>
  <c r="K10" i="25"/>
  <c r="K11" i="25"/>
  <c r="AW3" i="53" l="1"/>
  <c r="L23" i="1"/>
  <c r="AW3" i="44"/>
  <c r="L14" i="1"/>
  <c r="AW3" i="48"/>
  <c r="L18" i="1"/>
  <c r="AW3" i="49"/>
  <c r="L19" i="1"/>
  <c r="AW3" i="52"/>
  <c r="L22" i="1"/>
  <c r="AW3" i="43"/>
  <c r="L13" i="1"/>
  <c r="AW3" i="50"/>
  <c r="L20" i="1"/>
  <c r="AW3" i="51"/>
  <c r="L21" i="1"/>
  <c r="AW3" i="47"/>
  <c r="L17" i="1"/>
  <c r="AW3" i="46"/>
  <c r="L16" i="1"/>
  <c r="AW3" i="45"/>
  <c r="L15" i="1"/>
  <c r="D18" i="39"/>
  <c r="D30" i="39"/>
  <c r="D14" i="39"/>
  <c r="D12" i="39"/>
  <c r="D31" i="39"/>
  <c r="D13" i="39"/>
  <c r="D19" i="39"/>
  <c r="BB14" i="13"/>
  <c r="BB24" i="13"/>
  <c r="BB24" i="49"/>
  <c r="BB29" i="44"/>
  <c r="BB14" i="48"/>
  <c r="BB29" i="47"/>
  <c r="BB29" i="43"/>
  <c r="BB14" i="46"/>
  <c r="BB24" i="51"/>
  <c r="BB29" i="46"/>
  <c r="BB9" i="51"/>
  <c r="BB9" i="46"/>
  <c r="BB19" i="48"/>
  <c r="BB9" i="49"/>
  <c r="BB9" i="52"/>
  <c r="BB29" i="53"/>
  <c r="BB29" i="52"/>
  <c r="BB24" i="50"/>
  <c r="BB14" i="49"/>
  <c r="BB19" i="49"/>
  <c r="BB9" i="44"/>
  <c r="BB24" i="44"/>
  <c r="BB24" i="52"/>
  <c r="BB24" i="53"/>
  <c r="BB24" i="47"/>
  <c r="BB19" i="50"/>
  <c r="BB19" i="45"/>
  <c r="BB19" i="43"/>
  <c r="BB14" i="44"/>
  <c r="BB14" i="50"/>
  <c r="BB14" i="52"/>
  <c r="BB9" i="53"/>
  <c r="BB9" i="45"/>
  <c r="BB29" i="50"/>
  <c r="BB9" i="47"/>
  <c r="BB19" i="52"/>
  <c r="BB29" i="48"/>
  <c r="BB9" i="43"/>
  <c r="BB29" i="51"/>
  <c r="BB14" i="47"/>
  <c r="BB29" i="49"/>
  <c r="BB14" i="43"/>
  <c r="BB24" i="43"/>
  <c r="BB24" i="45"/>
  <c r="BB14" i="45"/>
  <c r="BB9" i="48"/>
  <c r="BB29" i="13"/>
  <c r="BB19" i="44"/>
  <c r="BB14" i="51"/>
  <c r="BB24" i="46"/>
  <c r="BB24" i="48"/>
  <c r="BB19" i="53"/>
  <c r="BB19" i="46"/>
  <c r="BB19" i="51"/>
  <c r="BB29" i="45"/>
  <c r="BB14" i="53"/>
  <c r="BB9" i="50"/>
  <c r="BB19" i="47"/>
  <c r="AJ17" i="25"/>
  <c r="AJ21" i="25"/>
  <c r="D25" i="39" s="1"/>
  <c r="D23" i="39" s="1"/>
  <c r="AZ3" i="13"/>
  <c r="B47" i="39"/>
  <c r="C32" i="54" s="1"/>
  <c r="X32" i="54" s="1"/>
  <c r="B41" i="39"/>
  <c r="C28" i="54" s="1"/>
  <c r="X28" i="54" s="1"/>
  <c r="B35" i="39"/>
  <c r="C24" i="54" s="1"/>
  <c r="X24" i="54" s="1"/>
  <c r="B29" i="39"/>
  <c r="C20" i="54" s="1"/>
  <c r="X20" i="54" s="1"/>
  <c r="B23" i="39"/>
  <c r="C16" i="54" s="1"/>
  <c r="X16" i="54" s="1"/>
  <c r="B17" i="39"/>
  <c r="C12" i="54" s="1"/>
  <c r="X12" i="54" s="1"/>
  <c r="B11" i="39"/>
  <c r="C8" i="54" s="1"/>
  <c r="X8" i="54" s="1"/>
  <c r="L26" i="1" l="1"/>
  <c r="D11" i="39"/>
  <c r="D20" i="39"/>
  <c r="D17" i="39" s="1"/>
  <c r="B8" i="40"/>
  <c r="B5" i="40" s="1"/>
  <c r="F9" i="40"/>
  <c r="B9" i="40"/>
  <c r="AH39" i="25"/>
  <c r="AH34" i="25"/>
  <c r="AQ39" i="47" l="1"/>
  <c r="AQ39" i="46"/>
  <c r="AQ39" i="44"/>
  <c r="AQ39" i="48"/>
  <c r="AQ39" i="49"/>
  <c r="AQ39" i="50"/>
  <c r="AQ39" i="52"/>
  <c r="AQ39" i="43"/>
  <c r="AQ39" i="45"/>
  <c r="AQ39" i="51"/>
  <c r="AQ39" i="53"/>
  <c r="AQ34" i="45"/>
  <c r="AQ34" i="44"/>
  <c r="AQ34" i="46"/>
  <c r="AQ34" i="47"/>
  <c r="AQ34" i="48"/>
  <c r="AQ34" i="49"/>
  <c r="AQ34" i="50"/>
  <c r="AQ34" i="51"/>
  <c r="AQ34" i="43"/>
  <c r="AQ34" i="13"/>
  <c r="AW37" i="13" s="1"/>
  <c r="AQ34" i="53"/>
  <c r="AQ34" i="52"/>
  <c r="AQ39" i="13"/>
  <c r="K5" i="25"/>
  <c r="K6" i="25"/>
  <c r="S3" i="1"/>
  <c r="R3" i="1"/>
  <c r="Q3" i="1"/>
  <c r="P3" i="1"/>
  <c r="N3" i="1"/>
  <c r="M3" i="1"/>
  <c r="L3" i="1"/>
  <c r="C3" i="1"/>
  <c r="AS37" i="13" l="1"/>
  <c r="AD2" i="48"/>
  <c r="AD2" i="52"/>
  <c r="AD2" i="50"/>
  <c r="AD2" i="43"/>
  <c r="AD2" i="51"/>
  <c r="AD2" i="49"/>
  <c r="AD2" i="44"/>
  <c r="AD2" i="46"/>
  <c r="AD2" i="13"/>
  <c r="AD2" i="45"/>
  <c r="AD2" i="47"/>
  <c r="AD2" i="53"/>
  <c r="BT38" i="53"/>
  <c r="AW36" i="53"/>
  <c r="BS38" i="53"/>
  <c r="BU36" i="53"/>
  <c r="AW37" i="53"/>
  <c r="BA37" i="53"/>
  <c r="AS38" i="53"/>
  <c r="BS36" i="53"/>
  <c r="BA36" i="53"/>
  <c r="AW38" i="53"/>
  <c r="BA38" i="53"/>
  <c r="BT36" i="53"/>
  <c r="BU38" i="53"/>
  <c r="AS37" i="53"/>
  <c r="BA35" i="53"/>
  <c r="AW35" i="53"/>
  <c r="AS35" i="53"/>
  <c r="AS36" i="53"/>
  <c r="BS36" i="51"/>
  <c r="BA36" i="51"/>
  <c r="AW38" i="51"/>
  <c r="AS36" i="51"/>
  <c r="AW37" i="51"/>
  <c r="AS37" i="51"/>
  <c r="AW35" i="51"/>
  <c r="BA35" i="51"/>
  <c r="BS38" i="51"/>
  <c r="BU38" i="51"/>
  <c r="BA37" i="51"/>
  <c r="AS35" i="51"/>
  <c r="BT38" i="51"/>
  <c r="AW36" i="51"/>
  <c r="BU36" i="51"/>
  <c r="AS38" i="51"/>
  <c r="BA38" i="51"/>
  <c r="BT36" i="51"/>
  <c r="BU41" i="53"/>
  <c r="AW41" i="53"/>
  <c r="BQ41" i="53" s="1"/>
  <c r="BT41" i="53"/>
  <c r="BA42" i="53"/>
  <c r="BS43" i="53"/>
  <c r="AW43" i="53"/>
  <c r="BU43" i="53"/>
  <c r="BA43" i="53"/>
  <c r="AS41" i="53"/>
  <c r="BT43" i="53"/>
  <c r="AW42" i="53"/>
  <c r="BQ42" i="53" s="1"/>
  <c r="BA41" i="53"/>
  <c r="AS40" i="53"/>
  <c r="AW40" i="53"/>
  <c r="BQ40" i="53" s="1"/>
  <c r="BS41" i="53"/>
  <c r="AS43" i="53"/>
  <c r="BA40" i="53"/>
  <c r="BR40" i="53" s="1"/>
  <c r="AS42" i="53"/>
  <c r="AS40" i="51"/>
  <c r="AS42" i="51"/>
  <c r="AW40" i="51"/>
  <c r="BQ40" i="51" s="1"/>
  <c r="BU41" i="51"/>
  <c r="BT41" i="51"/>
  <c r="AS43" i="51"/>
  <c r="AW42" i="51"/>
  <c r="BQ42" i="51" s="1"/>
  <c r="BT43" i="51"/>
  <c r="BA43" i="51"/>
  <c r="BA41" i="51"/>
  <c r="BA42" i="51"/>
  <c r="AW43" i="51"/>
  <c r="AW41" i="51"/>
  <c r="BQ41" i="51" s="1"/>
  <c r="BS43" i="51"/>
  <c r="BA40" i="51"/>
  <c r="BR40" i="51" s="1"/>
  <c r="BU43" i="51"/>
  <c r="BS41" i="51"/>
  <c r="AS41" i="51"/>
  <c r="BA36" i="43"/>
  <c r="AW38" i="43"/>
  <c r="AS35" i="43"/>
  <c r="BA37" i="43"/>
  <c r="AS38" i="43"/>
  <c r="AS37" i="43"/>
  <c r="BU38" i="43"/>
  <c r="BT38" i="43"/>
  <c r="AW36" i="43"/>
  <c r="BA35" i="43"/>
  <c r="BS38" i="43"/>
  <c r="AS36" i="43"/>
  <c r="BT36" i="43"/>
  <c r="AW35" i="43"/>
  <c r="BA38" i="43"/>
  <c r="BU36" i="43"/>
  <c r="BS36" i="43"/>
  <c r="AW37" i="43"/>
  <c r="BT41" i="45"/>
  <c r="AW41" i="45"/>
  <c r="BQ41" i="45" s="1"/>
  <c r="AW42" i="45"/>
  <c r="BQ42" i="45" s="1"/>
  <c r="BA41" i="45"/>
  <c r="AW40" i="45"/>
  <c r="BQ40" i="45" s="1"/>
  <c r="BU41" i="45"/>
  <c r="BU43" i="45"/>
  <c r="BT43" i="45"/>
  <c r="AW43" i="45"/>
  <c r="BA42" i="45"/>
  <c r="AS40" i="45"/>
  <c r="BA40" i="45"/>
  <c r="BR40" i="45" s="1"/>
  <c r="BS41" i="45"/>
  <c r="AS43" i="45"/>
  <c r="BA43" i="45"/>
  <c r="BS43" i="45"/>
  <c r="AS42" i="45"/>
  <c r="AS41" i="45"/>
  <c r="AG2" i="43"/>
  <c r="AG2" i="51"/>
  <c r="AG2" i="46"/>
  <c r="AG2" i="13"/>
  <c r="AG2" i="48"/>
  <c r="AG2" i="49"/>
  <c r="AG2" i="44"/>
  <c r="AG2" i="52"/>
  <c r="AG2" i="45"/>
  <c r="AG2" i="47"/>
  <c r="AG2" i="50"/>
  <c r="AG2" i="53"/>
  <c r="BA35" i="13"/>
  <c r="AW40" i="43"/>
  <c r="BQ40" i="43" s="1"/>
  <c r="BA42" i="43"/>
  <c r="BT43" i="43"/>
  <c r="BS43" i="43"/>
  <c r="AS41" i="43"/>
  <c r="AW43" i="43"/>
  <c r="BU43" i="43"/>
  <c r="BA40" i="43"/>
  <c r="BR40" i="43" s="1"/>
  <c r="BS41" i="43"/>
  <c r="AS43" i="43"/>
  <c r="AS42" i="43"/>
  <c r="AW42" i="43"/>
  <c r="BQ42" i="43" s="1"/>
  <c r="BU41" i="43"/>
  <c r="BA41" i="43"/>
  <c r="BT41" i="43"/>
  <c r="AW41" i="43"/>
  <c r="BQ41" i="43" s="1"/>
  <c r="BA43" i="43"/>
  <c r="AS40" i="43"/>
  <c r="BA35" i="50"/>
  <c r="AW35" i="50"/>
  <c r="AS38" i="50"/>
  <c r="BU36" i="50"/>
  <c r="AS35" i="50"/>
  <c r="BT36" i="50"/>
  <c r="BS36" i="50"/>
  <c r="BU38" i="50"/>
  <c r="BA36" i="50"/>
  <c r="AW36" i="50"/>
  <c r="BT38" i="50"/>
  <c r="BA38" i="50"/>
  <c r="BS38" i="50"/>
  <c r="AS37" i="50"/>
  <c r="AW38" i="50"/>
  <c r="AS36" i="50"/>
  <c r="BA37" i="50"/>
  <c r="AW37" i="50"/>
  <c r="AW35" i="13"/>
  <c r="AW35" i="44"/>
  <c r="BU36" i="44"/>
  <c r="BT36" i="44"/>
  <c r="BA36" i="44"/>
  <c r="BS38" i="44"/>
  <c r="AS36" i="44"/>
  <c r="AW38" i="44"/>
  <c r="BA35" i="44"/>
  <c r="AS38" i="44"/>
  <c r="BU38" i="44"/>
  <c r="AW36" i="44"/>
  <c r="BA38" i="44"/>
  <c r="AS35" i="44"/>
  <c r="AS37" i="44"/>
  <c r="BT38" i="44"/>
  <c r="AW37" i="44"/>
  <c r="BA37" i="44"/>
  <c r="BS36" i="44"/>
  <c r="BU36" i="13"/>
  <c r="BA38" i="13"/>
  <c r="AW38" i="13"/>
  <c r="BU41" i="52"/>
  <c r="AS41" i="52"/>
  <c r="AS43" i="52"/>
  <c r="AW40" i="52"/>
  <c r="BQ40" i="52" s="1"/>
  <c r="BA42" i="52"/>
  <c r="BS41" i="52"/>
  <c r="AW42" i="52"/>
  <c r="BQ42" i="52" s="1"/>
  <c r="BU43" i="52"/>
  <c r="BT41" i="52"/>
  <c r="BA41" i="52"/>
  <c r="AW43" i="52"/>
  <c r="AS42" i="52"/>
  <c r="AW41" i="52"/>
  <c r="BQ41" i="52" s="1"/>
  <c r="BA40" i="52"/>
  <c r="BR40" i="52" s="1"/>
  <c r="AS40" i="52"/>
  <c r="BA43" i="52"/>
  <c r="BT43" i="52"/>
  <c r="BS43" i="52"/>
  <c r="BS36" i="49"/>
  <c r="AS36" i="49"/>
  <c r="BA35" i="49"/>
  <c r="AW36" i="49"/>
  <c r="AS35" i="49"/>
  <c r="AW38" i="49"/>
  <c r="BU38" i="49"/>
  <c r="BU36" i="49"/>
  <c r="BT38" i="49"/>
  <c r="BT36" i="49"/>
  <c r="BA36" i="49"/>
  <c r="AS37" i="49"/>
  <c r="BA37" i="49"/>
  <c r="AS38" i="49"/>
  <c r="BA38" i="49"/>
  <c r="BS38" i="49"/>
  <c r="AW35" i="49"/>
  <c r="AW37" i="49"/>
  <c r="H65" i="49"/>
  <c r="I73" i="49"/>
  <c r="I62" i="49"/>
  <c r="H72" i="49"/>
  <c r="K68" i="49"/>
  <c r="H69" i="49"/>
  <c r="H68" i="49"/>
  <c r="K72" i="49"/>
  <c r="H74" i="49"/>
  <c r="H62" i="49"/>
  <c r="I64" i="49"/>
  <c r="K69" i="49"/>
  <c r="H63" i="49"/>
  <c r="K75" i="49"/>
  <c r="H64" i="49"/>
  <c r="I63" i="49"/>
  <c r="I72" i="49"/>
  <c r="H67" i="49"/>
  <c r="K62" i="49"/>
  <c r="I74" i="49"/>
  <c r="K65" i="49"/>
  <c r="I67" i="49"/>
  <c r="K63" i="49"/>
  <c r="K74" i="49"/>
  <c r="K73" i="49"/>
  <c r="K64" i="49"/>
  <c r="H75" i="49"/>
  <c r="I70" i="49"/>
  <c r="I75" i="49"/>
  <c r="H70" i="49"/>
  <c r="I69" i="49"/>
  <c r="H73" i="49"/>
  <c r="I68" i="49"/>
  <c r="K70" i="49"/>
  <c r="K67" i="49"/>
  <c r="I65" i="49"/>
  <c r="BU38" i="48"/>
  <c r="BA35" i="48"/>
  <c r="AS35" i="48"/>
  <c r="AS38" i="48"/>
  <c r="BU36" i="48"/>
  <c r="BS36" i="48"/>
  <c r="AS37" i="48"/>
  <c r="BA38" i="48"/>
  <c r="BA37" i="48"/>
  <c r="BT36" i="48"/>
  <c r="AW36" i="48"/>
  <c r="AW35" i="48"/>
  <c r="BA36" i="48"/>
  <c r="BT38" i="48"/>
  <c r="BS38" i="48"/>
  <c r="AW38" i="48"/>
  <c r="AW37" i="48"/>
  <c r="AS36" i="48"/>
  <c r="K65" i="48"/>
  <c r="I72" i="48"/>
  <c r="I69" i="48"/>
  <c r="H75" i="48"/>
  <c r="K68" i="48"/>
  <c r="H65" i="48"/>
  <c r="H68" i="48"/>
  <c r="I62" i="48"/>
  <c r="H62" i="48"/>
  <c r="K75" i="48"/>
  <c r="K63" i="48"/>
  <c r="K70" i="48"/>
  <c r="I74" i="48"/>
  <c r="K62" i="48"/>
  <c r="I75" i="48"/>
  <c r="H70" i="48"/>
  <c r="I65" i="48"/>
  <c r="I73" i="48"/>
  <c r="I63" i="48"/>
  <c r="H67" i="48"/>
  <c r="I68" i="48"/>
  <c r="K64" i="48"/>
  <c r="H63" i="48"/>
  <c r="I64" i="48"/>
  <c r="H72" i="48"/>
  <c r="K69" i="48"/>
  <c r="H69" i="48"/>
  <c r="I67" i="48"/>
  <c r="K67" i="48"/>
  <c r="K74" i="48"/>
  <c r="I70" i="48"/>
  <c r="K73" i="48"/>
  <c r="H74" i="48"/>
  <c r="H64" i="48"/>
  <c r="H73" i="48"/>
  <c r="K72" i="48"/>
  <c r="BA36" i="13"/>
  <c r="AS38" i="13"/>
  <c r="BA41" i="50"/>
  <c r="BT43" i="50"/>
  <c r="BS43" i="50"/>
  <c r="AS41" i="50"/>
  <c r="AW43" i="50"/>
  <c r="BA42" i="50"/>
  <c r="BU41" i="50"/>
  <c r="BT41" i="50"/>
  <c r="BS41" i="50"/>
  <c r="BU43" i="50"/>
  <c r="BA40" i="50"/>
  <c r="BR40" i="50" s="1"/>
  <c r="AS42" i="50"/>
  <c r="AS43" i="50"/>
  <c r="AW41" i="50"/>
  <c r="BQ41" i="50" s="1"/>
  <c r="AW42" i="50"/>
  <c r="BQ42" i="50" s="1"/>
  <c r="AS40" i="50"/>
  <c r="AW40" i="50"/>
  <c r="BQ40" i="50" s="1"/>
  <c r="BA43" i="50"/>
  <c r="BU38" i="52"/>
  <c r="BT38" i="52"/>
  <c r="BA36" i="52"/>
  <c r="AW38" i="52"/>
  <c r="BU36" i="52"/>
  <c r="BS38" i="52"/>
  <c r="BA35" i="52"/>
  <c r="BA38" i="52"/>
  <c r="AS36" i="52"/>
  <c r="AW37" i="52"/>
  <c r="AS37" i="52"/>
  <c r="AS35" i="52"/>
  <c r="BT36" i="52"/>
  <c r="AW36" i="52"/>
  <c r="AW35" i="52"/>
  <c r="BA37" i="52"/>
  <c r="BS36" i="52"/>
  <c r="AS38" i="52"/>
  <c r="BU38" i="13"/>
  <c r="BU43" i="49"/>
  <c r="AS41" i="49"/>
  <c r="AS40" i="49"/>
  <c r="BU41" i="49"/>
  <c r="AW42" i="49"/>
  <c r="BQ42" i="49" s="1"/>
  <c r="BA41" i="49"/>
  <c r="BT43" i="49"/>
  <c r="BS43" i="49"/>
  <c r="AW40" i="49"/>
  <c r="BQ40" i="49" s="1"/>
  <c r="AS42" i="49"/>
  <c r="AS43" i="49"/>
  <c r="BA43" i="49"/>
  <c r="BA42" i="49"/>
  <c r="AW43" i="49"/>
  <c r="BT41" i="49"/>
  <c r="BA40" i="49"/>
  <c r="BR40" i="49" s="1"/>
  <c r="AW41" i="49"/>
  <c r="BQ41" i="49" s="1"/>
  <c r="BS41" i="49"/>
  <c r="BS38" i="47"/>
  <c r="AW36" i="47"/>
  <c r="AS36" i="47"/>
  <c r="BA37" i="47"/>
  <c r="BU38" i="47"/>
  <c r="BT38" i="47"/>
  <c r="AW38" i="47"/>
  <c r="BS36" i="47"/>
  <c r="AS35" i="47"/>
  <c r="BU36" i="47"/>
  <c r="BT36" i="47"/>
  <c r="AW37" i="47"/>
  <c r="BA38" i="47"/>
  <c r="AS38" i="47"/>
  <c r="BA36" i="47"/>
  <c r="AS37" i="47"/>
  <c r="BA35" i="47"/>
  <c r="AW35" i="47"/>
  <c r="K62" i="47"/>
  <c r="K64" i="47"/>
  <c r="I75" i="47"/>
  <c r="I70" i="47"/>
  <c r="H70" i="47"/>
  <c r="K69" i="47"/>
  <c r="K73" i="47"/>
  <c r="K68" i="47"/>
  <c r="K67" i="47"/>
  <c r="I65" i="47"/>
  <c r="H72" i="47"/>
  <c r="I74" i="47"/>
  <c r="H62" i="47"/>
  <c r="I67" i="47"/>
  <c r="H63" i="47"/>
  <c r="H64" i="47"/>
  <c r="I69" i="47"/>
  <c r="K75" i="47"/>
  <c r="H68" i="47"/>
  <c r="I63" i="47"/>
  <c r="I73" i="47"/>
  <c r="K72" i="47"/>
  <c r="H75" i="47"/>
  <c r="H74" i="47"/>
  <c r="I64" i="47"/>
  <c r="K70" i="47"/>
  <c r="H73" i="47"/>
  <c r="K63" i="47"/>
  <c r="I68" i="47"/>
  <c r="H65" i="47"/>
  <c r="K74" i="47"/>
  <c r="K65" i="47"/>
  <c r="H69" i="47"/>
  <c r="I62" i="47"/>
  <c r="H67" i="47"/>
  <c r="I72" i="47"/>
  <c r="AW36" i="13"/>
  <c r="BT36" i="13"/>
  <c r="BS36" i="13"/>
  <c r="BT38" i="13"/>
  <c r="AW41" i="48"/>
  <c r="BQ41" i="48" s="1"/>
  <c r="BS41" i="48"/>
  <c r="BA43" i="48"/>
  <c r="BA41" i="48"/>
  <c r="AS40" i="48"/>
  <c r="BS43" i="48"/>
  <c r="AS41" i="48"/>
  <c r="BT43" i="48"/>
  <c r="BA42" i="48"/>
  <c r="BU43" i="48"/>
  <c r="AW40" i="48"/>
  <c r="BQ40" i="48" s="1"/>
  <c r="AW43" i="48"/>
  <c r="AW42" i="48"/>
  <c r="BQ42" i="48" s="1"/>
  <c r="AS43" i="48"/>
  <c r="BA40" i="48"/>
  <c r="BR40" i="48" s="1"/>
  <c r="BU41" i="48"/>
  <c r="BT41" i="48"/>
  <c r="AS42" i="48"/>
  <c r="AW35" i="46"/>
  <c r="BA37" i="46"/>
  <c r="AS35" i="46"/>
  <c r="BU36" i="46"/>
  <c r="BU38" i="46"/>
  <c r="BT36" i="46"/>
  <c r="BT38" i="46"/>
  <c r="BS38" i="46"/>
  <c r="BA38" i="46"/>
  <c r="AS36" i="46"/>
  <c r="BS36" i="46"/>
  <c r="AW37" i="46"/>
  <c r="BA36" i="46"/>
  <c r="AW38" i="46"/>
  <c r="AS37" i="46"/>
  <c r="AW36" i="46"/>
  <c r="BA35" i="46"/>
  <c r="AS38" i="46"/>
  <c r="H72" i="46"/>
  <c r="K69" i="46"/>
  <c r="H62" i="46"/>
  <c r="H68" i="46"/>
  <c r="H63" i="46"/>
  <c r="H73" i="46"/>
  <c r="K68" i="46"/>
  <c r="I62" i="46"/>
  <c r="I75" i="46"/>
  <c r="H74" i="46"/>
  <c r="I65" i="46"/>
  <c r="K65" i="46"/>
  <c r="K70" i="46"/>
  <c r="H70" i="46"/>
  <c r="K63" i="46"/>
  <c r="I73" i="46"/>
  <c r="K73" i="46"/>
  <c r="I67" i="46"/>
  <c r="K74" i="46"/>
  <c r="K75" i="46"/>
  <c r="K67" i="46"/>
  <c r="H65" i="46"/>
  <c r="I63" i="46"/>
  <c r="I69" i="46"/>
  <c r="I64" i="46"/>
  <c r="H67" i="46"/>
  <c r="I70" i="46"/>
  <c r="I72" i="46"/>
  <c r="H75" i="46"/>
  <c r="K72" i="46"/>
  <c r="I68" i="46"/>
  <c r="K64" i="46"/>
  <c r="I74" i="46"/>
  <c r="K62" i="46"/>
  <c r="H64" i="46"/>
  <c r="H69" i="46"/>
  <c r="AS36" i="13"/>
  <c r="R2" i="45"/>
  <c r="R2" i="53"/>
  <c r="R2" i="48"/>
  <c r="R2" i="52"/>
  <c r="R2" i="43"/>
  <c r="R2" i="51"/>
  <c r="R2" i="50"/>
  <c r="R2" i="46"/>
  <c r="R2" i="13"/>
  <c r="R2" i="49"/>
  <c r="R2" i="47"/>
  <c r="R2" i="44"/>
  <c r="U2" i="45"/>
  <c r="U2" i="53"/>
  <c r="U2" i="47"/>
  <c r="U2" i="50"/>
  <c r="U2" i="48"/>
  <c r="U2" i="49"/>
  <c r="U2" i="43"/>
  <c r="U2" i="51"/>
  <c r="U2" i="13"/>
  <c r="U2" i="46"/>
  <c r="U2" i="44"/>
  <c r="U2" i="52"/>
  <c r="BA37" i="13"/>
  <c r="BS41" i="44"/>
  <c r="BA40" i="44"/>
  <c r="BR40" i="44" s="1"/>
  <c r="AW40" i="44"/>
  <c r="BQ40" i="44" s="1"/>
  <c r="BU41" i="44"/>
  <c r="BA43" i="44"/>
  <c r="AS40" i="44"/>
  <c r="BU43" i="44"/>
  <c r="BA41" i="44"/>
  <c r="AW43" i="44"/>
  <c r="BA42" i="44"/>
  <c r="BT41" i="44"/>
  <c r="AS41" i="44"/>
  <c r="AS43" i="44"/>
  <c r="AW41" i="44"/>
  <c r="BQ41" i="44" s="1"/>
  <c r="AW42" i="44"/>
  <c r="BQ42" i="44" s="1"/>
  <c r="BT43" i="44"/>
  <c r="AS42" i="44"/>
  <c r="BS43" i="44"/>
  <c r="AJ2" i="43"/>
  <c r="AJ2" i="51"/>
  <c r="AJ2" i="13"/>
  <c r="AJ2" i="53"/>
  <c r="AJ2" i="46"/>
  <c r="AJ2" i="49"/>
  <c r="AJ2" i="45"/>
  <c r="AJ2" i="44"/>
  <c r="AJ2" i="52"/>
  <c r="AJ2" i="47"/>
  <c r="AJ2" i="50"/>
  <c r="AJ2" i="48"/>
  <c r="AS35" i="13"/>
  <c r="BT36" i="45"/>
  <c r="AW36" i="45"/>
  <c r="BA37" i="45"/>
  <c r="BU36" i="45"/>
  <c r="BA36" i="45"/>
  <c r="BA35" i="45"/>
  <c r="AW37" i="45"/>
  <c r="AW35" i="45"/>
  <c r="AS36" i="45"/>
  <c r="BU38" i="45"/>
  <c r="BA38" i="45"/>
  <c r="AS35" i="45"/>
  <c r="BS38" i="45"/>
  <c r="AS37" i="45"/>
  <c r="AS38" i="45"/>
  <c r="AW38" i="45"/>
  <c r="BT38" i="45"/>
  <c r="BS36" i="45"/>
  <c r="O2" i="45"/>
  <c r="O2" i="53"/>
  <c r="O2" i="52"/>
  <c r="O2" i="48"/>
  <c r="O2" i="51"/>
  <c r="O2" i="44"/>
  <c r="O2" i="47"/>
  <c r="O2" i="43"/>
  <c r="O2" i="50"/>
  <c r="O2" i="46"/>
  <c r="O2" i="13"/>
  <c r="O2" i="49"/>
  <c r="X2" i="48"/>
  <c r="X2" i="13"/>
  <c r="X2" i="45"/>
  <c r="X2" i="53"/>
  <c r="X2" i="43"/>
  <c r="X2" i="51"/>
  <c r="X2" i="50"/>
  <c r="X2" i="46"/>
  <c r="X2" i="49"/>
  <c r="X2" i="52"/>
  <c r="X2" i="47"/>
  <c r="X2" i="44"/>
  <c r="BS38" i="13"/>
  <c r="AS43" i="46"/>
  <c r="AW42" i="46"/>
  <c r="BQ42" i="46" s="1"/>
  <c r="AW40" i="46"/>
  <c r="BQ40" i="46" s="1"/>
  <c r="BU41" i="46"/>
  <c r="BU43" i="46"/>
  <c r="BS43" i="46"/>
  <c r="BT43" i="46"/>
  <c r="AW43" i="46"/>
  <c r="BT41" i="46"/>
  <c r="BS41" i="46"/>
  <c r="BA43" i="46"/>
  <c r="BA42" i="46"/>
  <c r="AS40" i="46"/>
  <c r="AW41" i="46"/>
  <c r="BQ41" i="46" s="1"/>
  <c r="BA41" i="46"/>
  <c r="AS42" i="46"/>
  <c r="AS41" i="46"/>
  <c r="BA40" i="46"/>
  <c r="BR40" i="46" s="1"/>
  <c r="AA2" i="48"/>
  <c r="AA2" i="53"/>
  <c r="AA2" i="43"/>
  <c r="AA2" i="51"/>
  <c r="AA2" i="50"/>
  <c r="AA2" i="46"/>
  <c r="AA2" i="13"/>
  <c r="AA2" i="49"/>
  <c r="AA2" i="45"/>
  <c r="AA2" i="44"/>
  <c r="AA2" i="52"/>
  <c r="AA2" i="47"/>
  <c r="AW42" i="47"/>
  <c r="BQ42" i="47" s="1"/>
  <c r="AS42" i="47"/>
  <c r="BU41" i="47"/>
  <c r="BT43" i="47"/>
  <c r="BU43" i="47"/>
  <c r="BS43" i="47"/>
  <c r="AW43" i="47"/>
  <c r="AS41" i="47"/>
  <c r="AS43" i="47"/>
  <c r="BA40" i="47"/>
  <c r="BR40" i="47" s="1"/>
  <c r="BA43" i="47"/>
  <c r="AS40" i="47"/>
  <c r="AW41" i="47"/>
  <c r="BQ41" i="47" s="1"/>
  <c r="BT41" i="47"/>
  <c r="BA41" i="47"/>
  <c r="BS41" i="47"/>
  <c r="AW40" i="47"/>
  <c r="BQ40" i="47" s="1"/>
  <c r="BA42" i="47"/>
  <c r="BS41" i="13"/>
  <c r="AW40" i="13"/>
  <c r="BQ40" i="13" s="1"/>
  <c r="BA41" i="13"/>
  <c r="BR41" i="13" s="1"/>
  <c r="AS40" i="13"/>
  <c r="BP40" i="13" s="1"/>
  <c r="BA40" i="13"/>
  <c r="BR40" i="13" s="1"/>
  <c r="AW41" i="13"/>
  <c r="BQ41" i="13" s="1"/>
  <c r="AS41" i="13"/>
  <c r="BU41" i="13"/>
  <c r="BT41" i="13"/>
  <c r="AS42" i="13"/>
  <c r="AW42" i="13"/>
  <c r="BQ42" i="13" s="1"/>
  <c r="BA42" i="13"/>
  <c r="AW43" i="13"/>
  <c r="BA43" i="13"/>
  <c r="AS43" i="13"/>
  <c r="BU43" i="13"/>
  <c r="BT43" i="13"/>
  <c r="BS43" i="13"/>
  <c r="S4" i="1"/>
  <c r="R4" i="1"/>
  <c r="Q4" i="1"/>
  <c r="P4" i="1"/>
  <c r="N4" i="1"/>
  <c r="M4" i="1"/>
  <c r="L4" i="1"/>
  <c r="K4" i="25"/>
  <c r="C4" i="1" s="1"/>
  <c r="AH45" i="25"/>
  <c r="V47" i="46" l="1"/>
  <c r="V43" i="46"/>
  <c r="V39" i="46"/>
  <c r="V35" i="46"/>
  <c r="V31" i="46"/>
  <c r="V27" i="46"/>
  <c r="V23" i="46"/>
  <c r="T47" i="46"/>
  <c r="T43" i="46"/>
  <c r="T39" i="46"/>
  <c r="T35" i="46"/>
  <c r="T31" i="46"/>
  <c r="T27" i="46"/>
  <c r="T23" i="46"/>
  <c r="V44" i="46"/>
  <c r="V40" i="46"/>
  <c r="V36" i="46"/>
  <c r="V32" i="46"/>
  <c r="V28" i="46"/>
  <c r="V24" i="46"/>
  <c r="T44" i="46"/>
  <c r="T40" i="46"/>
  <c r="T36" i="46"/>
  <c r="T32" i="46"/>
  <c r="T28" i="46"/>
  <c r="T24" i="46"/>
  <c r="T34" i="46"/>
  <c r="V26" i="46"/>
  <c r="T26" i="46"/>
  <c r="V20" i="46"/>
  <c r="V16" i="46"/>
  <c r="V12" i="46"/>
  <c r="V8" i="46"/>
  <c r="V4" i="46"/>
  <c r="T20" i="46"/>
  <c r="T16" i="46"/>
  <c r="T12" i="46"/>
  <c r="T8" i="46"/>
  <c r="T4" i="46"/>
  <c r="V41" i="46"/>
  <c r="T41" i="46"/>
  <c r="V33" i="46"/>
  <c r="T33" i="46"/>
  <c r="V46" i="46"/>
  <c r="V25" i="46"/>
  <c r="V21" i="46"/>
  <c r="V17" i="46"/>
  <c r="V13" i="46"/>
  <c r="V9" i="46"/>
  <c r="V5" i="46"/>
  <c r="T46" i="46"/>
  <c r="T25" i="46"/>
  <c r="T21" i="46"/>
  <c r="T17" i="46"/>
  <c r="T13" i="46"/>
  <c r="T9" i="46"/>
  <c r="T5" i="46"/>
  <c r="V38" i="46"/>
  <c r="T38" i="46"/>
  <c r="T30" i="46"/>
  <c r="V22" i="46"/>
  <c r="V18" i="46"/>
  <c r="V14" i="46"/>
  <c r="V10" i="46"/>
  <c r="V6" i="46"/>
  <c r="T18" i="46"/>
  <c r="V29" i="46"/>
  <c r="V7" i="46"/>
  <c r="T29" i="46"/>
  <c r="T7" i="46"/>
  <c r="V15" i="46"/>
  <c r="V34" i="46"/>
  <c r="T15" i="46"/>
  <c r="V42" i="46"/>
  <c r="V37" i="46"/>
  <c r="T42" i="46"/>
  <c r="T37" i="46"/>
  <c r="T6" i="46"/>
  <c r="T10" i="46"/>
  <c r="V45" i="46"/>
  <c r="T14" i="46"/>
  <c r="T45" i="46"/>
  <c r="V19" i="46"/>
  <c r="T19" i="46"/>
  <c r="V30" i="46"/>
  <c r="T22" i="46"/>
  <c r="V11" i="46"/>
  <c r="T11" i="46"/>
  <c r="Y47" i="46"/>
  <c r="Y43" i="46"/>
  <c r="Y39" i="46"/>
  <c r="Y35" i="46"/>
  <c r="Y31" i="46"/>
  <c r="Y27" i="46"/>
  <c r="Y23" i="46"/>
  <c r="W47" i="46"/>
  <c r="W43" i="46"/>
  <c r="W39" i="46"/>
  <c r="W35" i="46"/>
  <c r="W31" i="46"/>
  <c r="W27" i="46"/>
  <c r="W23" i="46"/>
  <c r="Y44" i="46"/>
  <c r="Y40" i="46"/>
  <c r="Y36" i="46"/>
  <c r="Y32" i="46"/>
  <c r="Y28" i="46"/>
  <c r="Y24" i="46"/>
  <c r="W44" i="46"/>
  <c r="W40" i="46"/>
  <c r="W36" i="46"/>
  <c r="W32" i="46"/>
  <c r="W28" i="46"/>
  <c r="W24" i="46"/>
  <c r="W45" i="46"/>
  <c r="W41" i="46"/>
  <c r="W37" i="46"/>
  <c r="W33" i="46"/>
  <c r="W29" i="46"/>
  <c r="W25" i="46"/>
  <c r="W26" i="46"/>
  <c r="Y20" i="46"/>
  <c r="Y16" i="46"/>
  <c r="Y12" i="46"/>
  <c r="Y8" i="46"/>
  <c r="Y4" i="46"/>
  <c r="W20" i="46"/>
  <c r="W16" i="46"/>
  <c r="W12" i="46"/>
  <c r="W8" i="46"/>
  <c r="W4" i="46"/>
  <c r="Y41" i="46"/>
  <c r="Y33" i="46"/>
  <c r="Y46" i="46"/>
  <c r="Y21" i="46"/>
  <c r="Y17" i="46"/>
  <c r="Y13" i="46"/>
  <c r="Y9" i="46"/>
  <c r="Y5" i="46"/>
  <c r="W46" i="46"/>
  <c r="Y25" i="46"/>
  <c r="W21" i="46"/>
  <c r="W17" i="46"/>
  <c r="W13" i="46"/>
  <c r="W9" i="46"/>
  <c r="W5" i="46"/>
  <c r="Y38" i="46"/>
  <c r="W38" i="46"/>
  <c r="Y30" i="46"/>
  <c r="W30" i="46"/>
  <c r="W22" i="46"/>
  <c r="W18" i="46"/>
  <c r="W14" i="46"/>
  <c r="W10" i="46"/>
  <c r="W6" i="46"/>
  <c r="Y45" i="46"/>
  <c r="Y18" i="46"/>
  <c r="Y7" i="46"/>
  <c r="Y29" i="46"/>
  <c r="W7" i="46"/>
  <c r="Y15" i="46"/>
  <c r="Y34" i="46"/>
  <c r="W15" i="46"/>
  <c r="W34" i="46"/>
  <c r="Y42" i="46"/>
  <c r="W42" i="46"/>
  <c r="Y37" i="46"/>
  <c r="Y6" i="46"/>
  <c r="Y14" i="46"/>
  <c r="Y22" i="46"/>
  <c r="Y26" i="46"/>
  <c r="Y10" i="46"/>
  <c r="Y19" i="46"/>
  <c r="W19" i="46"/>
  <c r="Y11" i="46"/>
  <c r="W11" i="46"/>
  <c r="AK21" i="13"/>
  <c r="AK45" i="13"/>
  <c r="AK22" i="13"/>
  <c r="AK46" i="13"/>
  <c r="AK23" i="13"/>
  <c r="AK47" i="13"/>
  <c r="AK24" i="13"/>
  <c r="AK4" i="13"/>
  <c r="AK25" i="13"/>
  <c r="AJ4" i="13"/>
  <c r="AJ5" i="13" s="1"/>
  <c r="AJ6" i="13" s="1"/>
  <c r="AJ7" i="13" s="1"/>
  <c r="AJ8" i="13" s="1"/>
  <c r="AJ9" i="13" s="1"/>
  <c r="AJ10" i="13" s="1"/>
  <c r="AJ11" i="13" s="1"/>
  <c r="AJ12" i="13" s="1"/>
  <c r="AJ13" i="13" s="1"/>
  <c r="AJ14" i="13" s="1"/>
  <c r="AJ15" i="13" s="1"/>
  <c r="AJ16" i="13" s="1"/>
  <c r="AJ17" i="13" s="1"/>
  <c r="AJ18" i="13" s="1"/>
  <c r="AJ19" i="13" s="1"/>
  <c r="AJ20" i="13" s="1"/>
  <c r="AJ21" i="13" s="1"/>
  <c r="AJ22" i="13" s="1"/>
  <c r="AJ23" i="13" s="1"/>
  <c r="AJ24" i="13" s="1"/>
  <c r="AJ25" i="13" s="1"/>
  <c r="AJ26" i="13" s="1"/>
  <c r="AJ27" i="13" s="1"/>
  <c r="AJ28" i="13" s="1"/>
  <c r="AJ29" i="13" s="1"/>
  <c r="AJ30" i="13" s="1"/>
  <c r="AJ31" i="13" s="1"/>
  <c r="AJ32" i="13" s="1"/>
  <c r="AJ33" i="13" s="1"/>
  <c r="AJ34" i="13" s="1"/>
  <c r="AJ35" i="13" s="1"/>
  <c r="AJ36" i="13" s="1"/>
  <c r="AJ37" i="13" s="1"/>
  <c r="AJ38" i="13" s="1"/>
  <c r="AJ39" i="13" s="1"/>
  <c r="AJ40" i="13" s="1"/>
  <c r="AJ41" i="13" s="1"/>
  <c r="AJ42" i="13" s="1"/>
  <c r="AJ43" i="13" s="1"/>
  <c r="AJ44" i="13" s="1"/>
  <c r="AJ45" i="13" s="1"/>
  <c r="AJ46" i="13" s="1"/>
  <c r="AJ47" i="13" s="1"/>
  <c r="AK26" i="13"/>
  <c r="AK27" i="13"/>
  <c r="AK5" i="13"/>
  <c r="AK28" i="13"/>
  <c r="AK29" i="13"/>
  <c r="AK6" i="13"/>
  <c r="AK30" i="13"/>
  <c r="AK7" i="13"/>
  <c r="AK31" i="13"/>
  <c r="AK8" i="13"/>
  <c r="AK32" i="13"/>
  <c r="AK10" i="13"/>
  <c r="AK34" i="13"/>
  <c r="AK11" i="13"/>
  <c r="AK35" i="13"/>
  <c r="AK33" i="13"/>
  <c r="AK38" i="13"/>
  <c r="AK13" i="13"/>
  <c r="AK9" i="13"/>
  <c r="AK40" i="13"/>
  <c r="AK12" i="13"/>
  <c r="AK14" i="13"/>
  <c r="AK39" i="13"/>
  <c r="AK15" i="13"/>
  <c r="AK20" i="13"/>
  <c r="AK16" i="13"/>
  <c r="AK41" i="13"/>
  <c r="AK17" i="13"/>
  <c r="AK18" i="13"/>
  <c r="AK19" i="13"/>
  <c r="AK36" i="13"/>
  <c r="AK37" i="13"/>
  <c r="AK42" i="13"/>
  <c r="AK43" i="13"/>
  <c r="AK44" i="13"/>
  <c r="AK44" i="43"/>
  <c r="AK40" i="43"/>
  <c r="AK36" i="43"/>
  <c r="AK32" i="43"/>
  <c r="AK28" i="43"/>
  <c r="AK24" i="43"/>
  <c r="AK20" i="43"/>
  <c r="AK16" i="43"/>
  <c r="AK12" i="43"/>
  <c r="AK8" i="43"/>
  <c r="AK4" i="43"/>
  <c r="AI44" i="43"/>
  <c r="AI40" i="43"/>
  <c r="AI36" i="43"/>
  <c r="AI32" i="43"/>
  <c r="AI28" i="43"/>
  <c r="AI24" i="43"/>
  <c r="AI20" i="43"/>
  <c r="AI16" i="43"/>
  <c r="AI12" i="43"/>
  <c r="AI8" i="43"/>
  <c r="AI4" i="43"/>
  <c r="AK45" i="43"/>
  <c r="AK41" i="43"/>
  <c r="AK37" i="43"/>
  <c r="AK33" i="43"/>
  <c r="AK29" i="43"/>
  <c r="AK25" i="43"/>
  <c r="AK21" i="43"/>
  <c r="AK17" i="43"/>
  <c r="AK13" i="43"/>
  <c r="AK9" i="43"/>
  <c r="AK5" i="43"/>
  <c r="AI45" i="43"/>
  <c r="AI41" i="43"/>
  <c r="AI37" i="43"/>
  <c r="AI33" i="43"/>
  <c r="AI29" i="43"/>
  <c r="AI25" i="43"/>
  <c r="AI21" i="43"/>
  <c r="AI17" i="43"/>
  <c r="AI13" i="43"/>
  <c r="AI9" i="43"/>
  <c r="AI5" i="43"/>
  <c r="AI42" i="43"/>
  <c r="AI34" i="43"/>
  <c r="AI26" i="43"/>
  <c r="AI18" i="43"/>
  <c r="AI10" i="43"/>
  <c r="AI30" i="43"/>
  <c r="AI22" i="43"/>
  <c r="AI6" i="43"/>
  <c r="AK11" i="43"/>
  <c r="AI14" i="43"/>
  <c r="AK43" i="43"/>
  <c r="AK27" i="43"/>
  <c r="AI43" i="43"/>
  <c r="AI27" i="43"/>
  <c r="AI19" i="43"/>
  <c r="AI11" i="43"/>
  <c r="AI35" i="43"/>
  <c r="AK47" i="43"/>
  <c r="AK39" i="43"/>
  <c r="AK31" i="43"/>
  <c r="AK23" i="43"/>
  <c r="AK15" i="43"/>
  <c r="AK7" i="43"/>
  <c r="AI47" i="43"/>
  <c r="AI39" i="43"/>
  <c r="AI31" i="43"/>
  <c r="AI23" i="43"/>
  <c r="AI15" i="43"/>
  <c r="AI7" i="43"/>
  <c r="AK35" i="43"/>
  <c r="AI46" i="43"/>
  <c r="AK46" i="43"/>
  <c r="AK38" i="43"/>
  <c r="AK30" i="43"/>
  <c r="AK22" i="43"/>
  <c r="AK14" i="43"/>
  <c r="AK6" i="43"/>
  <c r="AI38" i="43"/>
  <c r="AK19" i="43"/>
  <c r="AK26" i="43"/>
  <c r="AK42" i="43"/>
  <c r="AK10" i="43"/>
  <c r="AK34" i="43"/>
  <c r="AK18" i="43"/>
  <c r="V47" i="51"/>
  <c r="T47" i="51"/>
  <c r="V46" i="51"/>
  <c r="V42" i="51"/>
  <c r="V38" i="51"/>
  <c r="V34" i="51"/>
  <c r="V30" i="51"/>
  <c r="V26" i="51"/>
  <c r="V22" i="51"/>
  <c r="V18" i="51"/>
  <c r="V14" i="51"/>
  <c r="V10" i="51"/>
  <c r="V6" i="51"/>
  <c r="T46" i="51"/>
  <c r="T42" i="51"/>
  <c r="T38" i="51"/>
  <c r="T34" i="51"/>
  <c r="T30" i="51"/>
  <c r="T26" i="51"/>
  <c r="T22" i="51"/>
  <c r="T18" i="51"/>
  <c r="T14" i="51"/>
  <c r="T10" i="51"/>
  <c r="T6" i="51"/>
  <c r="V43" i="51"/>
  <c r="V39" i="51"/>
  <c r="V35" i="51"/>
  <c r="V31" i="51"/>
  <c r="V27" i="51"/>
  <c r="V23" i="51"/>
  <c r="V19" i="51"/>
  <c r="V15" i="51"/>
  <c r="V11" i="51"/>
  <c r="V7" i="51"/>
  <c r="T43" i="51"/>
  <c r="T39" i="51"/>
  <c r="T35" i="51"/>
  <c r="T31" i="51"/>
  <c r="T27" i="51"/>
  <c r="T23" i="51"/>
  <c r="T19" i="51"/>
  <c r="T15" i="51"/>
  <c r="T11" i="51"/>
  <c r="T7" i="51"/>
  <c r="V28" i="51"/>
  <c r="T28" i="51"/>
  <c r="V41" i="51"/>
  <c r="V20" i="51"/>
  <c r="T41" i="51"/>
  <c r="T20" i="51"/>
  <c r="V33" i="51"/>
  <c r="T33" i="51"/>
  <c r="V12" i="51"/>
  <c r="V5" i="51"/>
  <c r="V25" i="51"/>
  <c r="T12" i="51"/>
  <c r="T5" i="51"/>
  <c r="T25" i="51"/>
  <c r="V17" i="51"/>
  <c r="V40" i="51"/>
  <c r="T17" i="51"/>
  <c r="T40" i="51"/>
  <c r="V32" i="51"/>
  <c r="V45" i="51"/>
  <c r="V24" i="51"/>
  <c r="V9" i="51"/>
  <c r="V4" i="51"/>
  <c r="T45" i="51"/>
  <c r="T24" i="51"/>
  <c r="T9" i="51"/>
  <c r="T4" i="51"/>
  <c r="V16" i="51"/>
  <c r="V36" i="51"/>
  <c r="T16" i="51"/>
  <c r="T36" i="51"/>
  <c r="V21" i="51"/>
  <c r="T21" i="51"/>
  <c r="V44" i="51"/>
  <c r="T44" i="51"/>
  <c r="V29" i="51"/>
  <c r="T29" i="51"/>
  <c r="V37" i="51"/>
  <c r="T37" i="51"/>
  <c r="T32" i="51"/>
  <c r="T8" i="51"/>
  <c r="V8" i="51"/>
  <c r="V13" i="51"/>
  <c r="T13" i="51"/>
  <c r="W46" i="43"/>
  <c r="W42" i="43"/>
  <c r="W38" i="43"/>
  <c r="W34" i="43"/>
  <c r="W30" i="43"/>
  <c r="W26" i="43"/>
  <c r="W22" i="43"/>
  <c r="W18" i="43"/>
  <c r="W14" i="43"/>
  <c r="W10" i="43"/>
  <c r="W6" i="43"/>
  <c r="Y47" i="43"/>
  <c r="Y43" i="43"/>
  <c r="Y39" i="43"/>
  <c r="Y35" i="43"/>
  <c r="Y31" i="43"/>
  <c r="Y27" i="43"/>
  <c r="Y23" i="43"/>
  <c r="Y19" i="43"/>
  <c r="Y15" i="43"/>
  <c r="Y11" i="43"/>
  <c r="Y7" i="43"/>
  <c r="W47" i="43"/>
  <c r="W43" i="43"/>
  <c r="W39" i="43"/>
  <c r="W35" i="43"/>
  <c r="W31" i="43"/>
  <c r="W27" i="43"/>
  <c r="W23" i="43"/>
  <c r="W19" i="43"/>
  <c r="W15" i="43"/>
  <c r="W11" i="43"/>
  <c r="W7" i="43"/>
  <c r="Y44" i="43"/>
  <c r="Y40" i="43"/>
  <c r="Y36" i="43"/>
  <c r="Y32" i="43"/>
  <c r="Y28" i="43"/>
  <c r="Y24" i="43"/>
  <c r="Y20" i="43"/>
  <c r="Y16" i="43"/>
  <c r="Y12" i="43"/>
  <c r="Y8" i="43"/>
  <c r="Y4" i="43"/>
  <c r="Y45" i="43"/>
  <c r="Y37" i="43"/>
  <c r="Y29" i="43"/>
  <c r="Y21" i="43"/>
  <c r="Y13" i="43"/>
  <c r="Y5" i="43"/>
  <c r="W45" i="43"/>
  <c r="W37" i="43"/>
  <c r="W29" i="43"/>
  <c r="W21" i="43"/>
  <c r="W13" i="43"/>
  <c r="W5" i="43"/>
  <c r="Y38" i="43"/>
  <c r="Y42" i="43"/>
  <c r="Y34" i="43"/>
  <c r="Y26" i="43"/>
  <c r="Y18" i="43"/>
  <c r="Y10" i="43"/>
  <c r="W44" i="43"/>
  <c r="W36" i="43"/>
  <c r="W28" i="43"/>
  <c r="W20" i="43"/>
  <c r="W12" i="43"/>
  <c r="W4" i="43"/>
  <c r="Y46" i="43"/>
  <c r="Y41" i="43"/>
  <c r="Y33" i="43"/>
  <c r="Y25" i="43"/>
  <c r="Y17" i="43"/>
  <c r="Y9" i="43"/>
  <c r="W41" i="43"/>
  <c r="W33" i="43"/>
  <c r="W25" i="43"/>
  <c r="W17" i="43"/>
  <c r="W9" i="43"/>
  <c r="W24" i="43"/>
  <c r="W40" i="43"/>
  <c r="W16" i="43"/>
  <c r="W8" i="43"/>
  <c r="Y30" i="43"/>
  <c r="Y22" i="43"/>
  <c r="W32" i="43"/>
  <c r="Y14" i="43"/>
  <c r="Y6" i="43"/>
  <c r="V46" i="43"/>
  <c r="V42" i="43"/>
  <c r="V38" i="43"/>
  <c r="V34" i="43"/>
  <c r="V30" i="43"/>
  <c r="V26" i="43"/>
  <c r="V22" i="43"/>
  <c r="V18" i="43"/>
  <c r="V14" i="43"/>
  <c r="V10" i="43"/>
  <c r="V6" i="43"/>
  <c r="T46" i="43"/>
  <c r="T42" i="43"/>
  <c r="T38" i="43"/>
  <c r="T34" i="43"/>
  <c r="T30" i="43"/>
  <c r="T26" i="43"/>
  <c r="T22" i="43"/>
  <c r="T18" i="43"/>
  <c r="T14" i="43"/>
  <c r="T10" i="43"/>
  <c r="T6" i="43"/>
  <c r="V47" i="43"/>
  <c r="V43" i="43"/>
  <c r="V39" i="43"/>
  <c r="V35" i="43"/>
  <c r="V31" i="43"/>
  <c r="V27" i="43"/>
  <c r="V23" i="43"/>
  <c r="V19" i="43"/>
  <c r="V15" i="43"/>
  <c r="V11" i="43"/>
  <c r="V7" i="43"/>
  <c r="T47" i="43"/>
  <c r="T43" i="43"/>
  <c r="T39" i="43"/>
  <c r="T35" i="43"/>
  <c r="T31" i="43"/>
  <c r="T27" i="43"/>
  <c r="T23" i="43"/>
  <c r="T19" i="43"/>
  <c r="T15" i="43"/>
  <c r="T11" i="43"/>
  <c r="T7" i="43"/>
  <c r="V44" i="43"/>
  <c r="V40" i="43"/>
  <c r="V36" i="43"/>
  <c r="V32" i="43"/>
  <c r="V28" i="43"/>
  <c r="V24" i="43"/>
  <c r="V20" i="43"/>
  <c r="V16" i="43"/>
  <c r="V12" i="43"/>
  <c r="V8" i="43"/>
  <c r="V4" i="43"/>
  <c r="T44" i="43"/>
  <c r="T40" i="43"/>
  <c r="T36" i="43"/>
  <c r="T32" i="43"/>
  <c r="T28" i="43"/>
  <c r="T24" i="43"/>
  <c r="T20" i="43"/>
  <c r="T16" i="43"/>
  <c r="T12" i="43"/>
  <c r="T8" i="43"/>
  <c r="T4" i="43"/>
  <c r="T45" i="43"/>
  <c r="T29" i="43"/>
  <c r="T13" i="43"/>
  <c r="V13" i="43"/>
  <c r="T37" i="43"/>
  <c r="T21" i="43"/>
  <c r="T5" i="43"/>
  <c r="V45" i="43"/>
  <c r="V37" i="43"/>
  <c r="V29" i="43"/>
  <c r="V21" i="43"/>
  <c r="V5" i="43"/>
  <c r="T25" i="43"/>
  <c r="T33" i="43"/>
  <c r="T9" i="43"/>
  <c r="T17" i="43"/>
  <c r="T41" i="43"/>
  <c r="V41" i="43"/>
  <c r="V33" i="43"/>
  <c r="V25" i="43"/>
  <c r="V17" i="43"/>
  <c r="V9" i="43"/>
  <c r="Y44" i="50"/>
  <c r="Y40" i="50"/>
  <c r="Y36" i="50"/>
  <c r="Y32" i="50"/>
  <c r="Y28" i="50"/>
  <c r="Y24" i="50"/>
  <c r="Y20" i="50"/>
  <c r="Y16" i="50"/>
  <c r="Y12" i="50"/>
  <c r="Y8" i="50"/>
  <c r="Y4" i="50"/>
  <c r="W44" i="50"/>
  <c r="W40" i="50"/>
  <c r="W36" i="50"/>
  <c r="W32" i="50"/>
  <c r="W28" i="50"/>
  <c r="W24" i="50"/>
  <c r="W20" i="50"/>
  <c r="W16" i="50"/>
  <c r="W12" i="50"/>
  <c r="W8" i="50"/>
  <c r="Y45" i="50"/>
  <c r="Y41" i="50"/>
  <c r="Y37" i="50"/>
  <c r="Y33" i="50"/>
  <c r="Y29" i="50"/>
  <c r="Y25" i="50"/>
  <c r="Y21" i="50"/>
  <c r="W45" i="50"/>
  <c r="W34" i="50"/>
  <c r="W18" i="50"/>
  <c r="Y27" i="50"/>
  <c r="W29" i="50"/>
  <c r="W27" i="50"/>
  <c r="Y22" i="50"/>
  <c r="Y43" i="50"/>
  <c r="W43" i="50"/>
  <c r="Y38" i="50"/>
  <c r="W38" i="50"/>
  <c r="Y31" i="50"/>
  <c r="Y9" i="50"/>
  <c r="W33" i="50"/>
  <c r="W31" i="50"/>
  <c r="Y26" i="50"/>
  <c r="Y13" i="50"/>
  <c r="W9" i="50"/>
  <c r="Y5" i="50"/>
  <c r="W26" i="50"/>
  <c r="Y17" i="50"/>
  <c r="W13" i="50"/>
  <c r="Y7" i="50"/>
  <c r="W5" i="50"/>
  <c r="W17" i="50"/>
  <c r="Y11" i="50"/>
  <c r="W7" i="50"/>
  <c r="Y42" i="50"/>
  <c r="Y19" i="50"/>
  <c r="W15" i="50"/>
  <c r="Y47" i="50"/>
  <c r="W42" i="50"/>
  <c r="W19" i="50"/>
  <c r="W41" i="50"/>
  <c r="Y15" i="50"/>
  <c r="Y23" i="50"/>
  <c r="Y35" i="50"/>
  <c r="W23" i="50"/>
  <c r="W11" i="50"/>
  <c r="W35" i="50"/>
  <c r="W4" i="50"/>
  <c r="W47" i="50"/>
  <c r="Y39" i="50"/>
  <c r="W30" i="50"/>
  <c r="W39" i="50"/>
  <c r="W22" i="50"/>
  <c r="Y18" i="50"/>
  <c r="Y46" i="50"/>
  <c r="W46" i="50"/>
  <c r="W25" i="50"/>
  <c r="Y6" i="50"/>
  <c r="W6" i="50"/>
  <c r="Y30" i="50"/>
  <c r="Y10" i="50"/>
  <c r="W10" i="50"/>
  <c r="W14" i="50"/>
  <c r="Y34" i="50"/>
  <c r="Y14" i="50"/>
  <c r="W21" i="50"/>
  <c r="W37" i="50"/>
  <c r="AK43" i="51"/>
  <c r="AK39" i="51"/>
  <c r="AK35" i="51"/>
  <c r="AK31" i="51"/>
  <c r="AK27" i="51"/>
  <c r="AK23" i="51"/>
  <c r="AK19" i="51"/>
  <c r="AK15" i="51"/>
  <c r="AK11" i="51"/>
  <c r="AK7" i="51"/>
  <c r="AI43" i="51"/>
  <c r="AI39" i="51"/>
  <c r="AI35" i="51"/>
  <c r="AI31" i="51"/>
  <c r="AI27" i="51"/>
  <c r="AI23" i="51"/>
  <c r="AI19" i="51"/>
  <c r="AI15" i="51"/>
  <c r="AI11" i="51"/>
  <c r="AI7" i="51"/>
  <c r="AK47" i="51"/>
  <c r="AK44" i="51"/>
  <c r="AK40" i="51"/>
  <c r="AK36" i="51"/>
  <c r="AK32" i="51"/>
  <c r="AK28" i="51"/>
  <c r="AK24" i="51"/>
  <c r="AK20" i="51"/>
  <c r="AK16" i="51"/>
  <c r="AK12" i="51"/>
  <c r="AK8" i="51"/>
  <c r="AK4" i="51"/>
  <c r="AI47" i="51"/>
  <c r="AI44" i="51"/>
  <c r="AI40" i="51"/>
  <c r="AI36" i="51"/>
  <c r="AI32" i="51"/>
  <c r="AI28" i="51"/>
  <c r="AI24" i="51"/>
  <c r="AI20" i="51"/>
  <c r="AI16" i="51"/>
  <c r="AI12" i="51"/>
  <c r="AI8" i="51"/>
  <c r="AI4" i="51"/>
  <c r="AI45" i="51"/>
  <c r="AI41" i="51"/>
  <c r="AI37" i="51"/>
  <c r="AI33" i="51"/>
  <c r="AI29" i="51"/>
  <c r="AI25" i="51"/>
  <c r="AI21" i="51"/>
  <c r="AI17" i="51"/>
  <c r="AI13" i="51"/>
  <c r="AK30" i="51"/>
  <c r="AK17" i="51"/>
  <c r="AI30" i="51"/>
  <c r="AK22" i="51"/>
  <c r="AI22" i="51"/>
  <c r="AK14" i="51"/>
  <c r="AK9" i="51"/>
  <c r="AK45" i="51"/>
  <c r="AI14" i="51"/>
  <c r="AI9" i="51"/>
  <c r="AK37" i="51"/>
  <c r="AK42" i="51"/>
  <c r="AK29" i="51"/>
  <c r="AI42" i="51"/>
  <c r="AK34" i="51"/>
  <c r="AK21" i="51"/>
  <c r="AK6" i="51"/>
  <c r="AK26" i="51"/>
  <c r="AK13" i="51"/>
  <c r="AI26" i="51"/>
  <c r="AI46" i="51"/>
  <c r="AI6" i="51"/>
  <c r="AK25" i="51"/>
  <c r="AK10" i="51"/>
  <c r="AI34" i="51"/>
  <c r="AI10" i="51"/>
  <c r="AK5" i="51"/>
  <c r="AI5" i="51"/>
  <c r="AK38" i="51"/>
  <c r="AK33" i="51"/>
  <c r="AK18" i="51"/>
  <c r="AI18" i="51"/>
  <c r="AK41" i="51"/>
  <c r="AI38" i="51"/>
  <c r="AK46" i="51"/>
  <c r="V11" i="13"/>
  <c r="V15" i="13"/>
  <c r="V39" i="13"/>
  <c r="V40" i="13"/>
  <c r="V19" i="13"/>
  <c r="V43" i="13"/>
  <c r="V27" i="13"/>
  <c r="V30" i="13"/>
  <c r="V31" i="13"/>
  <c r="V16" i="13"/>
  <c r="V6" i="13"/>
  <c r="V17" i="13"/>
  <c r="V41" i="13"/>
  <c r="V42" i="13"/>
  <c r="V7" i="13"/>
  <c r="V32" i="13"/>
  <c r="V18" i="13"/>
  <c r="V5" i="13"/>
  <c r="V8" i="13"/>
  <c r="V20" i="13"/>
  <c r="V44" i="13"/>
  <c r="V21" i="13"/>
  <c r="V45" i="13"/>
  <c r="V26" i="13"/>
  <c r="V33" i="13"/>
  <c r="V22" i="13"/>
  <c r="V46" i="13"/>
  <c r="V25" i="13"/>
  <c r="V23" i="13"/>
  <c r="V47" i="13"/>
  <c r="V24" i="13"/>
  <c r="V4" i="13"/>
  <c r="U4" i="13"/>
  <c r="U5" i="13" s="1"/>
  <c r="U6" i="13" s="1"/>
  <c r="U7" i="13" s="1"/>
  <c r="U8" i="13" s="1"/>
  <c r="U9" i="13" s="1"/>
  <c r="U10" i="13" s="1"/>
  <c r="U11" i="13" s="1"/>
  <c r="U12" i="13" s="1"/>
  <c r="U13" i="13" s="1"/>
  <c r="U14" i="13" s="1"/>
  <c r="U15" i="13" s="1"/>
  <c r="U16" i="13" s="1"/>
  <c r="U17" i="13" s="1"/>
  <c r="U18" i="13" s="1"/>
  <c r="U19" i="13" s="1"/>
  <c r="U20" i="13" s="1"/>
  <c r="U21" i="13" s="1"/>
  <c r="U22" i="13" s="1"/>
  <c r="U23" i="13" s="1"/>
  <c r="U24" i="13" s="1"/>
  <c r="U25" i="13" s="1"/>
  <c r="U26" i="13" s="1"/>
  <c r="U27" i="13" s="1"/>
  <c r="U28" i="13" s="1"/>
  <c r="U29" i="13" s="1"/>
  <c r="U30" i="13" s="1"/>
  <c r="U31" i="13" s="1"/>
  <c r="U32" i="13" s="1"/>
  <c r="U33" i="13" s="1"/>
  <c r="U34" i="13" s="1"/>
  <c r="U35" i="13" s="1"/>
  <c r="U36" i="13" s="1"/>
  <c r="U37" i="13" s="1"/>
  <c r="U38" i="13" s="1"/>
  <c r="U39" i="13" s="1"/>
  <c r="U40" i="13" s="1"/>
  <c r="U41" i="13" s="1"/>
  <c r="U42" i="13" s="1"/>
  <c r="U43" i="13" s="1"/>
  <c r="U44" i="13" s="1"/>
  <c r="U45" i="13" s="1"/>
  <c r="U46" i="13" s="1"/>
  <c r="U47" i="13" s="1"/>
  <c r="V28" i="13"/>
  <c r="V29" i="13"/>
  <c r="V10" i="13"/>
  <c r="V12" i="13"/>
  <c r="V13" i="13"/>
  <c r="V38" i="13"/>
  <c r="V9" i="13"/>
  <c r="V34" i="13"/>
  <c r="V14" i="13"/>
  <c r="V35" i="13"/>
  <c r="V36" i="13"/>
  <c r="V37" i="13"/>
  <c r="Y46" i="51"/>
  <c r="Y42" i="51"/>
  <c r="Y38" i="51"/>
  <c r="Y34" i="51"/>
  <c r="Y30" i="51"/>
  <c r="Y26" i="51"/>
  <c r="Y22" i="51"/>
  <c r="Y18" i="51"/>
  <c r="Y14" i="51"/>
  <c r="Y10" i="51"/>
  <c r="Y6" i="51"/>
  <c r="Y43" i="51"/>
  <c r="Y39" i="51"/>
  <c r="Y35" i="51"/>
  <c r="Y31" i="51"/>
  <c r="Y27" i="51"/>
  <c r="Y23" i="51"/>
  <c r="Y19" i="51"/>
  <c r="Y15" i="51"/>
  <c r="Y11" i="51"/>
  <c r="Y7" i="51"/>
  <c r="W43" i="51"/>
  <c r="W39" i="51"/>
  <c r="W35" i="51"/>
  <c r="W31" i="51"/>
  <c r="W27" i="51"/>
  <c r="W23" i="51"/>
  <c r="W19" i="51"/>
  <c r="W15" i="51"/>
  <c r="W11" i="51"/>
  <c r="W7" i="51"/>
  <c r="Y47" i="51"/>
  <c r="Y44" i="51"/>
  <c r="Y40" i="51"/>
  <c r="Y36" i="51"/>
  <c r="Y32" i="51"/>
  <c r="Y28" i="51"/>
  <c r="Y24" i="51"/>
  <c r="Y20" i="51"/>
  <c r="Y16" i="51"/>
  <c r="Y12" i="51"/>
  <c r="Y8" i="51"/>
  <c r="Y4" i="51"/>
  <c r="Y41" i="51"/>
  <c r="W41" i="51"/>
  <c r="W20" i="51"/>
  <c r="W10" i="51"/>
  <c r="W46" i="51"/>
  <c r="Y33" i="51"/>
  <c r="W33" i="51"/>
  <c r="Y5" i="51"/>
  <c r="W38" i="51"/>
  <c r="Y25" i="51"/>
  <c r="W12" i="51"/>
  <c r="W5" i="51"/>
  <c r="W25" i="51"/>
  <c r="W30" i="51"/>
  <c r="Y17" i="51"/>
  <c r="W17" i="51"/>
  <c r="W40" i="51"/>
  <c r="W22" i="51"/>
  <c r="W32" i="51"/>
  <c r="W14" i="51"/>
  <c r="Y45" i="51"/>
  <c r="Y9" i="51"/>
  <c r="Y37" i="51"/>
  <c r="W37" i="51"/>
  <c r="W16" i="51"/>
  <c r="W36" i="51"/>
  <c r="W26" i="51"/>
  <c r="Y21" i="51"/>
  <c r="W21" i="51"/>
  <c r="W45" i="51"/>
  <c r="W6" i="51"/>
  <c r="W44" i="51"/>
  <c r="Y29" i="51"/>
  <c r="W24" i="51"/>
  <c r="W29" i="51"/>
  <c r="W34" i="51"/>
  <c r="W9" i="51"/>
  <c r="W42" i="51"/>
  <c r="W4" i="51"/>
  <c r="W18" i="51"/>
  <c r="W47" i="51"/>
  <c r="W8" i="51"/>
  <c r="W28" i="51"/>
  <c r="W13" i="51"/>
  <c r="Y13" i="51"/>
  <c r="Y45" i="53"/>
  <c r="Y41" i="53"/>
  <c r="Y37" i="53"/>
  <c r="Y33" i="53"/>
  <c r="Y29" i="53"/>
  <c r="Y25" i="53"/>
  <c r="Y21" i="53"/>
  <c r="Y17" i="53"/>
  <c r="W45" i="53"/>
  <c r="W41" i="53"/>
  <c r="W37" i="53"/>
  <c r="W33" i="53"/>
  <c r="W29" i="53"/>
  <c r="W25" i="53"/>
  <c r="W21" i="53"/>
  <c r="W17" i="53"/>
  <c r="Y46" i="53"/>
  <c r="Y42" i="53"/>
  <c r="Y38" i="53"/>
  <c r="Y34" i="53"/>
  <c r="Y30" i="53"/>
  <c r="Y26" i="53"/>
  <c r="Y22" i="53"/>
  <c r="Y18" i="53"/>
  <c r="W46" i="53"/>
  <c r="W42" i="53"/>
  <c r="W38" i="53"/>
  <c r="Y44" i="53"/>
  <c r="W34" i="53"/>
  <c r="Y32" i="53"/>
  <c r="W14" i="53"/>
  <c r="W10" i="53"/>
  <c r="W6" i="53"/>
  <c r="W44" i="53"/>
  <c r="W32" i="53"/>
  <c r="Y36" i="53"/>
  <c r="W36" i="53"/>
  <c r="Y19" i="53"/>
  <c r="W19" i="53"/>
  <c r="Y15" i="53"/>
  <c r="Y11" i="53"/>
  <c r="Y7" i="53"/>
  <c r="Y23" i="53"/>
  <c r="W15" i="53"/>
  <c r="W11" i="53"/>
  <c r="W7" i="53"/>
  <c r="Y43" i="53"/>
  <c r="W23" i="53"/>
  <c r="W43" i="53"/>
  <c r="Y27" i="53"/>
  <c r="W27" i="53"/>
  <c r="Y31" i="53"/>
  <c r="W31" i="53"/>
  <c r="Y12" i="53"/>
  <c r="Y8" i="53"/>
  <c r="Y4" i="53"/>
  <c r="Y40" i="53"/>
  <c r="W35" i="53"/>
  <c r="W40" i="53"/>
  <c r="W39" i="53"/>
  <c r="W18" i="53"/>
  <c r="Y9" i="53"/>
  <c r="W22" i="53"/>
  <c r="W9" i="53"/>
  <c r="W24" i="53"/>
  <c r="W30" i="53"/>
  <c r="W26" i="53"/>
  <c r="W28" i="53"/>
  <c r="Y28" i="53"/>
  <c r="Y24" i="53"/>
  <c r="Y10" i="53"/>
  <c r="Y47" i="53"/>
  <c r="Y14" i="53"/>
  <c r="Y6" i="53"/>
  <c r="W47" i="53"/>
  <c r="W8" i="53"/>
  <c r="W20" i="53"/>
  <c r="Y35" i="53"/>
  <c r="Y16" i="53"/>
  <c r="Y13" i="53"/>
  <c r="Y5" i="53"/>
  <c r="W16" i="53"/>
  <c r="W13" i="53"/>
  <c r="W5" i="53"/>
  <c r="Y20" i="53"/>
  <c r="W4" i="53"/>
  <c r="W12" i="53"/>
  <c r="Y39" i="53"/>
  <c r="V46" i="49"/>
  <c r="V42" i="49"/>
  <c r="V38" i="49"/>
  <c r="V34" i="49"/>
  <c r="V30" i="49"/>
  <c r="V26" i="49"/>
  <c r="V22" i="49"/>
  <c r="T46" i="49"/>
  <c r="T42" i="49"/>
  <c r="T38" i="49"/>
  <c r="T34" i="49"/>
  <c r="T30" i="49"/>
  <c r="V47" i="49"/>
  <c r="V43" i="49"/>
  <c r="V39" i="49"/>
  <c r="V35" i="49"/>
  <c r="T47" i="49"/>
  <c r="T43" i="49"/>
  <c r="T39" i="49"/>
  <c r="T35" i="49"/>
  <c r="V45" i="49"/>
  <c r="T32" i="49"/>
  <c r="V19" i="49"/>
  <c r="V15" i="49"/>
  <c r="V11" i="49"/>
  <c r="V7" i="49"/>
  <c r="T45" i="49"/>
  <c r="T22" i="49"/>
  <c r="T19" i="49"/>
  <c r="T15" i="49"/>
  <c r="T11" i="49"/>
  <c r="T7" i="49"/>
  <c r="V37" i="49"/>
  <c r="T37" i="49"/>
  <c r="V27" i="49"/>
  <c r="T27" i="49"/>
  <c r="V20" i="49"/>
  <c r="V16" i="49"/>
  <c r="V12" i="49"/>
  <c r="V8" i="49"/>
  <c r="V4" i="49"/>
  <c r="V44" i="49"/>
  <c r="V29" i="49"/>
  <c r="V25" i="49"/>
  <c r="T20" i="49"/>
  <c r="T16" i="49"/>
  <c r="T12" i="49"/>
  <c r="T8" i="49"/>
  <c r="T4" i="49"/>
  <c r="T44" i="49"/>
  <c r="T29" i="49"/>
  <c r="T25" i="49"/>
  <c r="V36" i="49"/>
  <c r="V31" i="49"/>
  <c r="T36" i="49"/>
  <c r="T31" i="49"/>
  <c r="V23" i="49"/>
  <c r="T23" i="49"/>
  <c r="V41" i="49"/>
  <c r="T17" i="49"/>
  <c r="T13" i="49"/>
  <c r="T9" i="49"/>
  <c r="T5" i="49"/>
  <c r="T26" i="49"/>
  <c r="V33" i="49"/>
  <c r="T33" i="49"/>
  <c r="V14" i="49"/>
  <c r="T14" i="49"/>
  <c r="V28" i="49"/>
  <c r="V6" i="49"/>
  <c r="T41" i="49"/>
  <c r="T28" i="49"/>
  <c r="T6" i="49"/>
  <c r="T21" i="49"/>
  <c r="V13" i="49"/>
  <c r="V24" i="49"/>
  <c r="V10" i="49"/>
  <c r="T24" i="49"/>
  <c r="T10" i="49"/>
  <c r="V5" i="49"/>
  <c r="V18" i="49"/>
  <c r="T18" i="49"/>
  <c r="V9" i="49"/>
  <c r="V17" i="49"/>
  <c r="V21" i="49"/>
  <c r="V32" i="49"/>
  <c r="V40" i="49"/>
  <c r="T40" i="49"/>
  <c r="Y47" i="45"/>
  <c r="Y43" i="45"/>
  <c r="Y39" i="45"/>
  <c r="Y35" i="45"/>
  <c r="Y31" i="45"/>
  <c r="Y27" i="45"/>
  <c r="Y23" i="45"/>
  <c r="Y19" i="45"/>
  <c r="Y15" i="45"/>
  <c r="Y11" i="45"/>
  <c r="Y7" i="45"/>
  <c r="W47" i="45"/>
  <c r="W43" i="45"/>
  <c r="W39" i="45"/>
  <c r="W35" i="45"/>
  <c r="W31" i="45"/>
  <c r="W27" i="45"/>
  <c r="W23" i="45"/>
  <c r="W19" i="45"/>
  <c r="W15" i="45"/>
  <c r="W11" i="45"/>
  <c r="W7" i="45"/>
  <c r="Y44" i="45"/>
  <c r="Y40" i="45"/>
  <c r="Y36" i="45"/>
  <c r="Y32" i="45"/>
  <c r="Y28" i="45"/>
  <c r="Y24" i="45"/>
  <c r="Y20" i="45"/>
  <c r="Y16" i="45"/>
  <c r="Y12" i="45"/>
  <c r="Y8" i="45"/>
  <c r="Y4" i="45"/>
  <c r="W44" i="45"/>
  <c r="W40" i="45"/>
  <c r="W36" i="45"/>
  <c r="W32" i="45"/>
  <c r="W28" i="45"/>
  <c r="W24" i="45"/>
  <c r="W20" i="45"/>
  <c r="W16" i="45"/>
  <c r="W12" i="45"/>
  <c r="W8" i="45"/>
  <c r="W4" i="45"/>
  <c r="W45" i="45"/>
  <c r="W41" i="45"/>
  <c r="W37" i="45"/>
  <c r="W33" i="45"/>
  <c r="W29" i="45"/>
  <c r="W25" i="45"/>
  <c r="W21" i="45"/>
  <c r="W17" i="45"/>
  <c r="W13" i="45"/>
  <c r="W9" i="45"/>
  <c r="W5" i="45"/>
  <c r="Y26" i="45"/>
  <c r="W26" i="45"/>
  <c r="Y5" i="45"/>
  <c r="Y18" i="45"/>
  <c r="W18" i="45"/>
  <c r="Y41" i="45"/>
  <c r="Y10" i="45"/>
  <c r="W10" i="45"/>
  <c r="Y33" i="45"/>
  <c r="Y46" i="45"/>
  <c r="W46" i="45"/>
  <c r="Y25" i="45"/>
  <c r="Y38" i="45"/>
  <c r="W38" i="45"/>
  <c r="Y17" i="45"/>
  <c r="Y30" i="45"/>
  <c r="Y22" i="45"/>
  <c r="W22" i="45"/>
  <c r="W34" i="45"/>
  <c r="Y37" i="45"/>
  <c r="Y42" i="45"/>
  <c r="W42" i="45"/>
  <c r="Y13" i="45"/>
  <c r="Y45" i="45"/>
  <c r="Y9" i="45"/>
  <c r="W30" i="45"/>
  <c r="Y29" i="45"/>
  <c r="Y21" i="45"/>
  <c r="Y14" i="45"/>
  <c r="W14" i="45"/>
  <c r="Y6" i="45"/>
  <c r="Y34" i="45"/>
  <c r="W6" i="45"/>
  <c r="V44" i="48"/>
  <c r="T45" i="48"/>
  <c r="T44" i="48"/>
  <c r="V38" i="48"/>
  <c r="V34" i="48"/>
  <c r="V30" i="48"/>
  <c r="V26" i="48"/>
  <c r="V22" i="48"/>
  <c r="V18" i="48"/>
  <c r="V14" i="48"/>
  <c r="V10" i="48"/>
  <c r="V6" i="48"/>
  <c r="T38" i="48"/>
  <c r="T34" i="48"/>
  <c r="T30" i="48"/>
  <c r="T26" i="48"/>
  <c r="T22" i="48"/>
  <c r="T18" i="48"/>
  <c r="T14" i="48"/>
  <c r="T10" i="48"/>
  <c r="T6" i="48"/>
  <c r="V42" i="48"/>
  <c r="T42" i="48"/>
  <c r="V39" i="48"/>
  <c r="V35" i="48"/>
  <c r="V31" i="48"/>
  <c r="V27" i="48"/>
  <c r="V23" i="48"/>
  <c r="V19" i="48"/>
  <c r="V15" i="48"/>
  <c r="V11" i="48"/>
  <c r="V7" i="48"/>
  <c r="T39" i="48"/>
  <c r="T35" i="48"/>
  <c r="T31" i="48"/>
  <c r="T27" i="48"/>
  <c r="T23" i="48"/>
  <c r="T19" i="48"/>
  <c r="T15" i="48"/>
  <c r="T11" i="48"/>
  <c r="T7" i="48"/>
  <c r="V45" i="48"/>
  <c r="T32" i="48"/>
  <c r="V46" i="48"/>
  <c r="V24" i="48"/>
  <c r="T46" i="48"/>
  <c r="T24" i="48"/>
  <c r="V37" i="48"/>
  <c r="V16" i="48"/>
  <c r="T37" i="48"/>
  <c r="T16" i="48"/>
  <c r="V29" i="48"/>
  <c r="V8" i="48"/>
  <c r="T29" i="48"/>
  <c r="T8" i="48"/>
  <c r="V21" i="48"/>
  <c r="T21" i="48"/>
  <c r="V13" i="48"/>
  <c r="V36" i="48"/>
  <c r="T13" i="48"/>
  <c r="T36" i="48"/>
  <c r="V5" i="48"/>
  <c r="T28" i="48"/>
  <c r="V17" i="48"/>
  <c r="T17" i="48"/>
  <c r="V12" i="48"/>
  <c r="T12" i="48"/>
  <c r="V20" i="48"/>
  <c r="T20" i="48"/>
  <c r="V43" i="48"/>
  <c r="V25" i="48"/>
  <c r="T43" i="48"/>
  <c r="T25" i="48"/>
  <c r="V33" i="48"/>
  <c r="T33" i="48"/>
  <c r="V28" i="48"/>
  <c r="V47" i="48"/>
  <c r="T47" i="48"/>
  <c r="V40" i="48"/>
  <c r="T40" i="48"/>
  <c r="V32" i="48"/>
  <c r="T5" i="48"/>
  <c r="V4" i="48"/>
  <c r="T4" i="48"/>
  <c r="V41" i="48"/>
  <c r="T41" i="48"/>
  <c r="V9" i="48"/>
  <c r="T9" i="48"/>
  <c r="AB45" i="48"/>
  <c r="AB41" i="48"/>
  <c r="AB46" i="48"/>
  <c r="Z46" i="48"/>
  <c r="AB42" i="48"/>
  <c r="Z42" i="48"/>
  <c r="AB39" i="48"/>
  <c r="AB35" i="48"/>
  <c r="AB31" i="48"/>
  <c r="AB27" i="48"/>
  <c r="AB23" i="48"/>
  <c r="AB19" i="48"/>
  <c r="AB15" i="48"/>
  <c r="AB11" i="48"/>
  <c r="AB7" i="48"/>
  <c r="Z39" i="48"/>
  <c r="Z35" i="48"/>
  <c r="Z31" i="48"/>
  <c r="Z27" i="48"/>
  <c r="Z23" i="48"/>
  <c r="Z19" i="48"/>
  <c r="Z15" i="48"/>
  <c r="Z11" i="48"/>
  <c r="Z7" i="48"/>
  <c r="Z45" i="48"/>
  <c r="AB43" i="48"/>
  <c r="AB40" i="48"/>
  <c r="AB36" i="48"/>
  <c r="AB32" i="48"/>
  <c r="AB28" i="48"/>
  <c r="AB24" i="48"/>
  <c r="AB20" i="48"/>
  <c r="AB16" i="48"/>
  <c r="AB12" i="48"/>
  <c r="AB8" i="48"/>
  <c r="AB4" i="48"/>
  <c r="AB47" i="48"/>
  <c r="Z43" i="48"/>
  <c r="Z40" i="48"/>
  <c r="Z36" i="48"/>
  <c r="Z32" i="48"/>
  <c r="Z28" i="48"/>
  <c r="Z24" i="48"/>
  <c r="Z20" i="48"/>
  <c r="Z16" i="48"/>
  <c r="Z12" i="48"/>
  <c r="Z8" i="48"/>
  <c r="Z4" i="48"/>
  <c r="Z37" i="48"/>
  <c r="AB6" i="48"/>
  <c r="AB29" i="48"/>
  <c r="Z6" i="48"/>
  <c r="Z29" i="48"/>
  <c r="AB21" i="48"/>
  <c r="Z21" i="48"/>
  <c r="AB34" i="48"/>
  <c r="AB13" i="48"/>
  <c r="Z34" i="48"/>
  <c r="Z13" i="48"/>
  <c r="AB26" i="48"/>
  <c r="AB5" i="48"/>
  <c r="Z26" i="48"/>
  <c r="Z5" i="48"/>
  <c r="AB18" i="48"/>
  <c r="Z18" i="48"/>
  <c r="AB10" i="48"/>
  <c r="Z41" i="48"/>
  <c r="Z33" i="48"/>
  <c r="AB44" i="48"/>
  <c r="Z44" i="48"/>
  <c r="AB25" i="48"/>
  <c r="Z30" i="48"/>
  <c r="AB33" i="48"/>
  <c r="AB38" i="48"/>
  <c r="Z38" i="48"/>
  <c r="Z47" i="48"/>
  <c r="Z10" i="48"/>
  <c r="Z25" i="48"/>
  <c r="AB17" i="48"/>
  <c r="Z17" i="48"/>
  <c r="AB37" i="48"/>
  <c r="AB30" i="48"/>
  <c r="AB9" i="48"/>
  <c r="Z9" i="48"/>
  <c r="AB14" i="48"/>
  <c r="Z14" i="48"/>
  <c r="AB22" i="48"/>
  <c r="Z22" i="48"/>
  <c r="Y45" i="48"/>
  <c r="Y41" i="48"/>
  <c r="W45" i="48"/>
  <c r="W46" i="48"/>
  <c r="W42" i="48"/>
  <c r="W44" i="48"/>
  <c r="Y38" i="48"/>
  <c r="Y34" i="48"/>
  <c r="Y30" i="48"/>
  <c r="Y26" i="48"/>
  <c r="Y22" i="48"/>
  <c r="Y18" i="48"/>
  <c r="Y14" i="48"/>
  <c r="Y10" i="48"/>
  <c r="Y6" i="48"/>
  <c r="W38" i="48"/>
  <c r="W34" i="48"/>
  <c r="W30" i="48"/>
  <c r="W26" i="48"/>
  <c r="W22" i="48"/>
  <c r="W18" i="48"/>
  <c r="W14" i="48"/>
  <c r="W10" i="48"/>
  <c r="W6" i="48"/>
  <c r="Y42" i="48"/>
  <c r="Y39" i="48"/>
  <c r="Y35" i="48"/>
  <c r="Y31" i="48"/>
  <c r="Y27" i="48"/>
  <c r="Y23" i="48"/>
  <c r="Y19" i="48"/>
  <c r="Y15" i="48"/>
  <c r="Y11" i="48"/>
  <c r="Y7" i="48"/>
  <c r="W39" i="48"/>
  <c r="W35" i="48"/>
  <c r="W31" i="48"/>
  <c r="W27" i="48"/>
  <c r="W23" i="48"/>
  <c r="W19" i="48"/>
  <c r="W15" i="48"/>
  <c r="W11" i="48"/>
  <c r="W7" i="48"/>
  <c r="Y47" i="48"/>
  <c r="W43" i="48"/>
  <c r="W40" i="48"/>
  <c r="W36" i="48"/>
  <c r="W32" i="48"/>
  <c r="W28" i="48"/>
  <c r="W24" i="48"/>
  <c r="W20" i="48"/>
  <c r="W16" i="48"/>
  <c r="W12" i="48"/>
  <c r="W8" i="48"/>
  <c r="W4" i="48"/>
  <c r="Y46" i="48"/>
  <c r="Y24" i="48"/>
  <c r="Y37" i="48"/>
  <c r="W37" i="48"/>
  <c r="Y16" i="48"/>
  <c r="Y29" i="48"/>
  <c r="W29" i="48"/>
  <c r="Y8" i="48"/>
  <c r="Y21" i="48"/>
  <c r="W21" i="48"/>
  <c r="Y13" i="48"/>
  <c r="W13" i="48"/>
  <c r="Y36" i="48"/>
  <c r="Y5" i="48"/>
  <c r="W5" i="48"/>
  <c r="Y28" i="48"/>
  <c r="Y20" i="48"/>
  <c r="Y12" i="48"/>
  <c r="Y44" i="48"/>
  <c r="Y25" i="48"/>
  <c r="Y43" i="48"/>
  <c r="W25" i="48"/>
  <c r="Y33" i="48"/>
  <c r="W33" i="48"/>
  <c r="Y40" i="48"/>
  <c r="W47" i="48"/>
  <c r="Y32" i="48"/>
  <c r="Y17" i="48"/>
  <c r="Y4" i="48"/>
  <c r="W17" i="48"/>
  <c r="W41" i="48"/>
  <c r="Y9" i="48"/>
  <c r="W9" i="48"/>
  <c r="P45" i="49"/>
  <c r="P41" i="49"/>
  <c r="P37" i="49"/>
  <c r="P33" i="49"/>
  <c r="P29" i="49"/>
  <c r="P25" i="49"/>
  <c r="P21" i="49"/>
  <c r="N45" i="49"/>
  <c r="N41" i="49"/>
  <c r="N37" i="49"/>
  <c r="N33" i="49"/>
  <c r="N29" i="49"/>
  <c r="N25" i="49"/>
  <c r="N21" i="49"/>
  <c r="P46" i="49"/>
  <c r="P42" i="49"/>
  <c r="P38" i="49"/>
  <c r="P34" i="49"/>
  <c r="P30" i="49"/>
  <c r="P26" i="49"/>
  <c r="P22" i="49"/>
  <c r="N46" i="49"/>
  <c r="N42" i="49"/>
  <c r="N38" i="49"/>
  <c r="N34" i="49"/>
  <c r="N30" i="49"/>
  <c r="N26" i="49"/>
  <c r="N47" i="49"/>
  <c r="N43" i="49"/>
  <c r="N39" i="49"/>
  <c r="N35" i="49"/>
  <c r="N31" i="49"/>
  <c r="N27" i="49"/>
  <c r="P40" i="49"/>
  <c r="P24" i="49"/>
  <c r="N40" i="49"/>
  <c r="N24" i="49"/>
  <c r="P32" i="49"/>
  <c r="P47" i="49"/>
  <c r="N32" i="49"/>
  <c r="N22" i="49"/>
  <c r="P19" i="49"/>
  <c r="P15" i="49"/>
  <c r="P11" i="49"/>
  <c r="P7" i="49"/>
  <c r="N19" i="49"/>
  <c r="N15" i="49"/>
  <c r="N11" i="49"/>
  <c r="N7" i="49"/>
  <c r="P39" i="49"/>
  <c r="P27" i="49"/>
  <c r="P20" i="49"/>
  <c r="P16" i="49"/>
  <c r="P12" i="49"/>
  <c r="P8" i="49"/>
  <c r="P4" i="49"/>
  <c r="P44" i="49"/>
  <c r="P31" i="49"/>
  <c r="N20" i="49"/>
  <c r="N16" i="49"/>
  <c r="N12" i="49"/>
  <c r="N8" i="49"/>
  <c r="N4" i="49"/>
  <c r="P36" i="49"/>
  <c r="P23" i="49"/>
  <c r="P43" i="49"/>
  <c r="N10" i="49"/>
  <c r="P17" i="49"/>
  <c r="P9" i="49"/>
  <c r="N9" i="49"/>
  <c r="P14" i="49"/>
  <c r="N14" i="49"/>
  <c r="P28" i="49"/>
  <c r="P6" i="49"/>
  <c r="N36" i="49"/>
  <c r="N28" i="49"/>
  <c r="N6" i="49"/>
  <c r="N44" i="49"/>
  <c r="P10" i="49"/>
  <c r="P5" i="49"/>
  <c r="N5" i="49"/>
  <c r="N23" i="49"/>
  <c r="P18" i="49"/>
  <c r="P13" i="49"/>
  <c r="P35" i="49"/>
  <c r="N18" i="49"/>
  <c r="N13" i="49"/>
  <c r="N17" i="49"/>
  <c r="T44" i="53"/>
  <c r="T40" i="53"/>
  <c r="T36" i="53"/>
  <c r="T32" i="53"/>
  <c r="T28" i="53"/>
  <c r="T24" i="53"/>
  <c r="T20" i="53"/>
  <c r="T16" i="53"/>
  <c r="V45" i="53"/>
  <c r="V41" i="53"/>
  <c r="V37" i="53"/>
  <c r="V33" i="53"/>
  <c r="V29" i="53"/>
  <c r="V25" i="53"/>
  <c r="V21" i="53"/>
  <c r="V17" i="53"/>
  <c r="T45" i="53"/>
  <c r="T41" i="53"/>
  <c r="T37" i="53"/>
  <c r="T33" i="53"/>
  <c r="T29" i="53"/>
  <c r="T25" i="53"/>
  <c r="T21" i="53"/>
  <c r="T17" i="53"/>
  <c r="V46" i="53"/>
  <c r="V42" i="53"/>
  <c r="V38" i="53"/>
  <c r="V34" i="53"/>
  <c r="V30" i="53"/>
  <c r="V26" i="53"/>
  <c r="V22" i="53"/>
  <c r="V28" i="53"/>
  <c r="T34" i="53"/>
  <c r="V14" i="53"/>
  <c r="V10" i="53"/>
  <c r="V6" i="53"/>
  <c r="V44" i="53"/>
  <c r="V32" i="53"/>
  <c r="T14" i="53"/>
  <c r="T10" i="53"/>
  <c r="T6" i="53"/>
  <c r="T46" i="53"/>
  <c r="V36" i="53"/>
  <c r="T38" i="53"/>
  <c r="V19" i="53"/>
  <c r="T19" i="53"/>
  <c r="V15" i="53"/>
  <c r="V11" i="53"/>
  <c r="V7" i="53"/>
  <c r="V23" i="53"/>
  <c r="T15" i="53"/>
  <c r="T11" i="53"/>
  <c r="T7" i="53"/>
  <c r="V43" i="53"/>
  <c r="T23" i="53"/>
  <c r="T43" i="53"/>
  <c r="V27" i="53"/>
  <c r="T27" i="53"/>
  <c r="T31" i="53"/>
  <c r="V12" i="53"/>
  <c r="V8" i="53"/>
  <c r="V4" i="53"/>
  <c r="V35" i="53"/>
  <c r="T12" i="53"/>
  <c r="T8" i="53"/>
  <c r="T4" i="53"/>
  <c r="T30" i="53"/>
  <c r="T9" i="53"/>
  <c r="V39" i="53"/>
  <c r="V18" i="53"/>
  <c r="T26" i="53"/>
  <c r="T13" i="53"/>
  <c r="V40" i="53"/>
  <c r="T39" i="53"/>
  <c r="T18" i="53"/>
  <c r="V31" i="53"/>
  <c r="T22" i="53"/>
  <c r="V9" i="53"/>
  <c r="V20" i="53"/>
  <c r="V24" i="53"/>
  <c r="T42" i="53"/>
  <c r="V47" i="53"/>
  <c r="T47" i="53"/>
  <c r="T5" i="53"/>
  <c r="V16" i="53"/>
  <c r="V13" i="53"/>
  <c r="V5" i="53"/>
  <c r="T35" i="53"/>
  <c r="P21" i="13"/>
  <c r="P45" i="13"/>
  <c r="P46" i="13"/>
  <c r="O4" i="13"/>
  <c r="O5" i="13" s="1"/>
  <c r="O6" i="13" s="1"/>
  <c r="O7" i="13" s="1"/>
  <c r="O8" i="13" s="1"/>
  <c r="O9" i="13" s="1"/>
  <c r="O10" i="13" s="1"/>
  <c r="O11" i="13" s="1"/>
  <c r="O12" i="13" s="1"/>
  <c r="O13" i="13" s="1"/>
  <c r="O14" i="13" s="1"/>
  <c r="O15" i="13" s="1"/>
  <c r="O16" i="13" s="1"/>
  <c r="O17" i="13" s="1"/>
  <c r="O18" i="13" s="1"/>
  <c r="O19" i="13" s="1"/>
  <c r="O20" i="13" s="1"/>
  <c r="O21" i="13" s="1"/>
  <c r="O22" i="13" s="1"/>
  <c r="O23" i="13" s="1"/>
  <c r="O24" i="13" s="1"/>
  <c r="O25" i="13" s="1"/>
  <c r="O26" i="13" s="1"/>
  <c r="O27" i="13" s="1"/>
  <c r="O28" i="13" s="1"/>
  <c r="O29" i="13" s="1"/>
  <c r="O30" i="13" s="1"/>
  <c r="O31" i="13" s="1"/>
  <c r="O32" i="13" s="1"/>
  <c r="O33" i="13" s="1"/>
  <c r="O34" i="13" s="1"/>
  <c r="O35" i="13" s="1"/>
  <c r="O36" i="13" s="1"/>
  <c r="O37" i="13" s="1"/>
  <c r="O38" i="13" s="1"/>
  <c r="O39" i="13" s="1"/>
  <c r="O40" i="13" s="1"/>
  <c r="O41" i="13" s="1"/>
  <c r="O42" i="13" s="1"/>
  <c r="O43" i="13" s="1"/>
  <c r="O44" i="13" s="1"/>
  <c r="O45" i="13" s="1"/>
  <c r="O46" i="13" s="1"/>
  <c r="O47" i="13" s="1"/>
  <c r="P22" i="13"/>
  <c r="P4" i="13"/>
  <c r="P25" i="13"/>
  <c r="P23" i="13"/>
  <c r="P47" i="13"/>
  <c r="P24" i="13"/>
  <c r="P38" i="13"/>
  <c r="P36" i="13"/>
  <c r="P39" i="13"/>
  <c r="P13" i="13"/>
  <c r="P26" i="13"/>
  <c r="P27" i="13"/>
  <c r="P8" i="13"/>
  <c r="P12" i="13"/>
  <c r="P37" i="13"/>
  <c r="P14" i="13"/>
  <c r="P15" i="13"/>
  <c r="P28" i="13"/>
  <c r="P31" i="13"/>
  <c r="P5" i="13"/>
  <c r="P29" i="13"/>
  <c r="P7" i="13"/>
  <c r="P6" i="13"/>
  <c r="P30" i="13"/>
  <c r="P32" i="13"/>
  <c r="P9" i="13"/>
  <c r="P33" i="13"/>
  <c r="P10" i="13"/>
  <c r="P34" i="13"/>
  <c r="P11" i="13"/>
  <c r="P35" i="13"/>
  <c r="P17" i="13"/>
  <c r="P20" i="13"/>
  <c r="P40" i="13"/>
  <c r="P41" i="13"/>
  <c r="P42" i="13"/>
  <c r="P18" i="13"/>
  <c r="P19" i="13"/>
  <c r="P44" i="13"/>
  <c r="P16" i="13"/>
  <c r="P43" i="13"/>
  <c r="V47" i="45"/>
  <c r="V43" i="45"/>
  <c r="V39" i="45"/>
  <c r="V35" i="45"/>
  <c r="V31" i="45"/>
  <c r="V27" i="45"/>
  <c r="V23" i="45"/>
  <c r="V19" i="45"/>
  <c r="V15" i="45"/>
  <c r="V11" i="45"/>
  <c r="V7" i="45"/>
  <c r="T47" i="45"/>
  <c r="T43" i="45"/>
  <c r="T39" i="45"/>
  <c r="T35" i="45"/>
  <c r="T31" i="45"/>
  <c r="T27" i="45"/>
  <c r="T23" i="45"/>
  <c r="T19" i="45"/>
  <c r="T15" i="45"/>
  <c r="T11" i="45"/>
  <c r="T7" i="45"/>
  <c r="V44" i="45"/>
  <c r="V40" i="45"/>
  <c r="V36" i="45"/>
  <c r="V32" i="45"/>
  <c r="V28" i="45"/>
  <c r="V24" i="45"/>
  <c r="V20" i="45"/>
  <c r="V16" i="45"/>
  <c r="V12" i="45"/>
  <c r="V8" i="45"/>
  <c r="V4" i="45"/>
  <c r="T44" i="45"/>
  <c r="T40" i="45"/>
  <c r="T36" i="45"/>
  <c r="T32" i="45"/>
  <c r="T28" i="45"/>
  <c r="T24" i="45"/>
  <c r="T20" i="45"/>
  <c r="T16" i="45"/>
  <c r="T12" i="45"/>
  <c r="T8" i="45"/>
  <c r="T4" i="45"/>
  <c r="V34" i="45"/>
  <c r="V13" i="45"/>
  <c r="T34" i="45"/>
  <c r="T13" i="45"/>
  <c r="V26" i="45"/>
  <c r="V5" i="45"/>
  <c r="T26" i="45"/>
  <c r="T5" i="45"/>
  <c r="V18" i="45"/>
  <c r="V41" i="45"/>
  <c r="T18" i="45"/>
  <c r="T41" i="45"/>
  <c r="V10" i="45"/>
  <c r="V33" i="45"/>
  <c r="T10" i="45"/>
  <c r="T33" i="45"/>
  <c r="V46" i="45"/>
  <c r="V25" i="45"/>
  <c r="T46" i="45"/>
  <c r="T25" i="45"/>
  <c r="V38" i="45"/>
  <c r="V17" i="45"/>
  <c r="V30" i="45"/>
  <c r="V9" i="45"/>
  <c r="T30" i="45"/>
  <c r="T9" i="45"/>
  <c r="T29" i="45"/>
  <c r="V14" i="45"/>
  <c r="T14" i="45"/>
  <c r="V37" i="45"/>
  <c r="T37" i="45"/>
  <c r="V42" i="45"/>
  <c r="T42" i="45"/>
  <c r="V22" i="45"/>
  <c r="T22" i="45"/>
  <c r="T17" i="45"/>
  <c r="V45" i="45"/>
  <c r="T38" i="45"/>
  <c r="V29" i="45"/>
  <c r="V21" i="45"/>
  <c r="T21" i="45"/>
  <c r="V6" i="45"/>
  <c r="T6" i="45"/>
  <c r="T45" i="45"/>
  <c r="P46" i="46"/>
  <c r="P42" i="46"/>
  <c r="P38" i="46"/>
  <c r="P34" i="46"/>
  <c r="P30" i="46"/>
  <c r="P26" i="46"/>
  <c r="N46" i="46"/>
  <c r="N42" i="46"/>
  <c r="N38" i="46"/>
  <c r="N34" i="46"/>
  <c r="N30" i="46"/>
  <c r="N26" i="46"/>
  <c r="P47" i="46"/>
  <c r="P43" i="46"/>
  <c r="P39" i="46"/>
  <c r="P35" i="46"/>
  <c r="P31" i="46"/>
  <c r="P27" i="46"/>
  <c r="P23" i="46"/>
  <c r="N47" i="46"/>
  <c r="N43" i="46"/>
  <c r="N39" i="46"/>
  <c r="N35" i="46"/>
  <c r="N31" i="46"/>
  <c r="N27" i="46"/>
  <c r="N23" i="46"/>
  <c r="N44" i="46"/>
  <c r="N40" i="46"/>
  <c r="N36" i="46"/>
  <c r="N32" i="46"/>
  <c r="N28" i="46"/>
  <c r="N24" i="46"/>
  <c r="N29" i="46"/>
  <c r="P19" i="46"/>
  <c r="P15" i="46"/>
  <c r="P11" i="46"/>
  <c r="P7" i="46"/>
  <c r="P44" i="46"/>
  <c r="N19" i="46"/>
  <c r="N15" i="46"/>
  <c r="N11" i="46"/>
  <c r="N7" i="46"/>
  <c r="P36" i="46"/>
  <c r="P28" i="46"/>
  <c r="P20" i="46"/>
  <c r="P16" i="46"/>
  <c r="P12" i="46"/>
  <c r="P8" i="46"/>
  <c r="P4" i="46"/>
  <c r="N20" i="46"/>
  <c r="N16" i="46"/>
  <c r="N12" i="46"/>
  <c r="N8" i="46"/>
  <c r="N4" i="46"/>
  <c r="P41" i="46"/>
  <c r="N41" i="46"/>
  <c r="P33" i="46"/>
  <c r="N33" i="46"/>
  <c r="N25" i="46"/>
  <c r="N21" i="46"/>
  <c r="N17" i="46"/>
  <c r="N13" i="46"/>
  <c r="N9" i="46"/>
  <c r="N5" i="46"/>
  <c r="P40" i="46"/>
  <c r="P25" i="46"/>
  <c r="P10" i="46"/>
  <c r="N10" i="46"/>
  <c r="P18" i="46"/>
  <c r="P24" i="46"/>
  <c r="N18" i="46"/>
  <c r="P29" i="46"/>
  <c r="P9" i="46"/>
  <c r="P17" i="46"/>
  <c r="P37" i="46"/>
  <c r="P6" i="46"/>
  <c r="P5" i="46"/>
  <c r="P14" i="46"/>
  <c r="N14" i="46"/>
  <c r="P45" i="46"/>
  <c r="N45" i="46"/>
  <c r="N37" i="46"/>
  <c r="P13" i="46"/>
  <c r="N22" i="46"/>
  <c r="P21" i="46"/>
  <c r="N6" i="46"/>
  <c r="P22" i="46"/>
  <c r="P32" i="46"/>
  <c r="Q46" i="44"/>
  <c r="Q42" i="44"/>
  <c r="Q38" i="44"/>
  <c r="Q34" i="44"/>
  <c r="Q30" i="44"/>
  <c r="Q26" i="44"/>
  <c r="Q22" i="44"/>
  <c r="Q18" i="44"/>
  <c r="Q14" i="44"/>
  <c r="Q10" i="44"/>
  <c r="Q6" i="44"/>
  <c r="S47" i="44"/>
  <c r="S43" i="44"/>
  <c r="S39" i="44"/>
  <c r="S35" i="44"/>
  <c r="S31" i="44"/>
  <c r="S27" i="44"/>
  <c r="S23" i="44"/>
  <c r="S19" i="44"/>
  <c r="S15" i="44"/>
  <c r="S11" i="44"/>
  <c r="S7" i="44"/>
  <c r="Q47" i="44"/>
  <c r="Q43" i="44"/>
  <c r="Q39" i="44"/>
  <c r="Q35" i="44"/>
  <c r="Q31" i="44"/>
  <c r="Q27" i="44"/>
  <c r="Q23" i="44"/>
  <c r="Q19" i="44"/>
  <c r="Q15" i="44"/>
  <c r="Q11" i="44"/>
  <c r="Q7" i="44"/>
  <c r="S44" i="44"/>
  <c r="S40" i="44"/>
  <c r="S36" i="44"/>
  <c r="S32" i="44"/>
  <c r="S28" i="44"/>
  <c r="S24" i="44"/>
  <c r="S20" i="44"/>
  <c r="S16" i="44"/>
  <c r="S12" i="44"/>
  <c r="S8" i="44"/>
  <c r="S4" i="44"/>
  <c r="Q29" i="44"/>
  <c r="S42" i="44"/>
  <c r="S21" i="44"/>
  <c r="Q44" i="44"/>
  <c r="Q21" i="44"/>
  <c r="S34" i="44"/>
  <c r="S13" i="44"/>
  <c r="Q36" i="44"/>
  <c r="Q13" i="44"/>
  <c r="S26" i="44"/>
  <c r="S5" i="44"/>
  <c r="Q28" i="44"/>
  <c r="Q5" i="44"/>
  <c r="S18" i="44"/>
  <c r="S41" i="44"/>
  <c r="Q20" i="44"/>
  <c r="Q41" i="44"/>
  <c r="S10" i="44"/>
  <c r="S33" i="44"/>
  <c r="Q12" i="44"/>
  <c r="Q33" i="44"/>
  <c r="Q25" i="44"/>
  <c r="S38" i="44"/>
  <c r="S17" i="44"/>
  <c r="S46" i="44"/>
  <c r="Q32" i="44"/>
  <c r="Q8" i="44"/>
  <c r="S37" i="44"/>
  <c r="Q37" i="44"/>
  <c r="Q17" i="44"/>
  <c r="S22" i="44"/>
  <c r="S45" i="44"/>
  <c r="Q40" i="44"/>
  <c r="Q45" i="44"/>
  <c r="Q16" i="44"/>
  <c r="S30" i="44"/>
  <c r="S25" i="44"/>
  <c r="Q9" i="44"/>
  <c r="S29" i="44"/>
  <c r="S14" i="44"/>
  <c r="S6" i="44"/>
  <c r="Q24" i="44"/>
  <c r="Q4" i="44"/>
  <c r="S9" i="44"/>
  <c r="AH46" i="53"/>
  <c r="AH42" i="53"/>
  <c r="AH38" i="53"/>
  <c r="AH34" i="53"/>
  <c r="AH30" i="53"/>
  <c r="AH26" i="53"/>
  <c r="AH22" i="53"/>
  <c r="AH18" i="53"/>
  <c r="AF46" i="53"/>
  <c r="AF42" i="53"/>
  <c r="AF38" i="53"/>
  <c r="AF34" i="53"/>
  <c r="AF30" i="53"/>
  <c r="AF26" i="53"/>
  <c r="AF22" i="53"/>
  <c r="AF18" i="53"/>
  <c r="AH47" i="53"/>
  <c r="AH43" i="53"/>
  <c r="AH39" i="53"/>
  <c r="AH35" i="53"/>
  <c r="AH31" i="53"/>
  <c r="AH27" i="53"/>
  <c r="AH23" i="53"/>
  <c r="AH19" i="53"/>
  <c r="AH15" i="53"/>
  <c r="AF47" i="53"/>
  <c r="AF43" i="53"/>
  <c r="AF39" i="53"/>
  <c r="AF35" i="53"/>
  <c r="AF15" i="53"/>
  <c r="AF11" i="53"/>
  <c r="AF7" i="53"/>
  <c r="AH41" i="53"/>
  <c r="AF19" i="53"/>
  <c r="AF41" i="53"/>
  <c r="AH17" i="53"/>
  <c r="AF23" i="53"/>
  <c r="AH21" i="53"/>
  <c r="AF17" i="53"/>
  <c r="AF21" i="53"/>
  <c r="AF27" i="53"/>
  <c r="AH25" i="53"/>
  <c r="AH12" i="53"/>
  <c r="AH8" i="53"/>
  <c r="AH4" i="53"/>
  <c r="AF25" i="53"/>
  <c r="AF12" i="53"/>
  <c r="AF8" i="53"/>
  <c r="AF4" i="53"/>
  <c r="AH40" i="53"/>
  <c r="AF31" i="53"/>
  <c r="AH29" i="53"/>
  <c r="AF40" i="53"/>
  <c r="AF29" i="53"/>
  <c r="AH33" i="53"/>
  <c r="AF33" i="53"/>
  <c r="AH16" i="53"/>
  <c r="AH13" i="53"/>
  <c r="AH9" i="53"/>
  <c r="AH5" i="53"/>
  <c r="AF45" i="53"/>
  <c r="AF20" i="53"/>
  <c r="AH37" i="53"/>
  <c r="AH24" i="53"/>
  <c r="AH14" i="53"/>
  <c r="AH6" i="53"/>
  <c r="AH7" i="53"/>
  <c r="AF14" i="53"/>
  <c r="AF6" i="53"/>
  <c r="AH45" i="53"/>
  <c r="AF28" i="53"/>
  <c r="AF32" i="53"/>
  <c r="AH11" i="53"/>
  <c r="AF37" i="53"/>
  <c r="AF16" i="53"/>
  <c r="AF13" i="53"/>
  <c r="AF5" i="53"/>
  <c r="AH32" i="53"/>
  <c r="AH28" i="53"/>
  <c r="AF24" i="53"/>
  <c r="AH20" i="53"/>
  <c r="AH10" i="53"/>
  <c r="AH36" i="53"/>
  <c r="AF10" i="53"/>
  <c r="AF36" i="53"/>
  <c r="AH44" i="53"/>
  <c r="AF44" i="53"/>
  <c r="AF9" i="53"/>
  <c r="AC45" i="53"/>
  <c r="AC41" i="53"/>
  <c r="AC37" i="53"/>
  <c r="AC33" i="53"/>
  <c r="AC29" i="53"/>
  <c r="AC25" i="53"/>
  <c r="AC21" i="53"/>
  <c r="AC17" i="53"/>
  <c r="AE46" i="53"/>
  <c r="AE42" i="53"/>
  <c r="AE38" i="53"/>
  <c r="AE34" i="53"/>
  <c r="AE30" i="53"/>
  <c r="AE26" i="53"/>
  <c r="AE22" i="53"/>
  <c r="AE18" i="53"/>
  <c r="AC46" i="53"/>
  <c r="AC42" i="53"/>
  <c r="AC38" i="53"/>
  <c r="AC34" i="53"/>
  <c r="AC30" i="53"/>
  <c r="AC26" i="53"/>
  <c r="AC22" i="53"/>
  <c r="AC18" i="53"/>
  <c r="AE47" i="53"/>
  <c r="AE43" i="53"/>
  <c r="AE39" i="53"/>
  <c r="AE35" i="53"/>
  <c r="AE31" i="53"/>
  <c r="AE27" i="53"/>
  <c r="AE23" i="53"/>
  <c r="AE19" i="53"/>
  <c r="AC36" i="53"/>
  <c r="AE15" i="53"/>
  <c r="AE11" i="53"/>
  <c r="AE7" i="53"/>
  <c r="AC19" i="53"/>
  <c r="AC15" i="53"/>
  <c r="AC11" i="53"/>
  <c r="AC7" i="53"/>
  <c r="AE41" i="53"/>
  <c r="AC23" i="53"/>
  <c r="AE17" i="53"/>
  <c r="AC43" i="53"/>
  <c r="AE21" i="53"/>
  <c r="AC27" i="53"/>
  <c r="AE25" i="53"/>
  <c r="AE12" i="53"/>
  <c r="AE8" i="53"/>
  <c r="AE4" i="53"/>
  <c r="AC31" i="53"/>
  <c r="AC12" i="53"/>
  <c r="AC8" i="53"/>
  <c r="AC4" i="53"/>
  <c r="AE40" i="53"/>
  <c r="AE29" i="53"/>
  <c r="AC40" i="53"/>
  <c r="AC35" i="53"/>
  <c r="AE33" i="53"/>
  <c r="AE16" i="53"/>
  <c r="AE13" i="53"/>
  <c r="AE9" i="53"/>
  <c r="AE5" i="53"/>
  <c r="AE45" i="53"/>
  <c r="AE20" i="53"/>
  <c r="AC16" i="53"/>
  <c r="AC13" i="53"/>
  <c r="AC9" i="53"/>
  <c r="AC5" i="53"/>
  <c r="AC44" i="53"/>
  <c r="AC14" i="53"/>
  <c r="AE14" i="53"/>
  <c r="AE6" i="53"/>
  <c r="AC6" i="53"/>
  <c r="AE36" i="53"/>
  <c r="AC47" i="53"/>
  <c r="AC10" i="53"/>
  <c r="AE24" i="53"/>
  <c r="AE37" i="53"/>
  <c r="AC20" i="53"/>
  <c r="AE32" i="53"/>
  <c r="AE28" i="53"/>
  <c r="AC24" i="53"/>
  <c r="AC32" i="53"/>
  <c r="AC28" i="53"/>
  <c r="AE10" i="53"/>
  <c r="AC39" i="53"/>
  <c r="AE44" i="53"/>
  <c r="AH45" i="50"/>
  <c r="AH41" i="50"/>
  <c r="AH37" i="50"/>
  <c r="AH33" i="50"/>
  <c r="AH29" i="50"/>
  <c r="AH25" i="50"/>
  <c r="AH21" i="50"/>
  <c r="AH17" i="50"/>
  <c r="AH13" i="50"/>
  <c r="AH9" i="50"/>
  <c r="AH5" i="50"/>
  <c r="AF45" i="50"/>
  <c r="AF41" i="50"/>
  <c r="AF37" i="50"/>
  <c r="AF33" i="50"/>
  <c r="AF29" i="50"/>
  <c r="AF25" i="50"/>
  <c r="AF21" i="50"/>
  <c r="AF17" i="50"/>
  <c r="AF13" i="50"/>
  <c r="AF9" i="50"/>
  <c r="AH46" i="50"/>
  <c r="AH42" i="50"/>
  <c r="AH38" i="50"/>
  <c r="AH34" i="50"/>
  <c r="AH30" i="50"/>
  <c r="AH26" i="50"/>
  <c r="AH22" i="50"/>
  <c r="AF46" i="50"/>
  <c r="AF43" i="50"/>
  <c r="AF38" i="50"/>
  <c r="AH36" i="50"/>
  <c r="AH31" i="50"/>
  <c r="AH7" i="50"/>
  <c r="AF26" i="50"/>
  <c r="AH24" i="50"/>
  <c r="AH11" i="50"/>
  <c r="AF7" i="50"/>
  <c r="AF24" i="50"/>
  <c r="AH15" i="50"/>
  <c r="AF11" i="50"/>
  <c r="AF5" i="50"/>
  <c r="AH19" i="50"/>
  <c r="AF15" i="50"/>
  <c r="AH47" i="50"/>
  <c r="AF19" i="50"/>
  <c r="AF47" i="50"/>
  <c r="AF42" i="50"/>
  <c r="AH40" i="50"/>
  <c r="AH35" i="50"/>
  <c r="AF40" i="50"/>
  <c r="AF35" i="50"/>
  <c r="AF28" i="50"/>
  <c r="AF23" i="50"/>
  <c r="AH28" i="50"/>
  <c r="AH20" i="50"/>
  <c r="AH16" i="50"/>
  <c r="AH32" i="50"/>
  <c r="AF20" i="50"/>
  <c r="AF16" i="50"/>
  <c r="AH12" i="50"/>
  <c r="AF32" i="50"/>
  <c r="AF12" i="50"/>
  <c r="AH44" i="50"/>
  <c r="AH23" i="50"/>
  <c r="AF44" i="50"/>
  <c r="AF36" i="50"/>
  <c r="AH8" i="50"/>
  <c r="AH27" i="50"/>
  <c r="AF8" i="50"/>
  <c r="AH39" i="50"/>
  <c r="AF31" i="50"/>
  <c r="AF27" i="50"/>
  <c r="AF39" i="50"/>
  <c r="AH18" i="50"/>
  <c r="AH4" i="50"/>
  <c r="AF30" i="50"/>
  <c r="AF18" i="50"/>
  <c r="AH14" i="50"/>
  <c r="AF4" i="50"/>
  <c r="AH43" i="50"/>
  <c r="AF14" i="50"/>
  <c r="AF34" i="50"/>
  <c r="AH10" i="50"/>
  <c r="AF10" i="50"/>
  <c r="AH6" i="50"/>
  <c r="AF6" i="50"/>
  <c r="AF22" i="50"/>
  <c r="AE45" i="47"/>
  <c r="AE41" i="47"/>
  <c r="AE37" i="47"/>
  <c r="AE33" i="47"/>
  <c r="AE29" i="47"/>
  <c r="AE25" i="47"/>
  <c r="AE21" i="47"/>
  <c r="AE17" i="47"/>
  <c r="AE13" i="47"/>
  <c r="AE9" i="47"/>
  <c r="AE5" i="47"/>
  <c r="AC45" i="47"/>
  <c r="AC41" i="47"/>
  <c r="AC37" i="47"/>
  <c r="AC33" i="47"/>
  <c r="AC29" i="47"/>
  <c r="AC25" i="47"/>
  <c r="AC21" i="47"/>
  <c r="AC17" i="47"/>
  <c r="AC13" i="47"/>
  <c r="AC9" i="47"/>
  <c r="AC5" i="47"/>
  <c r="AE46" i="47"/>
  <c r="AE42" i="47"/>
  <c r="AE38" i="47"/>
  <c r="AE34" i="47"/>
  <c r="AE30" i="47"/>
  <c r="AE26" i="47"/>
  <c r="AE22" i="47"/>
  <c r="AE18" i="47"/>
  <c r="AE14" i="47"/>
  <c r="AE10" i="47"/>
  <c r="AE6" i="47"/>
  <c r="AC46" i="47"/>
  <c r="AC42" i="47"/>
  <c r="AC38" i="47"/>
  <c r="AC34" i="47"/>
  <c r="AC30" i="47"/>
  <c r="AC26" i="47"/>
  <c r="AC22" i="47"/>
  <c r="AC18" i="47"/>
  <c r="AC14" i="47"/>
  <c r="AC10" i="47"/>
  <c r="AC6" i="47"/>
  <c r="AE47" i="47"/>
  <c r="AE43" i="47"/>
  <c r="AE39" i="47"/>
  <c r="AE35" i="47"/>
  <c r="AE31" i="47"/>
  <c r="AE27" i="47"/>
  <c r="AE23" i="47"/>
  <c r="AE19" i="47"/>
  <c r="AE15" i="47"/>
  <c r="AE11" i="47"/>
  <c r="AE7" i="47"/>
  <c r="AE40" i="47"/>
  <c r="AC40" i="47"/>
  <c r="AC15" i="47"/>
  <c r="AC23" i="47"/>
  <c r="AE4" i="47"/>
  <c r="AC4" i="47"/>
  <c r="AC31" i="47"/>
  <c r="AE12" i="47"/>
  <c r="AC12" i="47"/>
  <c r="AC39" i="47"/>
  <c r="AE20" i="47"/>
  <c r="AC20" i="47"/>
  <c r="AC47" i="47"/>
  <c r="AE28" i="47"/>
  <c r="AC28" i="47"/>
  <c r="AE36" i="47"/>
  <c r="AE44" i="47"/>
  <c r="AC44" i="47"/>
  <c r="AC7" i="47"/>
  <c r="AE16" i="47"/>
  <c r="AC16" i="47"/>
  <c r="AC43" i="47"/>
  <c r="AC19" i="47"/>
  <c r="AE24" i="47"/>
  <c r="AC24" i="47"/>
  <c r="AC27" i="47"/>
  <c r="AC36" i="47"/>
  <c r="AC35" i="47"/>
  <c r="AC11" i="47"/>
  <c r="AC32" i="47"/>
  <c r="AE8" i="47"/>
  <c r="AC8" i="47"/>
  <c r="AE32" i="47"/>
  <c r="AB45" i="47"/>
  <c r="AB41" i="47"/>
  <c r="AB37" i="47"/>
  <c r="AB33" i="47"/>
  <c r="AB29" i="47"/>
  <c r="AB25" i="47"/>
  <c r="AB21" i="47"/>
  <c r="AB17" i="47"/>
  <c r="AB13" i="47"/>
  <c r="AB9" i="47"/>
  <c r="AB5" i="47"/>
  <c r="Z45" i="47"/>
  <c r="Z41" i="47"/>
  <c r="Z37" i="47"/>
  <c r="Z33" i="47"/>
  <c r="Z29" i="47"/>
  <c r="Z25" i="47"/>
  <c r="Z21" i="47"/>
  <c r="Z17" i="47"/>
  <c r="Z13" i="47"/>
  <c r="Z9" i="47"/>
  <c r="Z5" i="47"/>
  <c r="AB46" i="47"/>
  <c r="AB42" i="47"/>
  <c r="AB38" i="47"/>
  <c r="AB34" i="47"/>
  <c r="AB30" i="47"/>
  <c r="AB26" i="47"/>
  <c r="AB22" i="47"/>
  <c r="AB18" i="47"/>
  <c r="AB14" i="47"/>
  <c r="AB10" i="47"/>
  <c r="AB6" i="47"/>
  <c r="Z46" i="47"/>
  <c r="Z42" i="47"/>
  <c r="Z38" i="47"/>
  <c r="Z34" i="47"/>
  <c r="Z30" i="47"/>
  <c r="Z26" i="47"/>
  <c r="Z22" i="47"/>
  <c r="Z18" i="47"/>
  <c r="Z14" i="47"/>
  <c r="Z10" i="47"/>
  <c r="Z6" i="47"/>
  <c r="AB32" i="47"/>
  <c r="AB7" i="47"/>
  <c r="Z32" i="47"/>
  <c r="Z7" i="47"/>
  <c r="AB40" i="47"/>
  <c r="AB15" i="47"/>
  <c r="Z40" i="47"/>
  <c r="Z15" i="47"/>
  <c r="AB23" i="47"/>
  <c r="Z23" i="47"/>
  <c r="AB4" i="47"/>
  <c r="AB31" i="47"/>
  <c r="Z4" i="47"/>
  <c r="Z31" i="47"/>
  <c r="AB12" i="47"/>
  <c r="AB39" i="47"/>
  <c r="Z12" i="47"/>
  <c r="Z39" i="47"/>
  <c r="AB20" i="47"/>
  <c r="AB47" i="47"/>
  <c r="Z20" i="47"/>
  <c r="Z47" i="47"/>
  <c r="AB28" i="47"/>
  <c r="AB36" i="47"/>
  <c r="AB11" i="47"/>
  <c r="Z35" i="47"/>
  <c r="Z11" i="47"/>
  <c r="AB44" i="47"/>
  <c r="Z44" i="47"/>
  <c r="AB16" i="47"/>
  <c r="Z16" i="47"/>
  <c r="AB43" i="47"/>
  <c r="AB19" i="47"/>
  <c r="Z43" i="47"/>
  <c r="Z19" i="47"/>
  <c r="Z28" i="47"/>
  <c r="AB24" i="47"/>
  <c r="Z24" i="47"/>
  <c r="AB27" i="47"/>
  <c r="Z36" i="47"/>
  <c r="AB35" i="47"/>
  <c r="Z27" i="47"/>
  <c r="AB8" i="47"/>
  <c r="Z8" i="47"/>
  <c r="P47" i="47"/>
  <c r="P43" i="47"/>
  <c r="P39" i="47"/>
  <c r="P35" i="47"/>
  <c r="P31" i="47"/>
  <c r="P27" i="47"/>
  <c r="P23" i="47"/>
  <c r="P19" i="47"/>
  <c r="P15" i="47"/>
  <c r="P11" i="47"/>
  <c r="P7" i="47"/>
  <c r="N47" i="47"/>
  <c r="N43" i="47"/>
  <c r="N39" i="47"/>
  <c r="N35" i="47"/>
  <c r="N31" i="47"/>
  <c r="N27" i="47"/>
  <c r="N23" i="47"/>
  <c r="N19" i="47"/>
  <c r="N15" i="47"/>
  <c r="N11" i="47"/>
  <c r="N7" i="47"/>
  <c r="P44" i="47"/>
  <c r="P40" i="47"/>
  <c r="P36" i="47"/>
  <c r="P32" i="47"/>
  <c r="P28" i="47"/>
  <c r="P24" i="47"/>
  <c r="P20" i="47"/>
  <c r="P16" i="47"/>
  <c r="P12" i="47"/>
  <c r="P8" i="47"/>
  <c r="P4" i="47"/>
  <c r="N44" i="47"/>
  <c r="N40" i="47"/>
  <c r="N36" i="47"/>
  <c r="N32" i="47"/>
  <c r="N28" i="47"/>
  <c r="N24" i="47"/>
  <c r="N20" i="47"/>
  <c r="N16" i="47"/>
  <c r="N12" i="47"/>
  <c r="N8" i="47"/>
  <c r="N4" i="47"/>
  <c r="N45" i="47"/>
  <c r="N41" i="47"/>
  <c r="N37" i="47"/>
  <c r="N33" i="47"/>
  <c r="N29" i="47"/>
  <c r="N25" i="47"/>
  <c r="N21" i="47"/>
  <c r="N17" i="47"/>
  <c r="N13" i="47"/>
  <c r="N9" i="47"/>
  <c r="N5" i="47"/>
  <c r="P46" i="47"/>
  <c r="P21" i="47"/>
  <c r="N46" i="47"/>
  <c r="P29" i="47"/>
  <c r="P10" i="47"/>
  <c r="P37" i="47"/>
  <c r="N10" i="47"/>
  <c r="P18" i="47"/>
  <c r="P45" i="47"/>
  <c r="N18" i="47"/>
  <c r="P26" i="47"/>
  <c r="N26" i="47"/>
  <c r="P34" i="47"/>
  <c r="P9" i="47"/>
  <c r="N34" i="47"/>
  <c r="P42" i="47"/>
  <c r="P17" i="47"/>
  <c r="P25" i="47"/>
  <c r="P30" i="47"/>
  <c r="N30" i="47"/>
  <c r="P6" i="47"/>
  <c r="N6" i="47"/>
  <c r="P33" i="47"/>
  <c r="P5" i="47"/>
  <c r="P38" i="47"/>
  <c r="N14" i="47"/>
  <c r="P14" i="47"/>
  <c r="P22" i="47"/>
  <c r="N42" i="47"/>
  <c r="P13" i="47"/>
  <c r="P41" i="47"/>
  <c r="N22" i="47"/>
  <c r="N38" i="47"/>
  <c r="S18" i="13"/>
  <c r="S42" i="13"/>
  <c r="S43" i="13"/>
  <c r="S22" i="13"/>
  <c r="S35" i="13"/>
  <c r="S36" i="13"/>
  <c r="S19" i="13"/>
  <c r="S30" i="13"/>
  <c r="S12" i="13"/>
  <c r="S20" i="13"/>
  <c r="S44" i="13"/>
  <c r="S21" i="13"/>
  <c r="S6" i="13"/>
  <c r="S11" i="13"/>
  <c r="S45" i="13"/>
  <c r="S46" i="13"/>
  <c r="S23" i="13"/>
  <c r="S47" i="13"/>
  <c r="S4" i="13"/>
  <c r="S9" i="13"/>
  <c r="S24" i="13"/>
  <c r="S10" i="13"/>
  <c r="S34" i="13"/>
  <c r="S25" i="13"/>
  <c r="R4" i="13"/>
  <c r="R5" i="13" s="1"/>
  <c r="R6" i="13" s="1"/>
  <c r="R7" i="13" s="1"/>
  <c r="R8" i="13" s="1"/>
  <c r="R9" i="13" s="1"/>
  <c r="R10" i="13" s="1"/>
  <c r="R11" i="13" s="1"/>
  <c r="R12" i="13" s="1"/>
  <c r="R13" i="13" s="1"/>
  <c r="R14" i="13" s="1"/>
  <c r="R15" i="13" s="1"/>
  <c r="R16" i="13" s="1"/>
  <c r="R17" i="13" s="1"/>
  <c r="R18" i="13" s="1"/>
  <c r="R19" i="13" s="1"/>
  <c r="R20" i="13" s="1"/>
  <c r="R21" i="13" s="1"/>
  <c r="R22" i="13" s="1"/>
  <c r="R23" i="13" s="1"/>
  <c r="R24" i="13" s="1"/>
  <c r="R25" i="13" s="1"/>
  <c r="R26" i="13" s="1"/>
  <c r="R27" i="13" s="1"/>
  <c r="R28" i="13" s="1"/>
  <c r="R29" i="13" s="1"/>
  <c r="R30" i="13" s="1"/>
  <c r="R31" i="13" s="1"/>
  <c r="R32" i="13" s="1"/>
  <c r="R33" i="13" s="1"/>
  <c r="R34" i="13" s="1"/>
  <c r="R35" i="13" s="1"/>
  <c r="R36" i="13" s="1"/>
  <c r="R37" i="13" s="1"/>
  <c r="R38" i="13" s="1"/>
  <c r="R39" i="13" s="1"/>
  <c r="R40" i="13" s="1"/>
  <c r="R41" i="13" s="1"/>
  <c r="R42" i="13" s="1"/>
  <c r="R43" i="13" s="1"/>
  <c r="R44" i="13" s="1"/>
  <c r="R45" i="13" s="1"/>
  <c r="R46" i="13" s="1"/>
  <c r="R47" i="13" s="1"/>
  <c r="S28" i="13"/>
  <c r="S5" i="13"/>
  <c r="S26" i="13"/>
  <c r="S29" i="13"/>
  <c r="S27" i="13"/>
  <c r="S33" i="13"/>
  <c r="S7" i="13"/>
  <c r="S31" i="13"/>
  <c r="S32" i="13"/>
  <c r="S8" i="13"/>
  <c r="S37" i="13"/>
  <c r="S39" i="13"/>
  <c r="S41" i="13"/>
  <c r="S16" i="13"/>
  <c r="S17" i="13"/>
  <c r="S40" i="13"/>
  <c r="S15" i="13"/>
  <c r="S13" i="13"/>
  <c r="S14" i="13"/>
  <c r="S38" i="13"/>
  <c r="AH45" i="47"/>
  <c r="AH41" i="47"/>
  <c r="AH37" i="47"/>
  <c r="AH33" i="47"/>
  <c r="AH29" i="47"/>
  <c r="AH25" i="47"/>
  <c r="AH21" i="47"/>
  <c r="AH17" i="47"/>
  <c r="AH13" i="47"/>
  <c r="AH9" i="47"/>
  <c r="AH5" i="47"/>
  <c r="AF45" i="47"/>
  <c r="AF41" i="47"/>
  <c r="AF37" i="47"/>
  <c r="AF33" i="47"/>
  <c r="AF29" i="47"/>
  <c r="AF25" i="47"/>
  <c r="AF21" i="47"/>
  <c r="AF17" i="47"/>
  <c r="AF13" i="47"/>
  <c r="AF9" i="47"/>
  <c r="AF5" i="47"/>
  <c r="AH46" i="47"/>
  <c r="AH42" i="47"/>
  <c r="AH38" i="47"/>
  <c r="AH34" i="47"/>
  <c r="AH30" i="47"/>
  <c r="AH26" i="47"/>
  <c r="AH22" i="47"/>
  <c r="AH18" i="47"/>
  <c r="AH14" i="47"/>
  <c r="AH10" i="47"/>
  <c r="AH6" i="47"/>
  <c r="AF46" i="47"/>
  <c r="AF42" i="47"/>
  <c r="AF38" i="47"/>
  <c r="AF34" i="47"/>
  <c r="AF30" i="47"/>
  <c r="AF26" i="47"/>
  <c r="AF22" i="47"/>
  <c r="AF18" i="47"/>
  <c r="AF14" i="47"/>
  <c r="AF10" i="47"/>
  <c r="AF6" i="47"/>
  <c r="AF47" i="47"/>
  <c r="AF43" i="47"/>
  <c r="AF39" i="47"/>
  <c r="AF35" i="47"/>
  <c r="AF31" i="47"/>
  <c r="AF27" i="47"/>
  <c r="AF23" i="47"/>
  <c r="AF19" i="47"/>
  <c r="AF15" i="47"/>
  <c r="AF11" i="47"/>
  <c r="AF7" i="47"/>
  <c r="AH15" i="47"/>
  <c r="AH4" i="47"/>
  <c r="AH23" i="47"/>
  <c r="AF4" i="47"/>
  <c r="AH12" i="47"/>
  <c r="AH31" i="47"/>
  <c r="AF12" i="47"/>
  <c r="AH20" i="47"/>
  <c r="AH39" i="47"/>
  <c r="AF20" i="47"/>
  <c r="AH28" i="47"/>
  <c r="AH47" i="47"/>
  <c r="AF28" i="47"/>
  <c r="AH36" i="47"/>
  <c r="AF36" i="47"/>
  <c r="AH44" i="47"/>
  <c r="AH11" i="47"/>
  <c r="AH19" i="47"/>
  <c r="AF16" i="47"/>
  <c r="AH43" i="47"/>
  <c r="AH24" i="47"/>
  <c r="AF24" i="47"/>
  <c r="AH32" i="47"/>
  <c r="AH7" i="47"/>
  <c r="AH35" i="47"/>
  <c r="AH27" i="47"/>
  <c r="AH40" i="47"/>
  <c r="AF40" i="47"/>
  <c r="AF32" i="47"/>
  <c r="AH8" i="47"/>
  <c r="AF8" i="47"/>
  <c r="AH16" i="47"/>
  <c r="AF44" i="47"/>
  <c r="AE44" i="45"/>
  <c r="AE40" i="45"/>
  <c r="AE36" i="45"/>
  <c r="AE32" i="45"/>
  <c r="AE28" i="45"/>
  <c r="AE24" i="45"/>
  <c r="AE20" i="45"/>
  <c r="AE16" i="45"/>
  <c r="AE12" i="45"/>
  <c r="AE8" i="45"/>
  <c r="AE4" i="45"/>
  <c r="AC44" i="45"/>
  <c r="AC40" i="45"/>
  <c r="AC36" i="45"/>
  <c r="AC32" i="45"/>
  <c r="AC28" i="45"/>
  <c r="AC24" i="45"/>
  <c r="AC20" i="45"/>
  <c r="AC16" i="45"/>
  <c r="AC12" i="45"/>
  <c r="AC8" i="45"/>
  <c r="AC4" i="45"/>
  <c r="AE45" i="45"/>
  <c r="AE41" i="45"/>
  <c r="AE37" i="45"/>
  <c r="AE33" i="45"/>
  <c r="AE29" i="45"/>
  <c r="AE25" i="45"/>
  <c r="AE21" i="45"/>
  <c r="AE17" i="45"/>
  <c r="AE13" i="45"/>
  <c r="AE9" i="45"/>
  <c r="AE5" i="45"/>
  <c r="AC45" i="45"/>
  <c r="AC41" i="45"/>
  <c r="AC37" i="45"/>
  <c r="AC33" i="45"/>
  <c r="AC29" i="45"/>
  <c r="AC25" i="45"/>
  <c r="AC21" i="45"/>
  <c r="AC17" i="45"/>
  <c r="AC13" i="45"/>
  <c r="AC9" i="45"/>
  <c r="AC5" i="45"/>
  <c r="AE31" i="45"/>
  <c r="AE10" i="45"/>
  <c r="AC31" i="45"/>
  <c r="AC10" i="45"/>
  <c r="AE23" i="45"/>
  <c r="AE46" i="45"/>
  <c r="AC23" i="45"/>
  <c r="AC46" i="45"/>
  <c r="AE15" i="45"/>
  <c r="AE38" i="45"/>
  <c r="AC15" i="45"/>
  <c r="AC38" i="45"/>
  <c r="AE7" i="45"/>
  <c r="AE30" i="45"/>
  <c r="AC7" i="45"/>
  <c r="AC30" i="45"/>
  <c r="AE43" i="45"/>
  <c r="AE22" i="45"/>
  <c r="AC43" i="45"/>
  <c r="AC22" i="45"/>
  <c r="AE35" i="45"/>
  <c r="AE14" i="45"/>
  <c r="AE27" i="45"/>
  <c r="AE6" i="45"/>
  <c r="AC27" i="45"/>
  <c r="AC6" i="45"/>
  <c r="AE42" i="45"/>
  <c r="AC42" i="45"/>
  <c r="AE47" i="45"/>
  <c r="AC47" i="45"/>
  <c r="AE18" i="45"/>
  <c r="AC18" i="45"/>
  <c r="AE26" i="45"/>
  <c r="AE11" i="45"/>
  <c r="AC35" i="45"/>
  <c r="AC14" i="45"/>
  <c r="AE34" i="45"/>
  <c r="AC11" i="45"/>
  <c r="AE39" i="45"/>
  <c r="AC39" i="45"/>
  <c r="AE19" i="45"/>
  <c r="AC19" i="45"/>
  <c r="AC34" i="45"/>
  <c r="AC26" i="45"/>
  <c r="AB46" i="52"/>
  <c r="AB42" i="52"/>
  <c r="AB38" i="52"/>
  <c r="AB34" i="52"/>
  <c r="AB30" i="52"/>
  <c r="AB26" i="52"/>
  <c r="AB22" i="52"/>
  <c r="Z46" i="52"/>
  <c r="Z42" i="52"/>
  <c r="Z38" i="52"/>
  <c r="Z34" i="52"/>
  <c r="Z30" i="52"/>
  <c r="Z26" i="52"/>
  <c r="Z22" i="52"/>
  <c r="AB47" i="52"/>
  <c r="AB43" i="52"/>
  <c r="AB39" i="52"/>
  <c r="AB35" i="52"/>
  <c r="AB31" i="52"/>
  <c r="AB27" i="52"/>
  <c r="AB23" i="52"/>
  <c r="Z47" i="52"/>
  <c r="AB37" i="52"/>
  <c r="AB21" i="52"/>
  <c r="AB17" i="52"/>
  <c r="AB13" i="52"/>
  <c r="AB9" i="52"/>
  <c r="AB5" i="52"/>
  <c r="Z37" i="52"/>
  <c r="AB28" i="52"/>
  <c r="Z21" i="52"/>
  <c r="Z17" i="52"/>
  <c r="Z13" i="52"/>
  <c r="Z9" i="52"/>
  <c r="Z5" i="52"/>
  <c r="Z35" i="52"/>
  <c r="Z28" i="52"/>
  <c r="AB44" i="52"/>
  <c r="Z44" i="52"/>
  <c r="AB33" i="52"/>
  <c r="AB18" i="52"/>
  <c r="AB14" i="52"/>
  <c r="AB10" i="52"/>
  <c r="AB6" i="52"/>
  <c r="AB40" i="52"/>
  <c r="Z33" i="52"/>
  <c r="AB24" i="52"/>
  <c r="Z18" i="52"/>
  <c r="Z14" i="52"/>
  <c r="Z10" i="52"/>
  <c r="Z6" i="52"/>
  <c r="Z40" i="52"/>
  <c r="Z31" i="52"/>
  <c r="Z24" i="52"/>
  <c r="AB29" i="52"/>
  <c r="AB19" i="52"/>
  <c r="AB15" i="52"/>
  <c r="AB11" i="52"/>
  <c r="AB7" i="52"/>
  <c r="AB36" i="52"/>
  <c r="Z29" i="52"/>
  <c r="Z19" i="52"/>
  <c r="Z15" i="52"/>
  <c r="Z25" i="52"/>
  <c r="Z39" i="52"/>
  <c r="AB32" i="52"/>
  <c r="Z32" i="52"/>
  <c r="Z7" i="52"/>
  <c r="Z27" i="52"/>
  <c r="AB12" i="52"/>
  <c r="Z12" i="52"/>
  <c r="AB45" i="52"/>
  <c r="AB4" i="52"/>
  <c r="Z45" i="52"/>
  <c r="AB20" i="52"/>
  <c r="Z4" i="52"/>
  <c r="AB41" i="52"/>
  <c r="Z20" i="52"/>
  <c r="Z23" i="52"/>
  <c r="Z36" i="52"/>
  <c r="AB16" i="52"/>
  <c r="Z41" i="52"/>
  <c r="AB8" i="52"/>
  <c r="Z8" i="52"/>
  <c r="Z11" i="52"/>
  <c r="Z16" i="52"/>
  <c r="AB25" i="52"/>
  <c r="Z43" i="52"/>
  <c r="P46" i="44"/>
  <c r="P42" i="44"/>
  <c r="P38" i="44"/>
  <c r="P34" i="44"/>
  <c r="P30" i="44"/>
  <c r="P26" i="44"/>
  <c r="P22" i="44"/>
  <c r="P18" i="44"/>
  <c r="P14" i="44"/>
  <c r="P10" i="44"/>
  <c r="P6" i="44"/>
  <c r="N46" i="44"/>
  <c r="N42" i="44"/>
  <c r="N38" i="44"/>
  <c r="N34" i="44"/>
  <c r="N30" i="44"/>
  <c r="N26" i="44"/>
  <c r="N22" i="44"/>
  <c r="N18" i="44"/>
  <c r="N14" i="44"/>
  <c r="N10" i="44"/>
  <c r="N6" i="44"/>
  <c r="P47" i="44"/>
  <c r="P43" i="44"/>
  <c r="P39" i="44"/>
  <c r="P35" i="44"/>
  <c r="P31" i="44"/>
  <c r="P27" i="44"/>
  <c r="P23" i="44"/>
  <c r="P19" i="44"/>
  <c r="P15" i="44"/>
  <c r="P11" i="44"/>
  <c r="P7" i="44"/>
  <c r="N47" i="44"/>
  <c r="N43" i="44"/>
  <c r="N39" i="44"/>
  <c r="N35" i="44"/>
  <c r="N31" i="44"/>
  <c r="N27" i="44"/>
  <c r="N23" i="44"/>
  <c r="N19" i="44"/>
  <c r="N15" i="44"/>
  <c r="N11" i="44"/>
  <c r="N7" i="44"/>
  <c r="N44" i="44"/>
  <c r="N40" i="44"/>
  <c r="N36" i="44"/>
  <c r="N32" i="44"/>
  <c r="N28" i="44"/>
  <c r="N24" i="44"/>
  <c r="N20" i="44"/>
  <c r="N16" i="44"/>
  <c r="N12" i="44"/>
  <c r="N8" i="44"/>
  <c r="N4" i="44"/>
  <c r="N37" i="44"/>
  <c r="P8" i="44"/>
  <c r="P29" i="44"/>
  <c r="N29" i="44"/>
  <c r="P44" i="44"/>
  <c r="P21" i="44"/>
  <c r="N21" i="44"/>
  <c r="P36" i="44"/>
  <c r="P13" i="44"/>
  <c r="N13" i="44"/>
  <c r="P28" i="44"/>
  <c r="P5" i="44"/>
  <c r="N5" i="44"/>
  <c r="P20" i="44"/>
  <c r="P41" i="44"/>
  <c r="N41" i="44"/>
  <c r="P12" i="44"/>
  <c r="N33" i="44"/>
  <c r="P4" i="44"/>
  <c r="P25" i="44"/>
  <c r="P32" i="44"/>
  <c r="P37" i="44"/>
  <c r="P17" i="44"/>
  <c r="N17" i="44"/>
  <c r="P40" i="44"/>
  <c r="P45" i="44"/>
  <c r="P16" i="44"/>
  <c r="N25" i="44"/>
  <c r="P9" i="44"/>
  <c r="N9" i="44"/>
  <c r="N45" i="44"/>
  <c r="P24" i="44"/>
  <c r="P33" i="44"/>
  <c r="Q46" i="46"/>
  <c r="Q42" i="46"/>
  <c r="Q38" i="46"/>
  <c r="Q34" i="46"/>
  <c r="Q30" i="46"/>
  <c r="Q26" i="46"/>
  <c r="S47" i="46"/>
  <c r="S43" i="46"/>
  <c r="S39" i="46"/>
  <c r="S35" i="46"/>
  <c r="S31" i="46"/>
  <c r="S27" i="46"/>
  <c r="S23" i="46"/>
  <c r="Q47" i="46"/>
  <c r="Q43" i="46"/>
  <c r="Q39" i="46"/>
  <c r="Q35" i="46"/>
  <c r="Q31" i="46"/>
  <c r="Q27" i="46"/>
  <c r="Q23" i="46"/>
  <c r="S44" i="46"/>
  <c r="S40" i="46"/>
  <c r="S36" i="46"/>
  <c r="S32" i="46"/>
  <c r="S28" i="46"/>
  <c r="S24" i="46"/>
  <c r="Q44" i="46"/>
  <c r="S34" i="46"/>
  <c r="Q36" i="46"/>
  <c r="S26" i="46"/>
  <c r="Q28" i="46"/>
  <c r="S20" i="46"/>
  <c r="S16" i="46"/>
  <c r="S12" i="46"/>
  <c r="S8" i="46"/>
  <c r="S4" i="46"/>
  <c r="Q20" i="46"/>
  <c r="Q16" i="46"/>
  <c r="Q12" i="46"/>
  <c r="Q8" i="46"/>
  <c r="Q4" i="46"/>
  <c r="S41" i="46"/>
  <c r="Q41" i="46"/>
  <c r="S33" i="46"/>
  <c r="Q33" i="46"/>
  <c r="S46" i="46"/>
  <c r="S25" i="46"/>
  <c r="S21" i="46"/>
  <c r="S17" i="46"/>
  <c r="S13" i="46"/>
  <c r="S9" i="46"/>
  <c r="S5" i="46"/>
  <c r="Q25" i="46"/>
  <c r="Q21" i="46"/>
  <c r="Q17" i="46"/>
  <c r="Q13" i="46"/>
  <c r="Q9" i="46"/>
  <c r="Q5" i="46"/>
  <c r="Q40" i="46"/>
  <c r="S30" i="46"/>
  <c r="S10" i="46"/>
  <c r="Q10" i="46"/>
  <c r="S18" i="46"/>
  <c r="Q18" i="46"/>
  <c r="S38" i="46"/>
  <c r="Q24" i="46"/>
  <c r="S29" i="46"/>
  <c r="S7" i="46"/>
  <c r="Q29" i="46"/>
  <c r="Q7" i="46"/>
  <c r="S15" i="46"/>
  <c r="Q15" i="46"/>
  <c r="S42" i="46"/>
  <c r="S37" i="46"/>
  <c r="Q32" i="46"/>
  <c r="S6" i="46"/>
  <c r="S14" i="46"/>
  <c r="Q14" i="46"/>
  <c r="S45" i="46"/>
  <c r="Q45" i="46"/>
  <c r="S19" i="46"/>
  <c r="Q37" i="46"/>
  <c r="Q19" i="46"/>
  <c r="S22" i="46"/>
  <c r="Q22" i="46"/>
  <c r="Q6" i="46"/>
  <c r="Q11" i="46"/>
  <c r="S11" i="46"/>
  <c r="AH44" i="45"/>
  <c r="AH40" i="45"/>
  <c r="AH36" i="45"/>
  <c r="AH32" i="45"/>
  <c r="AH28" i="45"/>
  <c r="AH24" i="45"/>
  <c r="AH20" i="45"/>
  <c r="AH16" i="45"/>
  <c r="AH12" i="45"/>
  <c r="AH8" i="45"/>
  <c r="AH4" i="45"/>
  <c r="AF44" i="45"/>
  <c r="AF40" i="45"/>
  <c r="AF36" i="45"/>
  <c r="AF32" i="45"/>
  <c r="AF28" i="45"/>
  <c r="AF24" i="45"/>
  <c r="AF20" i="45"/>
  <c r="AF16" i="45"/>
  <c r="AF12" i="45"/>
  <c r="AF8" i="45"/>
  <c r="AF4" i="45"/>
  <c r="AH45" i="45"/>
  <c r="AH41" i="45"/>
  <c r="AH37" i="45"/>
  <c r="AH33" i="45"/>
  <c r="AH29" i="45"/>
  <c r="AH25" i="45"/>
  <c r="AH21" i="45"/>
  <c r="AH17" i="45"/>
  <c r="AH13" i="45"/>
  <c r="AH9" i="45"/>
  <c r="AH5" i="45"/>
  <c r="AF45" i="45"/>
  <c r="AF41" i="45"/>
  <c r="AF37" i="45"/>
  <c r="AF33" i="45"/>
  <c r="AF29" i="45"/>
  <c r="AF25" i="45"/>
  <c r="AF21" i="45"/>
  <c r="AF17" i="45"/>
  <c r="AF13" i="45"/>
  <c r="AF9" i="45"/>
  <c r="AF5" i="45"/>
  <c r="AF46" i="45"/>
  <c r="AF42" i="45"/>
  <c r="AF38" i="45"/>
  <c r="AF34" i="45"/>
  <c r="AF30" i="45"/>
  <c r="AF26" i="45"/>
  <c r="AF22" i="45"/>
  <c r="AF18" i="45"/>
  <c r="AF14" i="45"/>
  <c r="AF10" i="45"/>
  <c r="AF6" i="45"/>
  <c r="AH23" i="45"/>
  <c r="AF23" i="45"/>
  <c r="AH46" i="45"/>
  <c r="AH15" i="45"/>
  <c r="AF15" i="45"/>
  <c r="AH38" i="45"/>
  <c r="AH7" i="45"/>
  <c r="AF7" i="45"/>
  <c r="AH30" i="45"/>
  <c r="AH43" i="45"/>
  <c r="AF43" i="45"/>
  <c r="AH22" i="45"/>
  <c r="AH35" i="45"/>
  <c r="AF35" i="45"/>
  <c r="AH14" i="45"/>
  <c r="AH27" i="45"/>
  <c r="AH19" i="45"/>
  <c r="AF19" i="45"/>
  <c r="AH47" i="45"/>
  <c r="AF47" i="45"/>
  <c r="AH18" i="45"/>
  <c r="AF27" i="45"/>
  <c r="AH11" i="45"/>
  <c r="AH31" i="45"/>
  <c r="AH42" i="45"/>
  <c r="AH6" i="45"/>
  <c r="AH34" i="45"/>
  <c r="AF31" i="45"/>
  <c r="AH39" i="45"/>
  <c r="AF11" i="45"/>
  <c r="AF39" i="45"/>
  <c r="AH10" i="45"/>
  <c r="AH26" i="45"/>
  <c r="AE25" i="13"/>
  <c r="AD4" i="13"/>
  <c r="AD5" i="13" s="1"/>
  <c r="AD6" i="13" s="1"/>
  <c r="AD7" i="13" s="1"/>
  <c r="AD8" i="13" s="1"/>
  <c r="AD9" i="13" s="1"/>
  <c r="AD10" i="13" s="1"/>
  <c r="AD11" i="13" s="1"/>
  <c r="AD12" i="13" s="1"/>
  <c r="AD13" i="13" s="1"/>
  <c r="AD14" i="13" s="1"/>
  <c r="AD15" i="13" s="1"/>
  <c r="AD16" i="13" s="1"/>
  <c r="AD17" i="13" s="1"/>
  <c r="AD18" i="13" s="1"/>
  <c r="AD19" i="13" s="1"/>
  <c r="AD20" i="13" s="1"/>
  <c r="AD21" i="13" s="1"/>
  <c r="AD22" i="13" s="1"/>
  <c r="AD23" i="13" s="1"/>
  <c r="AD24" i="13" s="1"/>
  <c r="AD25" i="13" s="1"/>
  <c r="AD26" i="13" s="1"/>
  <c r="AD27" i="13" s="1"/>
  <c r="AD28" i="13" s="1"/>
  <c r="AD29" i="13" s="1"/>
  <c r="AD30" i="13" s="1"/>
  <c r="AD31" i="13" s="1"/>
  <c r="AD32" i="13" s="1"/>
  <c r="AD33" i="13" s="1"/>
  <c r="AD34" i="13" s="1"/>
  <c r="AD35" i="13" s="1"/>
  <c r="AD36" i="13" s="1"/>
  <c r="AD37" i="13" s="1"/>
  <c r="AD38" i="13" s="1"/>
  <c r="AD39" i="13" s="1"/>
  <c r="AD40" i="13" s="1"/>
  <c r="AD41" i="13" s="1"/>
  <c r="AD42" i="13" s="1"/>
  <c r="AD43" i="13" s="1"/>
  <c r="AD44" i="13" s="1"/>
  <c r="AD45" i="13" s="1"/>
  <c r="AD46" i="13" s="1"/>
  <c r="AD47" i="13" s="1"/>
  <c r="AE27" i="13"/>
  <c r="AE29" i="13"/>
  <c r="AE6" i="13"/>
  <c r="AE30" i="13"/>
  <c r="AE7" i="13"/>
  <c r="AE31" i="13"/>
  <c r="AE8" i="13"/>
  <c r="AE32" i="13"/>
  <c r="AE9" i="13"/>
  <c r="AE33" i="13"/>
  <c r="AE11" i="13"/>
  <c r="AE35" i="13"/>
  <c r="AE14" i="13"/>
  <c r="AE38" i="13"/>
  <c r="AE15" i="13"/>
  <c r="AE39" i="13"/>
  <c r="AE17" i="13"/>
  <c r="AE44" i="13"/>
  <c r="AE18" i="13"/>
  <c r="AE19" i="13"/>
  <c r="AE21" i="13"/>
  <c r="AE43" i="13"/>
  <c r="AE20" i="13"/>
  <c r="AE42" i="13"/>
  <c r="AE22" i="13"/>
  <c r="AE23" i="13"/>
  <c r="AE37" i="13"/>
  <c r="AE24" i="13"/>
  <c r="AE26" i="13"/>
  <c r="AE45" i="13"/>
  <c r="AE28" i="13"/>
  <c r="AE34" i="13"/>
  <c r="AE36" i="13"/>
  <c r="AE40" i="13"/>
  <c r="AE41" i="13"/>
  <c r="AE10" i="13"/>
  <c r="AE5" i="13"/>
  <c r="AE12" i="13"/>
  <c r="AE16" i="13"/>
  <c r="AE46" i="13"/>
  <c r="AE13" i="13"/>
  <c r="AE47" i="13"/>
  <c r="AE4" i="13"/>
  <c r="N45" i="43"/>
  <c r="N41" i="43"/>
  <c r="N37" i="43"/>
  <c r="N33" i="43"/>
  <c r="N29" i="43"/>
  <c r="N25" i="43"/>
  <c r="N21" i="43"/>
  <c r="N17" i="43"/>
  <c r="N13" i="43"/>
  <c r="N9" i="43"/>
  <c r="N5" i="43"/>
  <c r="P46" i="43"/>
  <c r="P42" i="43"/>
  <c r="P38" i="43"/>
  <c r="P34" i="43"/>
  <c r="P30" i="43"/>
  <c r="P26" i="43"/>
  <c r="P22" i="43"/>
  <c r="P18" i="43"/>
  <c r="P14" i="43"/>
  <c r="P10" i="43"/>
  <c r="P6" i="43"/>
  <c r="N46" i="43"/>
  <c r="N42" i="43"/>
  <c r="N38" i="43"/>
  <c r="N34" i="43"/>
  <c r="N30" i="43"/>
  <c r="N26" i="43"/>
  <c r="N22" i="43"/>
  <c r="N18" i="43"/>
  <c r="N14" i="43"/>
  <c r="N10" i="43"/>
  <c r="N6" i="43"/>
  <c r="P47" i="43"/>
  <c r="P43" i="43"/>
  <c r="P39" i="43"/>
  <c r="P35" i="43"/>
  <c r="P31" i="43"/>
  <c r="P27" i="43"/>
  <c r="P23" i="43"/>
  <c r="P19" i="43"/>
  <c r="P15" i="43"/>
  <c r="P11" i="43"/>
  <c r="P7" i="43"/>
  <c r="P40" i="43"/>
  <c r="P32" i="43"/>
  <c r="P24" i="43"/>
  <c r="P16" i="43"/>
  <c r="P8" i="43"/>
  <c r="N40" i="43"/>
  <c r="N32" i="43"/>
  <c r="N24" i="43"/>
  <c r="N16" i="43"/>
  <c r="N8" i="43"/>
  <c r="P41" i="43"/>
  <c r="P33" i="43"/>
  <c r="P45" i="43"/>
  <c r="P37" i="43"/>
  <c r="P29" i="43"/>
  <c r="P21" i="43"/>
  <c r="P13" i="43"/>
  <c r="P5" i="43"/>
  <c r="N47" i="43"/>
  <c r="N39" i="43"/>
  <c r="N31" i="43"/>
  <c r="N23" i="43"/>
  <c r="N15" i="43"/>
  <c r="N7" i="43"/>
  <c r="P44" i="43"/>
  <c r="P36" i="43"/>
  <c r="P28" i="43"/>
  <c r="P20" i="43"/>
  <c r="P12" i="43"/>
  <c r="P4" i="43"/>
  <c r="N44" i="43"/>
  <c r="N36" i="43"/>
  <c r="N28" i="43"/>
  <c r="N20" i="43"/>
  <c r="N12" i="43"/>
  <c r="N4" i="43"/>
  <c r="N19" i="43"/>
  <c r="N35" i="43"/>
  <c r="P25" i="43"/>
  <c r="P9" i="43"/>
  <c r="N27" i="43"/>
  <c r="N43" i="43"/>
  <c r="P17" i="43"/>
  <c r="N11" i="43"/>
  <c r="Z47" i="44"/>
  <c r="Z43" i="44"/>
  <c r="Z39" i="44"/>
  <c r="Z35" i="44"/>
  <c r="Z31" i="44"/>
  <c r="Z27" i="44"/>
  <c r="Z23" i="44"/>
  <c r="Z19" i="44"/>
  <c r="Z15" i="44"/>
  <c r="Z11" i="44"/>
  <c r="Z7" i="44"/>
  <c r="AB44" i="44"/>
  <c r="AB40" i="44"/>
  <c r="AB36" i="44"/>
  <c r="AB32" i="44"/>
  <c r="AB28" i="44"/>
  <c r="AB24" i="44"/>
  <c r="AB20" i="44"/>
  <c r="AB16" i="44"/>
  <c r="AB12" i="44"/>
  <c r="AB8" i="44"/>
  <c r="AB4" i="44"/>
  <c r="Z44" i="44"/>
  <c r="Z40" i="44"/>
  <c r="Z36" i="44"/>
  <c r="Z32" i="44"/>
  <c r="Z28" i="44"/>
  <c r="Z24" i="44"/>
  <c r="Z20" i="44"/>
  <c r="Z16" i="44"/>
  <c r="Z12" i="44"/>
  <c r="Z8" i="44"/>
  <c r="Z4" i="44"/>
  <c r="AB45" i="44"/>
  <c r="AB41" i="44"/>
  <c r="AB37" i="44"/>
  <c r="AB33" i="44"/>
  <c r="AB29" i="44"/>
  <c r="AB25" i="44"/>
  <c r="AB21" i="44"/>
  <c r="AB17" i="44"/>
  <c r="AB13" i="44"/>
  <c r="AB9" i="44"/>
  <c r="AB5" i="44"/>
  <c r="Z26" i="44"/>
  <c r="AB39" i="44"/>
  <c r="AB18" i="44"/>
  <c r="Z5" i="44"/>
  <c r="Z18" i="44"/>
  <c r="AB31" i="44"/>
  <c r="AB10" i="44"/>
  <c r="Z41" i="44"/>
  <c r="Z10" i="44"/>
  <c r="AB23" i="44"/>
  <c r="AB46" i="44"/>
  <c r="Z33" i="44"/>
  <c r="Z46" i="44"/>
  <c r="AB15" i="44"/>
  <c r="AB38" i="44"/>
  <c r="Z25" i="44"/>
  <c r="Z38" i="44"/>
  <c r="AB7" i="44"/>
  <c r="AB30" i="44"/>
  <c r="Z17" i="44"/>
  <c r="Z30" i="44"/>
  <c r="Z22" i="44"/>
  <c r="AB35" i="44"/>
  <c r="AB14" i="44"/>
  <c r="AB42" i="44"/>
  <c r="Z42" i="44"/>
  <c r="AB22" i="44"/>
  <c r="Z13" i="44"/>
  <c r="AB27" i="44"/>
  <c r="Z45" i="44"/>
  <c r="Z21" i="44"/>
  <c r="AB6" i="44"/>
  <c r="AB26" i="44"/>
  <c r="Z6" i="44"/>
  <c r="AB11" i="44"/>
  <c r="Z14" i="44"/>
  <c r="Z37" i="44"/>
  <c r="Z29" i="44"/>
  <c r="AB43" i="44"/>
  <c r="AB34" i="44"/>
  <c r="Z34" i="44"/>
  <c r="Z9" i="44"/>
  <c r="AB19" i="44"/>
  <c r="AB47" i="44"/>
  <c r="P47" i="51"/>
  <c r="P45" i="51"/>
  <c r="P41" i="51"/>
  <c r="P37" i="51"/>
  <c r="P33" i="51"/>
  <c r="P29" i="51"/>
  <c r="P25" i="51"/>
  <c r="P21" i="51"/>
  <c r="P17" i="51"/>
  <c r="P13" i="51"/>
  <c r="P9" i="51"/>
  <c r="P5" i="51"/>
  <c r="P46" i="51"/>
  <c r="P42" i="51"/>
  <c r="P38" i="51"/>
  <c r="P34" i="51"/>
  <c r="P30" i="51"/>
  <c r="P26" i="51"/>
  <c r="P22" i="51"/>
  <c r="P18" i="51"/>
  <c r="P14" i="51"/>
  <c r="P10" i="51"/>
  <c r="P6" i="51"/>
  <c r="N46" i="51"/>
  <c r="N42" i="51"/>
  <c r="N38" i="51"/>
  <c r="N34" i="51"/>
  <c r="N30" i="51"/>
  <c r="N26" i="51"/>
  <c r="N22" i="51"/>
  <c r="N18" i="51"/>
  <c r="N14" i="51"/>
  <c r="N10" i="51"/>
  <c r="N6" i="51"/>
  <c r="P43" i="51"/>
  <c r="P39" i="51"/>
  <c r="P35" i="51"/>
  <c r="P31" i="51"/>
  <c r="P27" i="51"/>
  <c r="P23" i="51"/>
  <c r="P19" i="51"/>
  <c r="P15" i="51"/>
  <c r="P11" i="51"/>
  <c r="P7" i="51"/>
  <c r="P44" i="51"/>
  <c r="N44" i="51"/>
  <c r="N15" i="51"/>
  <c r="P8" i="51"/>
  <c r="P36" i="51"/>
  <c r="N8" i="51"/>
  <c r="N36" i="51"/>
  <c r="N41" i="51"/>
  <c r="P28" i="51"/>
  <c r="N28" i="51"/>
  <c r="N43" i="51"/>
  <c r="N33" i="51"/>
  <c r="P20" i="51"/>
  <c r="N20" i="51"/>
  <c r="N5" i="51"/>
  <c r="N35" i="51"/>
  <c r="N25" i="51"/>
  <c r="N7" i="51"/>
  <c r="P12" i="51"/>
  <c r="N27" i="51"/>
  <c r="N17" i="51"/>
  <c r="N12" i="51"/>
  <c r="P40" i="51"/>
  <c r="N40" i="51"/>
  <c r="N31" i="51"/>
  <c r="N11" i="51"/>
  <c r="N45" i="51"/>
  <c r="P16" i="51"/>
  <c r="N21" i="51"/>
  <c r="N16" i="51"/>
  <c r="N39" i="51"/>
  <c r="N19" i="51"/>
  <c r="N29" i="51"/>
  <c r="N24" i="51"/>
  <c r="N13" i="51"/>
  <c r="P4" i="51"/>
  <c r="N4" i="51"/>
  <c r="P24" i="51"/>
  <c r="P32" i="51"/>
  <c r="N9" i="51"/>
  <c r="N32" i="51"/>
  <c r="N47" i="51"/>
  <c r="N37" i="51"/>
  <c r="N23" i="51"/>
  <c r="AK46" i="48"/>
  <c r="AK42" i="48"/>
  <c r="AI46" i="48"/>
  <c r="AK47" i="48"/>
  <c r="AI47" i="48"/>
  <c r="AK40" i="48"/>
  <c r="AK36" i="48"/>
  <c r="AK32" i="48"/>
  <c r="AK28" i="48"/>
  <c r="AK24" i="48"/>
  <c r="AK20" i="48"/>
  <c r="AK16" i="48"/>
  <c r="AK12" i="48"/>
  <c r="AK8" i="48"/>
  <c r="AK4" i="48"/>
  <c r="AK43" i="48"/>
  <c r="AI40" i="48"/>
  <c r="AI36" i="48"/>
  <c r="AI32" i="48"/>
  <c r="AI28" i="48"/>
  <c r="AI24" i="48"/>
  <c r="AI20" i="48"/>
  <c r="AI16" i="48"/>
  <c r="AI12" i="48"/>
  <c r="AI8" i="48"/>
  <c r="AI4" i="48"/>
  <c r="AK45" i="48"/>
  <c r="AI43" i="48"/>
  <c r="AI45" i="48"/>
  <c r="AK37" i="48"/>
  <c r="AK33" i="48"/>
  <c r="AK29" i="48"/>
  <c r="AK25" i="48"/>
  <c r="AK21" i="48"/>
  <c r="AK17" i="48"/>
  <c r="AK13" i="48"/>
  <c r="AK9" i="48"/>
  <c r="AK5" i="48"/>
  <c r="AI37" i="48"/>
  <c r="AI33" i="48"/>
  <c r="AI29" i="48"/>
  <c r="AI25" i="48"/>
  <c r="AI21" i="48"/>
  <c r="AI17" i="48"/>
  <c r="AI13" i="48"/>
  <c r="AI9" i="48"/>
  <c r="AI5" i="48"/>
  <c r="AK41" i="48"/>
  <c r="AI34" i="48"/>
  <c r="AK11" i="48"/>
  <c r="AK26" i="48"/>
  <c r="AI11" i="48"/>
  <c r="AI26" i="48"/>
  <c r="AK18" i="48"/>
  <c r="AI42" i="48"/>
  <c r="AI18" i="48"/>
  <c r="AK39" i="48"/>
  <c r="AK10" i="48"/>
  <c r="AI39" i="48"/>
  <c r="AI10" i="48"/>
  <c r="AK31" i="48"/>
  <c r="AK44" i="48"/>
  <c r="AI41" i="48"/>
  <c r="AI31" i="48"/>
  <c r="AI44" i="48"/>
  <c r="AK23" i="48"/>
  <c r="AK38" i="48"/>
  <c r="AI23" i="48"/>
  <c r="AI38" i="48"/>
  <c r="AK15" i="48"/>
  <c r="AI30" i="48"/>
  <c r="AK7" i="48"/>
  <c r="AI35" i="48"/>
  <c r="AK34" i="48"/>
  <c r="AK6" i="48"/>
  <c r="AI15" i="48"/>
  <c r="AI6" i="48"/>
  <c r="AK14" i="48"/>
  <c r="AI19" i="48"/>
  <c r="AK19" i="48"/>
  <c r="AK30" i="48"/>
  <c r="AK22" i="48"/>
  <c r="AI22" i="48"/>
  <c r="AI14" i="48"/>
  <c r="AI7" i="48"/>
  <c r="AK35" i="48"/>
  <c r="AK27" i="48"/>
  <c r="AI27" i="48"/>
  <c r="S47" i="50"/>
  <c r="S43" i="50"/>
  <c r="S39" i="50"/>
  <c r="S35" i="50"/>
  <c r="S31" i="50"/>
  <c r="S27" i="50"/>
  <c r="S23" i="50"/>
  <c r="S19" i="50"/>
  <c r="S15" i="50"/>
  <c r="S11" i="50"/>
  <c r="S7" i="50"/>
  <c r="Q47" i="50"/>
  <c r="Q43" i="50"/>
  <c r="Q39" i="50"/>
  <c r="Q35" i="50"/>
  <c r="Q31" i="50"/>
  <c r="Q27" i="50"/>
  <c r="Q23" i="50"/>
  <c r="Q19" i="50"/>
  <c r="Q15" i="50"/>
  <c r="Q11" i="50"/>
  <c r="Q7" i="50"/>
  <c r="S44" i="50"/>
  <c r="S40" i="50"/>
  <c r="S36" i="50"/>
  <c r="S32" i="50"/>
  <c r="S28" i="50"/>
  <c r="S24" i="50"/>
  <c r="S20" i="50"/>
  <c r="S16" i="50"/>
  <c r="S12" i="50"/>
  <c r="S8" i="50"/>
  <c r="Q44" i="50"/>
  <c r="Q40" i="50"/>
  <c r="Q36" i="50"/>
  <c r="Q32" i="50"/>
  <c r="Q28" i="50"/>
  <c r="Q24" i="50"/>
  <c r="Q20" i="50"/>
  <c r="S6" i="50"/>
  <c r="S4" i="50"/>
  <c r="S46" i="50"/>
  <c r="S41" i="50"/>
  <c r="S10" i="50"/>
  <c r="Q6" i="50"/>
  <c r="Q4" i="50"/>
  <c r="Q46" i="50"/>
  <c r="Q41" i="50"/>
  <c r="S14" i="50"/>
  <c r="Q10" i="50"/>
  <c r="Q34" i="50"/>
  <c r="S29" i="50"/>
  <c r="Q18" i="50"/>
  <c r="Q29" i="50"/>
  <c r="S22" i="50"/>
  <c r="Q22" i="50"/>
  <c r="S45" i="50"/>
  <c r="Q45" i="50"/>
  <c r="S38" i="50"/>
  <c r="Q38" i="50"/>
  <c r="S33" i="50"/>
  <c r="S9" i="50"/>
  <c r="S26" i="50"/>
  <c r="S17" i="50"/>
  <c r="Q13" i="50"/>
  <c r="Q5" i="50"/>
  <c r="Q26" i="50"/>
  <c r="S21" i="50"/>
  <c r="Q17" i="50"/>
  <c r="Q37" i="50"/>
  <c r="Q9" i="50"/>
  <c r="Q16" i="50"/>
  <c r="S5" i="50"/>
  <c r="Q12" i="50"/>
  <c r="Q8" i="50"/>
  <c r="S34" i="50"/>
  <c r="S13" i="50"/>
  <c r="Q33" i="50"/>
  <c r="S25" i="50"/>
  <c r="S18" i="50"/>
  <c r="Q25" i="50"/>
  <c r="Q30" i="50"/>
  <c r="S37" i="50"/>
  <c r="S42" i="50"/>
  <c r="Q42" i="50"/>
  <c r="Q14" i="50"/>
  <c r="Q21" i="50"/>
  <c r="S30" i="50"/>
  <c r="AH47" i="52"/>
  <c r="AH43" i="52"/>
  <c r="AH39" i="52"/>
  <c r="AH35" i="52"/>
  <c r="AH31" i="52"/>
  <c r="AH27" i="52"/>
  <c r="AH23" i="52"/>
  <c r="AF44" i="52"/>
  <c r="AH45" i="52"/>
  <c r="AF28" i="52"/>
  <c r="AF35" i="52"/>
  <c r="AH33" i="52"/>
  <c r="AH26" i="52"/>
  <c r="AH18" i="52"/>
  <c r="AH14" i="52"/>
  <c r="AH10" i="52"/>
  <c r="AH6" i="52"/>
  <c r="AH44" i="52"/>
  <c r="AH42" i="52"/>
  <c r="AF33" i="52"/>
  <c r="AF26" i="52"/>
  <c r="AF18" i="52"/>
  <c r="AF14" i="52"/>
  <c r="AF10" i="52"/>
  <c r="AF6" i="52"/>
  <c r="AH46" i="52"/>
  <c r="AF42" i="52"/>
  <c r="AH40" i="52"/>
  <c r="AH24" i="52"/>
  <c r="AF46" i="52"/>
  <c r="AF40" i="52"/>
  <c r="AF24" i="52"/>
  <c r="AF31" i="52"/>
  <c r="AH38" i="52"/>
  <c r="AH29" i="52"/>
  <c r="AH22" i="52"/>
  <c r="AH19" i="52"/>
  <c r="AH15" i="52"/>
  <c r="AH11" i="52"/>
  <c r="AH7" i="52"/>
  <c r="AF38" i="52"/>
  <c r="AF29" i="52"/>
  <c r="AF22" i="52"/>
  <c r="AF19" i="52"/>
  <c r="AF15" i="52"/>
  <c r="AF11" i="52"/>
  <c r="AF7" i="52"/>
  <c r="AH36" i="52"/>
  <c r="AF27" i="52"/>
  <c r="AF39" i="52"/>
  <c r="AF5" i="52"/>
  <c r="AH21" i="52"/>
  <c r="AF21" i="52"/>
  <c r="AH12" i="52"/>
  <c r="AH28" i="52"/>
  <c r="AF12" i="52"/>
  <c r="AH4" i="52"/>
  <c r="AF45" i="52"/>
  <c r="AH20" i="52"/>
  <c r="AF4" i="52"/>
  <c r="AH41" i="52"/>
  <c r="AF20" i="52"/>
  <c r="AF41" i="52"/>
  <c r="AH34" i="52"/>
  <c r="AF34" i="52"/>
  <c r="AH9" i="52"/>
  <c r="AH17" i="52"/>
  <c r="AF9" i="52"/>
  <c r="AH37" i="52"/>
  <c r="AF37" i="52"/>
  <c r="AH30" i="52"/>
  <c r="AF30" i="52"/>
  <c r="AH32" i="52"/>
  <c r="AH13" i="52"/>
  <c r="AH8" i="52"/>
  <c r="AH25" i="52"/>
  <c r="AF23" i="52"/>
  <c r="AF13" i="52"/>
  <c r="AF8" i="52"/>
  <c r="AF32" i="52"/>
  <c r="AF17" i="52"/>
  <c r="AH16" i="52"/>
  <c r="AF16" i="52"/>
  <c r="AF47" i="52"/>
  <c r="AF36" i="52"/>
  <c r="AF25" i="52"/>
  <c r="AH5" i="52"/>
  <c r="AF43" i="52"/>
  <c r="AE44" i="46"/>
  <c r="AE40" i="46"/>
  <c r="AE36" i="46"/>
  <c r="AE32" i="46"/>
  <c r="AE28" i="46"/>
  <c r="AE24" i="46"/>
  <c r="AC44" i="46"/>
  <c r="AC40" i="46"/>
  <c r="AC36" i="46"/>
  <c r="AC32" i="46"/>
  <c r="AC28" i="46"/>
  <c r="AC24" i="46"/>
  <c r="AE45" i="46"/>
  <c r="AE41" i="46"/>
  <c r="AE37" i="46"/>
  <c r="AE33" i="46"/>
  <c r="AE29" i="46"/>
  <c r="AE25" i="46"/>
  <c r="AC45" i="46"/>
  <c r="AC41" i="46"/>
  <c r="AC37" i="46"/>
  <c r="AC33" i="46"/>
  <c r="AC29" i="46"/>
  <c r="AC25" i="46"/>
  <c r="AC31" i="46"/>
  <c r="AE23" i="46"/>
  <c r="AE46" i="46"/>
  <c r="AC23" i="46"/>
  <c r="AE21" i="46"/>
  <c r="AE17" i="46"/>
  <c r="AE13" i="46"/>
  <c r="AE9" i="46"/>
  <c r="AE5" i="46"/>
  <c r="AC46" i="46"/>
  <c r="AC21" i="46"/>
  <c r="AC17" i="46"/>
  <c r="AC13" i="46"/>
  <c r="AC9" i="46"/>
  <c r="AC5" i="46"/>
  <c r="AE38" i="46"/>
  <c r="AC38" i="46"/>
  <c r="AE30" i="46"/>
  <c r="AC30" i="46"/>
  <c r="AE43" i="46"/>
  <c r="AE22" i="46"/>
  <c r="AE18" i="46"/>
  <c r="AE14" i="46"/>
  <c r="AE10" i="46"/>
  <c r="AE6" i="46"/>
  <c r="AC43" i="46"/>
  <c r="AC22" i="46"/>
  <c r="AC18" i="46"/>
  <c r="AC14" i="46"/>
  <c r="AC10" i="46"/>
  <c r="AC6" i="46"/>
  <c r="AE35" i="46"/>
  <c r="AC35" i="46"/>
  <c r="AC27" i="46"/>
  <c r="AE19" i="46"/>
  <c r="AE15" i="46"/>
  <c r="AE11" i="46"/>
  <c r="AE7" i="46"/>
  <c r="AC39" i="46"/>
  <c r="AE34" i="46"/>
  <c r="AC15" i="46"/>
  <c r="AC34" i="46"/>
  <c r="AE4" i="46"/>
  <c r="AE42" i="46"/>
  <c r="AC4" i="46"/>
  <c r="AC42" i="46"/>
  <c r="AE12" i="46"/>
  <c r="AC12" i="46"/>
  <c r="AE20" i="46"/>
  <c r="AE47" i="46"/>
  <c r="AC20" i="46"/>
  <c r="AC47" i="46"/>
  <c r="AC11" i="46"/>
  <c r="AC19" i="46"/>
  <c r="AE39" i="46"/>
  <c r="AE31" i="46"/>
  <c r="AE8" i="46"/>
  <c r="AC8" i="46"/>
  <c r="AE27" i="46"/>
  <c r="AE26" i="46"/>
  <c r="AC26" i="46"/>
  <c r="AE16" i="46"/>
  <c r="AC7" i="46"/>
  <c r="AC16" i="46"/>
  <c r="V47" i="50"/>
  <c r="V43" i="50"/>
  <c r="V39" i="50"/>
  <c r="V35" i="50"/>
  <c r="V31" i="50"/>
  <c r="V27" i="50"/>
  <c r="V23" i="50"/>
  <c r="V19" i="50"/>
  <c r="V15" i="50"/>
  <c r="V11" i="50"/>
  <c r="V7" i="50"/>
  <c r="T47" i="50"/>
  <c r="T43" i="50"/>
  <c r="T39" i="50"/>
  <c r="T35" i="50"/>
  <c r="T31" i="50"/>
  <c r="T27" i="50"/>
  <c r="T23" i="50"/>
  <c r="T19" i="50"/>
  <c r="T15" i="50"/>
  <c r="T11" i="50"/>
  <c r="T7" i="50"/>
  <c r="V44" i="50"/>
  <c r="V40" i="50"/>
  <c r="V36" i="50"/>
  <c r="V32" i="50"/>
  <c r="V28" i="50"/>
  <c r="V24" i="50"/>
  <c r="V20" i="50"/>
  <c r="V16" i="50"/>
  <c r="V12" i="50"/>
  <c r="V8" i="50"/>
  <c r="V4" i="50"/>
  <c r="T44" i="50"/>
  <c r="T40" i="50"/>
  <c r="T36" i="50"/>
  <c r="T32" i="50"/>
  <c r="T28" i="50"/>
  <c r="T24" i="50"/>
  <c r="T20" i="50"/>
  <c r="T16" i="50"/>
  <c r="T12" i="50"/>
  <c r="T8" i="50"/>
  <c r="T45" i="50"/>
  <c r="T41" i="50"/>
  <c r="T37" i="50"/>
  <c r="T33" i="50"/>
  <c r="T29" i="50"/>
  <c r="T25" i="50"/>
  <c r="T21" i="50"/>
  <c r="T17" i="50"/>
  <c r="T13" i="50"/>
  <c r="T9" i="50"/>
  <c r="T5" i="50"/>
  <c r="T46" i="50"/>
  <c r="V41" i="50"/>
  <c r="V14" i="50"/>
  <c r="T10" i="50"/>
  <c r="V34" i="50"/>
  <c r="V18" i="50"/>
  <c r="T14" i="50"/>
  <c r="T34" i="50"/>
  <c r="T18" i="50"/>
  <c r="V22" i="50"/>
  <c r="T22" i="50"/>
  <c r="V45" i="50"/>
  <c r="V38" i="50"/>
  <c r="T38" i="50"/>
  <c r="V33" i="50"/>
  <c r="V9" i="50"/>
  <c r="V26" i="50"/>
  <c r="V13" i="50"/>
  <c r="V5" i="50"/>
  <c r="V21" i="50"/>
  <c r="T26" i="50"/>
  <c r="V30" i="50"/>
  <c r="V46" i="50"/>
  <c r="V25" i="50"/>
  <c r="V17" i="50"/>
  <c r="V6" i="50"/>
  <c r="T6" i="50"/>
  <c r="T30" i="50"/>
  <c r="V37" i="50"/>
  <c r="V42" i="50"/>
  <c r="T42" i="50"/>
  <c r="T4" i="50"/>
  <c r="V29" i="50"/>
  <c r="V10" i="50"/>
  <c r="Z47" i="45"/>
  <c r="Z43" i="45"/>
  <c r="Z39" i="45"/>
  <c r="Z35" i="45"/>
  <c r="Z31" i="45"/>
  <c r="Z27" i="45"/>
  <c r="Z23" i="45"/>
  <c r="Z19" i="45"/>
  <c r="Z15" i="45"/>
  <c r="Z11" i="45"/>
  <c r="Z7" i="45"/>
  <c r="AB44" i="45"/>
  <c r="AB40" i="45"/>
  <c r="AB36" i="45"/>
  <c r="AB32" i="45"/>
  <c r="AB28" i="45"/>
  <c r="AB24" i="45"/>
  <c r="AB20" i="45"/>
  <c r="AB16" i="45"/>
  <c r="AB12" i="45"/>
  <c r="AB8" i="45"/>
  <c r="AB4" i="45"/>
  <c r="Z44" i="45"/>
  <c r="Z40" i="45"/>
  <c r="Z36" i="45"/>
  <c r="Z32" i="45"/>
  <c r="Z28" i="45"/>
  <c r="Z24" i="45"/>
  <c r="Z20" i="45"/>
  <c r="Z16" i="45"/>
  <c r="Z12" i="45"/>
  <c r="Z8" i="45"/>
  <c r="Z4" i="45"/>
  <c r="AB45" i="45"/>
  <c r="AB41" i="45"/>
  <c r="AB37" i="45"/>
  <c r="AB33" i="45"/>
  <c r="AB29" i="45"/>
  <c r="AB25" i="45"/>
  <c r="AB21" i="45"/>
  <c r="AB17" i="45"/>
  <c r="AB13" i="45"/>
  <c r="AB9" i="45"/>
  <c r="AB5" i="45"/>
  <c r="AB39" i="45"/>
  <c r="AB18" i="45"/>
  <c r="Z5" i="45"/>
  <c r="Z18" i="45"/>
  <c r="AB31" i="45"/>
  <c r="AB10" i="45"/>
  <c r="Z41" i="45"/>
  <c r="Z10" i="45"/>
  <c r="AB23" i="45"/>
  <c r="AB46" i="45"/>
  <c r="Z33" i="45"/>
  <c r="Z46" i="45"/>
  <c r="AB15" i="45"/>
  <c r="AB38" i="45"/>
  <c r="Z25" i="45"/>
  <c r="Z38" i="45"/>
  <c r="AB7" i="45"/>
  <c r="AB30" i="45"/>
  <c r="Z17" i="45"/>
  <c r="Z30" i="45"/>
  <c r="AB43" i="45"/>
  <c r="AB22" i="45"/>
  <c r="Z9" i="45"/>
  <c r="AB35" i="45"/>
  <c r="AB14" i="45"/>
  <c r="Z45" i="45"/>
  <c r="Z14" i="45"/>
  <c r="AB19" i="45"/>
  <c r="AB42" i="45"/>
  <c r="Z37" i="45"/>
  <c r="Z42" i="45"/>
  <c r="AB47" i="45"/>
  <c r="Z13" i="45"/>
  <c r="Z22" i="45"/>
  <c r="AB27" i="45"/>
  <c r="Z21" i="45"/>
  <c r="AB6" i="45"/>
  <c r="Z29" i="45"/>
  <c r="Z6" i="45"/>
  <c r="AB34" i="45"/>
  <c r="Z34" i="45"/>
  <c r="AB11" i="45"/>
  <c r="Z26" i="45"/>
  <c r="AB26" i="45"/>
  <c r="AH44" i="44"/>
  <c r="AH40" i="44"/>
  <c r="AH36" i="44"/>
  <c r="AH32" i="44"/>
  <c r="AH28" i="44"/>
  <c r="AH24" i="44"/>
  <c r="AH20" i="44"/>
  <c r="AH16" i="44"/>
  <c r="AH12" i="44"/>
  <c r="AH8" i="44"/>
  <c r="AH4" i="44"/>
  <c r="AF44" i="44"/>
  <c r="AF40" i="44"/>
  <c r="AF36" i="44"/>
  <c r="AF32" i="44"/>
  <c r="AF28" i="44"/>
  <c r="AF24" i="44"/>
  <c r="AF20" i="44"/>
  <c r="AF16" i="44"/>
  <c r="AF12" i="44"/>
  <c r="AF8" i="44"/>
  <c r="AF4" i="44"/>
  <c r="AH45" i="44"/>
  <c r="AH41" i="44"/>
  <c r="AH37" i="44"/>
  <c r="AH33" i="44"/>
  <c r="AH29" i="44"/>
  <c r="AH25" i="44"/>
  <c r="AH21" i="44"/>
  <c r="AH17" i="44"/>
  <c r="AH13" i="44"/>
  <c r="AH9" i="44"/>
  <c r="AH5" i="44"/>
  <c r="AF45" i="44"/>
  <c r="AF41" i="44"/>
  <c r="AF37" i="44"/>
  <c r="AF33" i="44"/>
  <c r="AF29" i="44"/>
  <c r="AF25" i="44"/>
  <c r="AF21" i="44"/>
  <c r="AF17" i="44"/>
  <c r="AF13" i="44"/>
  <c r="AF9" i="44"/>
  <c r="AF5" i="44"/>
  <c r="AF46" i="44"/>
  <c r="AF42" i="44"/>
  <c r="AF38" i="44"/>
  <c r="AF34" i="44"/>
  <c r="AF30" i="44"/>
  <c r="AF26" i="44"/>
  <c r="AF22" i="44"/>
  <c r="AF18" i="44"/>
  <c r="AF14" i="44"/>
  <c r="AF10" i="44"/>
  <c r="AF6" i="44"/>
  <c r="AF31" i="44"/>
  <c r="AH10" i="44"/>
  <c r="AH23" i="44"/>
  <c r="AF23" i="44"/>
  <c r="AH46" i="44"/>
  <c r="AH15" i="44"/>
  <c r="AF15" i="44"/>
  <c r="AH38" i="44"/>
  <c r="AH7" i="44"/>
  <c r="AF7" i="44"/>
  <c r="AH30" i="44"/>
  <c r="AH43" i="44"/>
  <c r="AF43" i="44"/>
  <c r="AH22" i="44"/>
  <c r="AH35" i="44"/>
  <c r="AF35" i="44"/>
  <c r="AH14" i="44"/>
  <c r="AF27" i="44"/>
  <c r="AH6" i="44"/>
  <c r="AH19" i="44"/>
  <c r="AH27" i="44"/>
  <c r="AH26" i="44"/>
  <c r="AH11" i="44"/>
  <c r="AH31" i="44"/>
  <c r="AF11" i="44"/>
  <c r="AH34" i="44"/>
  <c r="AH42" i="44"/>
  <c r="AH18" i="44"/>
  <c r="AF19" i="44"/>
  <c r="AH39" i="44"/>
  <c r="AH47" i="44"/>
  <c r="AF39" i="44"/>
  <c r="AF47" i="44"/>
  <c r="AE44" i="44"/>
  <c r="AE40" i="44"/>
  <c r="AE36" i="44"/>
  <c r="AE32" i="44"/>
  <c r="AE28" i="44"/>
  <c r="AE24" i="44"/>
  <c r="AE20" i="44"/>
  <c r="AE16" i="44"/>
  <c r="AE12" i="44"/>
  <c r="AE8" i="44"/>
  <c r="AE4" i="44"/>
  <c r="AC44" i="44"/>
  <c r="AC40" i="44"/>
  <c r="AC36" i="44"/>
  <c r="AC32" i="44"/>
  <c r="AC28" i="44"/>
  <c r="AC24" i="44"/>
  <c r="AC20" i="44"/>
  <c r="AC16" i="44"/>
  <c r="AC12" i="44"/>
  <c r="AC8" i="44"/>
  <c r="AC4" i="44"/>
  <c r="AE45" i="44"/>
  <c r="AE41" i="44"/>
  <c r="AE37" i="44"/>
  <c r="AE33" i="44"/>
  <c r="AE29" i="44"/>
  <c r="AE25" i="44"/>
  <c r="AE21" i="44"/>
  <c r="AE17" i="44"/>
  <c r="AE13" i="44"/>
  <c r="AE9" i="44"/>
  <c r="AE5" i="44"/>
  <c r="AC45" i="44"/>
  <c r="AC41" i="44"/>
  <c r="AC37" i="44"/>
  <c r="AC33" i="44"/>
  <c r="AC29" i="44"/>
  <c r="AC25" i="44"/>
  <c r="AC21" i="44"/>
  <c r="AC17" i="44"/>
  <c r="AC13" i="44"/>
  <c r="AC9" i="44"/>
  <c r="AC5" i="44"/>
  <c r="AC39" i="44"/>
  <c r="AC18" i="44"/>
  <c r="AE31" i="44"/>
  <c r="AE10" i="44"/>
  <c r="AC31" i="44"/>
  <c r="AC10" i="44"/>
  <c r="AE23" i="44"/>
  <c r="AE46" i="44"/>
  <c r="AC23" i="44"/>
  <c r="AC46" i="44"/>
  <c r="AE15" i="44"/>
  <c r="AE38" i="44"/>
  <c r="AC15" i="44"/>
  <c r="AC38" i="44"/>
  <c r="AE7" i="44"/>
  <c r="AE30" i="44"/>
  <c r="AC7" i="44"/>
  <c r="AC30" i="44"/>
  <c r="AE43" i="44"/>
  <c r="AE22" i="44"/>
  <c r="AC43" i="44"/>
  <c r="AC22" i="44"/>
  <c r="AC35" i="44"/>
  <c r="AC14" i="44"/>
  <c r="AE27" i="44"/>
  <c r="AE6" i="44"/>
  <c r="AE18" i="44"/>
  <c r="AC27" i="44"/>
  <c r="AE26" i="44"/>
  <c r="AC6" i="44"/>
  <c r="AC26" i="44"/>
  <c r="AE11" i="44"/>
  <c r="AE35" i="44"/>
  <c r="AC11" i="44"/>
  <c r="AE39" i="44"/>
  <c r="AE14" i="44"/>
  <c r="AE34" i="44"/>
  <c r="AE19" i="44"/>
  <c r="AE42" i="44"/>
  <c r="AC34" i="44"/>
  <c r="AC19" i="44"/>
  <c r="AC42" i="44"/>
  <c r="AE47" i="44"/>
  <c r="AC47" i="44"/>
  <c r="S44" i="47"/>
  <c r="S40" i="47"/>
  <c r="S36" i="47"/>
  <c r="S32" i="47"/>
  <c r="S28" i="47"/>
  <c r="S24" i="47"/>
  <c r="S20" i="47"/>
  <c r="S16" i="47"/>
  <c r="S12" i="47"/>
  <c r="S8" i="47"/>
  <c r="S4" i="47"/>
  <c r="Q44" i="47"/>
  <c r="Q40" i="47"/>
  <c r="Q36" i="47"/>
  <c r="Q32" i="47"/>
  <c r="Q28" i="47"/>
  <c r="Q24" i="47"/>
  <c r="Q20" i="47"/>
  <c r="Q16" i="47"/>
  <c r="Q12" i="47"/>
  <c r="Q8" i="47"/>
  <c r="Q4" i="47"/>
  <c r="S45" i="47"/>
  <c r="S41" i="47"/>
  <c r="S37" i="47"/>
  <c r="S33" i="47"/>
  <c r="S29" i="47"/>
  <c r="S25" i="47"/>
  <c r="S21" i="47"/>
  <c r="S17" i="47"/>
  <c r="S13" i="47"/>
  <c r="S9" i="47"/>
  <c r="S5" i="47"/>
  <c r="Q45" i="47"/>
  <c r="Q41" i="47"/>
  <c r="Q37" i="47"/>
  <c r="Q33" i="47"/>
  <c r="Q29" i="47"/>
  <c r="Q25" i="47"/>
  <c r="Q21" i="47"/>
  <c r="Q17" i="47"/>
  <c r="Q13" i="47"/>
  <c r="Q9" i="47"/>
  <c r="Q5" i="47"/>
  <c r="Q27" i="47"/>
  <c r="S35" i="47"/>
  <c r="S10" i="47"/>
  <c r="Q35" i="47"/>
  <c r="Q10" i="47"/>
  <c r="S43" i="47"/>
  <c r="S18" i="47"/>
  <c r="Q43" i="47"/>
  <c r="Q18" i="47"/>
  <c r="S26" i="47"/>
  <c r="Q26" i="47"/>
  <c r="S7" i="47"/>
  <c r="S34" i="47"/>
  <c r="Q7" i="47"/>
  <c r="Q34" i="47"/>
  <c r="S15" i="47"/>
  <c r="S42" i="47"/>
  <c r="Q15" i="47"/>
  <c r="Q42" i="47"/>
  <c r="S23" i="47"/>
  <c r="Q23" i="47"/>
  <c r="Q31" i="47"/>
  <c r="Q6" i="47"/>
  <c r="S30" i="47"/>
  <c r="Q30" i="47"/>
  <c r="S39" i="47"/>
  <c r="S6" i="47"/>
  <c r="Q39" i="47"/>
  <c r="S11" i="47"/>
  <c r="Q11" i="47"/>
  <c r="S38" i="47"/>
  <c r="Q38" i="47"/>
  <c r="S14" i="47"/>
  <c r="S47" i="47"/>
  <c r="Q14" i="47"/>
  <c r="S19" i="47"/>
  <c r="Q19" i="47"/>
  <c r="S22" i="47"/>
  <c r="Q22" i="47"/>
  <c r="Q47" i="47"/>
  <c r="S27" i="47"/>
  <c r="S31" i="47"/>
  <c r="S46" i="47"/>
  <c r="Q46" i="47"/>
  <c r="AB47" i="49"/>
  <c r="AB43" i="49"/>
  <c r="AB39" i="49"/>
  <c r="AB35" i="49"/>
  <c r="AB31" i="49"/>
  <c r="AB27" i="49"/>
  <c r="Z47" i="49"/>
  <c r="Z43" i="49"/>
  <c r="Z39" i="49"/>
  <c r="Z35" i="49"/>
  <c r="Z31" i="49"/>
  <c r="AB44" i="49"/>
  <c r="AB40" i="49"/>
  <c r="AB36" i="49"/>
  <c r="AB32" i="49"/>
  <c r="Z44" i="49"/>
  <c r="Z40" i="49"/>
  <c r="Z36" i="49"/>
  <c r="Z32" i="49"/>
  <c r="Z28" i="49"/>
  <c r="Z24" i="49"/>
  <c r="Z20" i="49"/>
  <c r="Z22" i="49"/>
  <c r="AB42" i="49"/>
  <c r="AB16" i="49"/>
  <c r="AB12" i="49"/>
  <c r="AB8" i="49"/>
  <c r="AB4" i="49"/>
  <c r="Z42" i="49"/>
  <c r="AB29" i="49"/>
  <c r="AB25" i="49"/>
  <c r="AB20" i="49"/>
  <c r="Z16" i="49"/>
  <c r="Z12" i="49"/>
  <c r="Z8" i="49"/>
  <c r="Z4" i="49"/>
  <c r="AB34" i="49"/>
  <c r="Z29" i="49"/>
  <c r="Z27" i="49"/>
  <c r="Z25" i="49"/>
  <c r="Z34" i="49"/>
  <c r="AB23" i="49"/>
  <c r="Z23" i="49"/>
  <c r="AB17" i="49"/>
  <c r="AB13" i="49"/>
  <c r="AB9" i="49"/>
  <c r="AB5" i="49"/>
  <c r="AB41" i="49"/>
  <c r="Z17" i="49"/>
  <c r="Z13" i="49"/>
  <c r="Z9" i="49"/>
  <c r="Z5" i="49"/>
  <c r="Z41" i="49"/>
  <c r="AB33" i="49"/>
  <c r="AB46" i="49"/>
  <c r="Z21" i="49"/>
  <c r="Z30" i="49"/>
  <c r="Z26" i="49"/>
  <c r="AB14" i="49"/>
  <c r="AB38" i="49"/>
  <c r="Z33" i="49"/>
  <c r="Z14" i="49"/>
  <c r="AB19" i="49"/>
  <c r="Z19" i="49"/>
  <c r="AB6" i="49"/>
  <c r="AB22" i="49"/>
  <c r="Z6" i="49"/>
  <c r="Z46" i="49"/>
  <c r="AB28" i="49"/>
  <c r="AB11" i="49"/>
  <c r="AB37" i="49"/>
  <c r="AB21" i="49"/>
  <c r="Z11" i="49"/>
  <c r="Z37" i="49"/>
  <c r="AB24" i="49"/>
  <c r="AB18" i="49"/>
  <c r="AB45" i="49"/>
  <c r="Z45" i="49"/>
  <c r="Z18" i="49"/>
  <c r="AB30" i="49"/>
  <c r="AB15" i="49"/>
  <c r="Z15" i="49"/>
  <c r="AB7" i="49"/>
  <c r="Z38" i="49"/>
  <c r="Z7" i="49"/>
  <c r="AB10" i="49"/>
  <c r="AB26" i="49"/>
  <c r="Z10" i="49"/>
  <c r="P45" i="52"/>
  <c r="P41" i="52"/>
  <c r="P37" i="52"/>
  <c r="P33" i="52"/>
  <c r="P29" i="52"/>
  <c r="P25" i="52"/>
  <c r="P46" i="52"/>
  <c r="N46" i="52"/>
  <c r="N42" i="52"/>
  <c r="P47" i="52"/>
  <c r="P43" i="52"/>
  <c r="N47" i="52"/>
  <c r="N45" i="52"/>
  <c r="N41" i="52"/>
  <c r="N25" i="52"/>
  <c r="P39" i="52"/>
  <c r="P30" i="52"/>
  <c r="P23" i="52"/>
  <c r="P20" i="52"/>
  <c r="P16" i="52"/>
  <c r="P12" i="52"/>
  <c r="P8" i="52"/>
  <c r="P4" i="52"/>
  <c r="N39" i="52"/>
  <c r="P32" i="52"/>
  <c r="N30" i="52"/>
  <c r="N23" i="52"/>
  <c r="N20" i="52"/>
  <c r="N16" i="52"/>
  <c r="N12" i="52"/>
  <c r="N8" i="52"/>
  <c r="N4" i="52"/>
  <c r="N32" i="52"/>
  <c r="N37" i="52"/>
  <c r="P35" i="52"/>
  <c r="P26" i="52"/>
  <c r="P21" i="52"/>
  <c r="P17" i="52"/>
  <c r="P13" i="52"/>
  <c r="P9" i="52"/>
  <c r="P5" i="52"/>
  <c r="P42" i="52"/>
  <c r="N35" i="52"/>
  <c r="P28" i="52"/>
  <c r="N26" i="52"/>
  <c r="N21" i="52"/>
  <c r="N17" i="52"/>
  <c r="N13" i="52"/>
  <c r="N9" i="52"/>
  <c r="N5" i="52"/>
  <c r="N28" i="52"/>
  <c r="P44" i="52"/>
  <c r="N33" i="52"/>
  <c r="N44" i="52"/>
  <c r="N29" i="52"/>
  <c r="P19" i="52"/>
  <c r="N19" i="52"/>
  <c r="N43" i="52"/>
  <c r="P36" i="52"/>
  <c r="N36" i="52"/>
  <c r="P10" i="52"/>
  <c r="P18" i="52"/>
  <c r="N10" i="52"/>
  <c r="N18" i="52"/>
  <c r="P38" i="52"/>
  <c r="N38" i="52"/>
  <c r="P31" i="52"/>
  <c r="P24" i="52"/>
  <c r="N31" i="52"/>
  <c r="N24" i="52"/>
  <c r="P15" i="52"/>
  <c r="N15" i="52"/>
  <c r="P7" i="52"/>
  <c r="P27" i="52"/>
  <c r="P34" i="52"/>
  <c r="N27" i="52"/>
  <c r="P11" i="52"/>
  <c r="N11" i="52"/>
  <c r="N40" i="52"/>
  <c r="N6" i="52"/>
  <c r="P22" i="52"/>
  <c r="N7" i="52"/>
  <c r="N22" i="52"/>
  <c r="N34" i="52"/>
  <c r="P40" i="52"/>
  <c r="P6" i="52"/>
  <c r="P14" i="52"/>
  <c r="N14" i="52"/>
  <c r="AK46" i="47"/>
  <c r="AK42" i="47"/>
  <c r="AK38" i="47"/>
  <c r="AK34" i="47"/>
  <c r="AK30" i="47"/>
  <c r="AK26" i="47"/>
  <c r="AK22" i="47"/>
  <c r="AK18" i="47"/>
  <c r="AK14" i="47"/>
  <c r="AK10" i="47"/>
  <c r="AK6" i="47"/>
  <c r="AI46" i="47"/>
  <c r="AI42" i="47"/>
  <c r="AI38" i="47"/>
  <c r="AI34" i="47"/>
  <c r="AI30" i="47"/>
  <c r="AI26" i="47"/>
  <c r="AI22" i="47"/>
  <c r="AI18" i="47"/>
  <c r="AI14" i="47"/>
  <c r="AI10" i="47"/>
  <c r="AI6" i="47"/>
  <c r="AK47" i="47"/>
  <c r="AK43" i="47"/>
  <c r="AK39" i="47"/>
  <c r="AK35" i="47"/>
  <c r="AK31" i="47"/>
  <c r="AK27" i="47"/>
  <c r="AK23" i="47"/>
  <c r="AK19" i="47"/>
  <c r="AK15" i="47"/>
  <c r="AK11" i="47"/>
  <c r="AK7" i="47"/>
  <c r="AI47" i="47"/>
  <c r="AI43" i="47"/>
  <c r="AI39" i="47"/>
  <c r="AI35" i="47"/>
  <c r="AI31" i="47"/>
  <c r="AI27" i="47"/>
  <c r="AI23" i="47"/>
  <c r="AI19" i="47"/>
  <c r="AI15" i="47"/>
  <c r="AI11" i="47"/>
  <c r="AI7" i="47"/>
  <c r="AK29" i="47"/>
  <c r="AI4" i="47"/>
  <c r="AI29" i="47"/>
  <c r="AK12" i="47"/>
  <c r="AK37" i="47"/>
  <c r="AI12" i="47"/>
  <c r="AI37" i="47"/>
  <c r="AK20" i="47"/>
  <c r="AK45" i="47"/>
  <c r="AI20" i="47"/>
  <c r="AI45" i="47"/>
  <c r="AK28" i="47"/>
  <c r="AI28" i="47"/>
  <c r="AK36" i="47"/>
  <c r="AK9" i="47"/>
  <c r="AI36" i="47"/>
  <c r="AI9" i="47"/>
  <c r="AK44" i="47"/>
  <c r="AK17" i="47"/>
  <c r="AI44" i="47"/>
  <c r="AI17" i="47"/>
  <c r="AK25" i="47"/>
  <c r="AK33" i="47"/>
  <c r="AI8" i="47"/>
  <c r="AK21" i="47"/>
  <c r="AI25" i="47"/>
  <c r="AI21" i="47"/>
  <c r="AK24" i="47"/>
  <c r="AI24" i="47"/>
  <c r="AI33" i="47"/>
  <c r="AK5" i="47"/>
  <c r="AI5" i="47"/>
  <c r="AI32" i="47"/>
  <c r="AK4" i="47"/>
  <c r="AI13" i="47"/>
  <c r="AK41" i="47"/>
  <c r="AI41" i="47"/>
  <c r="AK40" i="47"/>
  <c r="AK32" i="47"/>
  <c r="AI40" i="47"/>
  <c r="AK8" i="47"/>
  <c r="AK16" i="47"/>
  <c r="AI16" i="47"/>
  <c r="AK13" i="47"/>
  <c r="AH47" i="49"/>
  <c r="AH43" i="49"/>
  <c r="AH39" i="49"/>
  <c r="AH35" i="49"/>
  <c r="AH31" i="49"/>
  <c r="AH27" i="49"/>
  <c r="AH23" i="49"/>
  <c r="AF47" i="49"/>
  <c r="AF43" i="49"/>
  <c r="AF39" i="49"/>
  <c r="AF35" i="49"/>
  <c r="AF31" i="49"/>
  <c r="AF27" i="49"/>
  <c r="AF23" i="49"/>
  <c r="AH44" i="49"/>
  <c r="AH40" i="49"/>
  <c r="AH36" i="49"/>
  <c r="AH32" i="49"/>
  <c r="AH28" i="49"/>
  <c r="AH24" i="49"/>
  <c r="AH20" i="49"/>
  <c r="AF44" i="49"/>
  <c r="AF40" i="49"/>
  <c r="AF36" i="49"/>
  <c r="AF32" i="49"/>
  <c r="AF28" i="49"/>
  <c r="AF24" i="49"/>
  <c r="AF45" i="49"/>
  <c r="AF41" i="49"/>
  <c r="AF37" i="49"/>
  <c r="AF33" i="49"/>
  <c r="AF29" i="49"/>
  <c r="AF25" i="49"/>
  <c r="AH34" i="49"/>
  <c r="AH29" i="49"/>
  <c r="AH25" i="49"/>
  <c r="AF20" i="49"/>
  <c r="AF34" i="49"/>
  <c r="AH17" i="49"/>
  <c r="AH13" i="49"/>
  <c r="AH9" i="49"/>
  <c r="AH5" i="49"/>
  <c r="AF17" i="49"/>
  <c r="AF13" i="49"/>
  <c r="AF9" i="49"/>
  <c r="AF5" i="49"/>
  <c r="AH41" i="49"/>
  <c r="AH33" i="49"/>
  <c r="AH21" i="49"/>
  <c r="AH46" i="49"/>
  <c r="AF21" i="49"/>
  <c r="AF46" i="49"/>
  <c r="AH18" i="49"/>
  <c r="AH14" i="49"/>
  <c r="AH10" i="49"/>
  <c r="AH6" i="49"/>
  <c r="AH38" i="49"/>
  <c r="AF18" i="49"/>
  <c r="AF14" i="49"/>
  <c r="AF10" i="49"/>
  <c r="AF6" i="49"/>
  <c r="AH26" i="49"/>
  <c r="AF38" i="49"/>
  <c r="AH19" i="49"/>
  <c r="AF19" i="49"/>
  <c r="AH22" i="49"/>
  <c r="AH4" i="49"/>
  <c r="AH11" i="49"/>
  <c r="AH42" i="49"/>
  <c r="AF11" i="49"/>
  <c r="AF42" i="49"/>
  <c r="AH37" i="49"/>
  <c r="AH16" i="49"/>
  <c r="AF16" i="49"/>
  <c r="AH45" i="49"/>
  <c r="AF8" i="49"/>
  <c r="AH15" i="49"/>
  <c r="AH30" i="49"/>
  <c r="AF30" i="49"/>
  <c r="AF4" i="49"/>
  <c r="AF22" i="49"/>
  <c r="AH8" i="49"/>
  <c r="AH12" i="49"/>
  <c r="AF12" i="49"/>
  <c r="AF15" i="49"/>
  <c r="AH7" i="49"/>
  <c r="AF7" i="49"/>
  <c r="AF26" i="49"/>
  <c r="AE47" i="49"/>
  <c r="AE43" i="49"/>
  <c r="AE39" i="49"/>
  <c r="AE35" i="49"/>
  <c r="AE31" i="49"/>
  <c r="AE27" i="49"/>
  <c r="AE23" i="49"/>
  <c r="AC47" i="49"/>
  <c r="AC43" i="49"/>
  <c r="AC39" i="49"/>
  <c r="AC35" i="49"/>
  <c r="AC31" i="49"/>
  <c r="AC27" i="49"/>
  <c r="AE44" i="49"/>
  <c r="AE40" i="49"/>
  <c r="AE36" i="49"/>
  <c r="AC44" i="49"/>
  <c r="AC40" i="49"/>
  <c r="AC36" i="49"/>
  <c r="AC32" i="49"/>
  <c r="AE42" i="49"/>
  <c r="AE16" i="49"/>
  <c r="AE12" i="49"/>
  <c r="AE8" i="49"/>
  <c r="AE4" i="49"/>
  <c r="AC42" i="49"/>
  <c r="AE29" i="49"/>
  <c r="AE25" i="49"/>
  <c r="AE20" i="49"/>
  <c r="AC16" i="49"/>
  <c r="AC12" i="49"/>
  <c r="AC8" i="49"/>
  <c r="AC4" i="49"/>
  <c r="AE34" i="49"/>
  <c r="AC29" i="49"/>
  <c r="AC25" i="49"/>
  <c r="AC20" i="49"/>
  <c r="AC34" i="49"/>
  <c r="AC23" i="49"/>
  <c r="AE17" i="49"/>
  <c r="AE13" i="49"/>
  <c r="AE9" i="49"/>
  <c r="AE5" i="49"/>
  <c r="AE41" i="49"/>
  <c r="AC17" i="49"/>
  <c r="AC13" i="49"/>
  <c r="AC9" i="49"/>
  <c r="AC5" i="49"/>
  <c r="AC41" i="49"/>
  <c r="AE33" i="49"/>
  <c r="AC33" i="49"/>
  <c r="AE21" i="49"/>
  <c r="AE46" i="49"/>
  <c r="AC21" i="49"/>
  <c r="AE38" i="49"/>
  <c r="AC18" i="49"/>
  <c r="AC14" i="49"/>
  <c r="AC10" i="49"/>
  <c r="AC6" i="49"/>
  <c r="AE14" i="49"/>
  <c r="AC38" i="49"/>
  <c r="AE19" i="49"/>
  <c r="AE22" i="49"/>
  <c r="AE6" i="49"/>
  <c r="AE28" i="49"/>
  <c r="AC22" i="49"/>
  <c r="AC46" i="49"/>
  <c r="AC28" i="49"/>
  <c r="AE11" i="49"/>
  <c r="AE37" i="49"/>
  <c r="AC11" i="49"/>
  <c r="AC37" i="49"/>
  <c r="AE24" i="49"/>
  <c r="AE32" i="49"/>
  <c r="AC24" i="49"/>
  <c r="AE18" i="49"/>
  <c r="AE45" i="49"/>
  <c r="AE10" i="49"/>
  <c r="AE30" i="49"/>
  <c r="AC30" i="49"/>
  <c r="AE15" i="49"/>
  <c r="AC15" i="49"/>
  <c r="AE7" i="49"/>
  <c r="AC7" i="49"/>
  <c r="AC45" i="49"/>
  <c r="AE26" i="49"/>
  <c r="AC26" i="49"/>
  <c r="AC19" i="49"/>
  <c r="P44" i="53"/>
  <c r="P40" i="53"/>
  <c r="P36" i="53"/>
  <c r="P32" i="53"/>
  <c r="P28" i="53"/>
  <c r="P24" i="53"/>
  <c r="P20" i="53"/>
  <c r="P16" i="53"/>
  <c r="N44" i="53"/>
  <c r="N40" i="53"/>
  <c r="N36" i="53"/>
  <c r="N32" i="53"/>
  <c r="N28" i="53"/>
  <c r="N24" i="53"/>
  <c r="N20" i="53"/>
  <c r="N16" i="53"/>
  <c r="P45" i="53"/>
  <c r="P41" i="53"/>
  <c r="P37" i="53"/>
  <c r="P33" i="53"/>
  <c r="P29" i="53"/>
  <c r="P25" i="53"/>
  <c r="P21" i="53"/>
  <c r="P17" i="53"/>
  <c r="N45" i="53"/>
  <c r="N41" i="53"/>
  <c r="N37" i="53"/>
  <c r="P47" i="53"/>
  <c r="N26" i="53"/>
  <c r="N13" i="53"/>
  <c r="N9" i="53"/>
  <c r="N5" i="53"/>
  <c r="N47" i="53"/>
  <c r="P30" i="53"/>
  <c r="P39" i="53"/>
  <c r="N30" i="53"/>
  <c r="N39" i="53"/>
  <c r="P34" i="53"/>
  <c r="N34" i="53"/>
  <c r="P14" i="53"/>
  <c r="P10" i="53"/>
  <c r="P6" i="53"/>
  <c r="P46" i="53"/>
  <c r="N14" i="53"/>
  <c r="N10" i="53"/>
  <c r="N6" i="53"/>
  <c r="N46" i="53"/>
  <c r="N17" i="53"/>
  <c r="P38" i="53"/>
  <c r="N21" i="53"/>
  <c r="N38" i="53"/>
  <c r="N25" i="53"/>
  <c r="P19" i="53"/>
  <c r="N19" i="53"/>
  <c r="P15" i="53"/>
  <c r="P11" i="53"/>
  <c r="P7" i="53"/>
  <c r="P43" i="53"/>
  <c r="N23" i="53"/>
  <c r="N43" i="53"/>
  <c r="N33" i="53"/>
  <c r="P27" i="53"/>
  <c r="N35" i="53"/>
  <c r="P18" i="53"/>
  <c r="P5" i="53"/>
  <c r="P12" i="53"/>
  <c r="P4" i="53"/>
  <c r="N12" i="53"/>
  <c r="N4" i="53"/>
  <c r="P13" i="53"/>
  <c r="P22" i="53"/>
  <c r="N18" i="53"/>
  <c r="P26" i="53"/>
  <c r="N22" i="53"/>
  <c r="N29" i="53"/>
  <c r="P9" i="53"/>
  <c r="N11" i="53"/>
  <c r="P42" i="53"/>
  <c r="N42" i="53"/>
  <c r="P8" i="53"/>
  <c r="N8" i="53"/>
  <c r="N27" i="53"/>
  <c r="N15" i="53"/>
  <c r="P23" i="53"/>
  <c r="P31" i="53"/>
  <c r="N31" i="53"/>
  <c r="P35" i="53"/>
  <c r="N7" i="53"/>
  <c r="AK47" i="52"/>
  <c r="AK43" i="52"/>
  <c r="AK39" i="52"/>
  <c r="AK35" i="52"/>
  <c r="AK31" i="52"/>
  <c r="AK27" i="52"/>
  <c r="AK23" i="52"/>
  <c r="AI47" i="52"/>
  <c r="AI43" i="52"/>
  <c r="AI39" i="52"/>
  <c r="AI35" i="52"/>
  <c r="AI31" i="52"/>
  <c r="AI27" i="52"/>
  <c r="AI23" i="52"/>
  <c r="AK44" i="52"/>
  <c r="AK40" i="52"/>
  <c r="AK36" i="52"/>
  <c r="AK32" i="52"/>
  <c r="AK28" i="52"/>
  <c r="AK24" i="52"/>
  <c r="AK33" i="52"/>
  <c r="AK26" i="52"/>
  <c r="AK18" i="52"/>
  <c r="AK14" i="52"/>
  <c r="AK10" i="52"/>
  <c r="AK6" i="52"/>
  <c r="AK42" i="52"/>
  <c r="AI33" i="52"/>
  <c r="AI26" i="52"/>
  <c r="AI18" i="52"/>
  <c r="AI14" i="52"/>
  <c r="AI10" i="52"/>
  <c r="AI6" i="52"/>
  <c r="AK46" i="52"/>
  <c r="AI44" i="52"/>
  <c r="AI42" i="52"/>
  <c r="AI46" i="52"/>
  <c r="AI40" i="52"/>
  <c r="AI24" i="52"/>
  <c r="AK38" i="52"/>
  <c r="AK29" i="52"/>
  <c r="AK22" i="52"/>
  <c r="AK19" i="52"/>
  <c r="AK15" i="52"/>
  <c r="AK11" i="52"/>
  <c r="AK7" i="52"/>
  <c r="AI38" i="52"/>
  <c r="AI29" i="52"/>
  <c r="AI22" i="52"/>
  <c r="AI19" i="52"/>
  <c r="AI15" i="52"/>
  <c r="AI11" i="52"/>
  <c r="AI7" i="52"/>
  <c r="AI36" i="52"/>
  <c r="AK45" i="52"/>
  <c r="AK41" i="52"/>
  <c r="AK34" i="52"/>
  <c r="AK25" i="52"/>
  <c r="AK20" i="52"/>
  <c r="AK16" i="52"/>
  <c r="AK12" i="52"/>
  <c r="AK8" i="52"/>
  <c r="AK4" i="52"/>
  <c r="AI45" i="52"/>
  <c r="AI41" i="52"/>
  <c r="AI34" i="52"/>
  <c r="AI25" i="52"/>
  <c r="AI20" i="52"/>
  <c r="AI16" i="52"/>
  <c r="AI21" i="52"/>
  <c r="AI12" i="52"/>
  <c r="AI28" i="52"/>
  <c r="AI4" i="52"/>
  <c r="AK9" i="52"/>
  <c r="AK17" i="52"/>
  <c r="AI9" i="52"/>
  <c r="AI17" i="52"/>
  <c r="AK37" i="52"/>
  <c r="AI30" i="52"/>
  <c r="AK13" i="52"/>
  <c r="AI13" i="52"/>
  <c r="AI8" i="52"/>
  <c r="AI32" i="52"/>
  <c r="AK21" i="52"/>
  <c r="AI37" i="52"/>
  <c r="AK5" i="52"/>
  <c r="AI5" i="52"/>
  <c r="AK30" i="52"/>
  <c r="S45" i="52"/>
  <c r="S41" i="52"/>
  <c r="S37" i="52"/>
  <c r="S33" i="52"/>
  <c r="S29" i="52"/>
  <c r="S25" i="52"/>
  <c r="Q45" i="52"/>
  <c r="Q41" i="52"/>
  <c r="Q37" i="52"/>
  <c r="Q33" i="52"/>
  <c r="Q29" i="52"/>
  <c r="Q25" i="52"/>
  <c r="S46" i="52"/>
  <c r="S42" i="52"/>
  <c r="S38" i="52"/>
  <c r="S34" i="52"/>
  <c r="S30" i="52"/>
  <c r="S26" i="52"/>
  <c r="S22" i="52"/>
  <c r="S39" i="52"/>
  <c r="S23" i="52"/>
  <c r="S20" i="52"/>
  <c r="S16" i="52"/>
  <c r="S12" i="52"/>
  <c r="S8" i="52"/>
  <c r="S4" i="52"/>
  <c r="Q39" i="52"/>
  <c r="S32" i="52"/>
  <c r="Q30" i="52"/>
  <c r="Q23" i="52"/>
  <c r="Q20" i="52"/>
  <c r="Q16" i="52"/>
  <c r="Q12" i="52"/>
  <c r="Q8" i="52"/>
  <c r="Q4" i="52"/>
  <c r="Q32" i="52"/>
  <c r="S35" i="52"/>
  <c r="S21" i="52"/>
  <c r="S17" i="52"/>
  <c r="S13" i="52"/>
  <c r="S9" i="52"/>
  <c r="S5" i="52"/>
  <c r="Q35" i="52"/>
  <c r="S28" i="52"/>
  <c r="Q26" i="52"/>
  <c r="Q21" i="52"/>
  <c r="Q17" i="52"/>
  <c r="Q13" i="52"/>
  <c r="Q9" i="52"/>
  <c r="Q5" i="52"/>
  <c r="Q42" i="52"/>
  <c r="Q28" i="52"/>
  <c r="Q46" i="52"/>
  <c r="S44" i="52"/>
  <c r="S31" i="52"/>
  <c r="S18" i="52"/>
  <c r="S14" i="52"/>
  <c r="S10" i="52"/>
  <c r="S6" i="52"/>
  <c r="S40" i="52"/>
  <c r="Q38" i="52"/>
  <c r="Q31" i="52"/>
  <c r="S24" i="52"/>
  <c r="Q22" i="52"/>
  <c r="Q18" i="52"/>
  <c r="Q14" i="52"/>
  <c r="S47" i="52"/>
  <c r="S43" i="52"/>
  <c r="S36" i="52"/>
  <c r="Q47" i="52"/>
  <c r="Q43" i="52"/>
  <c r="Q36" i="52"/>
  <c r="Q10" i="52"/>
  <c r="Q24" i="52"/>
  <c r="S15" i="52"/>
  <c r="Q15" i="52"/>
  <c r="S7" i="52"/>
  <c r="Q7" i="52"/>
  <c r="S27" i="52"/>
  <c r="Q34" i="52"/>
  <c r="Q19" i="52"/>
  <c r="Q44" i="52"/>
  <c r="Q6" i="52"/>
  <c r="Q40" i="52"/>
  <c r="Q27" i="52"/>
  <c r="S11" i="52"/>
  <c r="Q11" i="52"/>
  <c r="S19" i="52"/>
  <c r="AH46" i="48"/>
  <c r="AH42" i="48"/>
  <c r="AF46" i="48"/>
  <c r="AF47" i="48"/>
  <c r="AF43" i="48"/>
  <c r="AH39" i="48"/>
  <c r="AH35" i="48"/>
  <c r="AH31" i="48"/>
  <c r="AH27" i="48"/>
  <c r="AH23" i="48"/>
  <c r="AH19" i="48"/>
  <c r="AH15" i="48"/>
  <c r="AH11" i="48"/>
  <c r="AH7" i="48"/>
  <c r="AF39" i="48"/>
  <c r="AF35" i="48"/>
  <c r="AF31" i="48"/>
  <c r="AF27" i="48"/>
  <c r="AF23" i="48"/>
  <c r="AF19" i="48"/>
  <c r="AF15" i="48"/>
  <c r="AF11" i="48"/>
  <c r="AF7" i="48"/>
  <c r="AH40" i="48"/>
  <c r="AH36" i="48"/>
  <c r="AH32" i="48"/>
  <c r="AH28" i="48"/>
  <c r="AH24" i="48"/>
  <c r="AH20" i="48"/>
  <c r="AH16" i="48"/>
  <c r="AH12" i="48"/>
  <c r="AH8" i="48"/>
  <c r="AH4" i="48"/>
  <c r="AH43" i="48"/>
  <c r="AF40" i="48"/>
  <c r="AF36" i="48"/>
  <c r="AF32" i="48"/>
  <c r="AF28" i="48"/>
  <c r="AF24" i="48"/>
  <c r="AF20" i="48"/>
  <c r="AF16" i="48"/>
  <c r="AF12" i="48"/>
  <c r="AF8" i="48"/>
  <c r="AF4" i="48"/>
  <c r="AH45" i="48"/>
  <c r="AH47" i="48"/>
  <c r="AF45" i="48"/>
  <c r="AF37" i="48"/>
  <c r="AF33" i="48"/>
  <c r="AF29" i="48"/>
  <c r="AF25" i="48"/>
  <c r="AF21" i="48"/>
  <c r="AF17" i="48"/>
  <c r="AF13" i="48"/>
  <c r="AF9" i="48"/>
  <c r="AF5" i="48"/>
  <c r="AH21" i="48"/>
  <c r="AH34" i="48"/>
  <c r="AF34" i="48"/>
  <c r="AH13" i="48"/>
  <c r="AH26" i="48"/>
  <c r="AF26" i="48"/>
  <c r="AH5" i="48"/>
  <c r="AF42" i="48"/>
  <c r="AH18" i="48"/>
  <c r="AF18" i="48"/>
  <c r="AH10" i="48"/>
  <c r="AF10" i="48"/>
  <c r="AH41" i="48"/>
  <c r="AH33" i="48"/>
  <c r="AH44" i="48"/>
  <c r="AF41" i="48"/>
  <c r="AF44" i="48"/>
  <c r="AH25" i="48"/>
  <c r="AF38" i="48"/>
  <c r="AH17" i="48"/>
  <c r="AF30" i="48"/>
  <c r="AH38" i="48"/>
  <c r="AH29" i="48"/>
  <c r="AH6" i="48"/>
  <c r="AF6" i="48"/>
  <c r="AH14" i="48"/>
  <c r="AF14" i="48"/>
  <c r="AH9" i="48"/>
  <c r="AH37" i="48"/>
  <c r="AH30" i="48"/>
  <c r="AF22" i="48"/>
  <c r="AH22" i="48"/>
  <c r="AC46" i="51"/>
  <c r="AE43" i="51"/>
  <c r="AE39" i="51"/>
  <c r="AE35" i="51"/>
  <c r="AE31" i="51"/>
  <c r="AE27" i="51"/>
  <c r="AE23" i="51"/>
  <c r="AE19" i="51"/>
  <c r="AE15" i="51"/>
  <c r="AE11" i="51"/>
  <c r="AE7" i="51"/>
  <c r="AC43" i="51"/>
  <c r="AC39" i="51"/>
  <c r="AC35" i="51"/>
  <c r="AC31" i="51"/>
  <c r="AC27" i="51"/>
  <c r="AC23" i="51"/>
  <c r="AC19" i="51"/>
  <c r="AC15" i="51"/>
  <c r="AC11" i="51"/>
  <c r="AC7" i="51"/>
  <c r="AE47" i="51"/>
  <c r="AE44" i="51"/>
  <c r="AE40" i="51"/>
  <c r="AE36" i="51"/>
  <c r="AE32" i="51"/>
  <c r="AE28" i="51"/>
  <c r="AE24" i="51"/>
  <c r="AE20" i="51"/>
  <c r="AE16" i="51"/>
  <c r="AE12" i="51"/>
  <c r="AE8" i="51"/>
  <c r="AE4" i="51"/>
  <c r="AC47" i="51"/>
  <c r="AC44" i="51"/>
  <c r="AC40" i="51"/>
  <c r="AC36" i="51"/>
  <c r="AC32" i="51"/>
  <c r="AC28" i="51"/>
  <c r="AC24" i="51"/>
  <c r="AC20" i="51"/>
  <c r="AC16" i="51"/>
  <c r="AC12" i="51"/>
  <c r="AC8" i="51"/>
  <c r="AC4" i="51"/>
  <c r="AE25" i="51"/>
  <c r="AC10" i="51"/>
  <c r="AC5" i="51"/>
  <c r="AE46" i="51"/>
  <c r="AC25" i="51"/>
  <c r="AE38" i="51"/>
  <c r="AE17" i="51"/>
  <c r="AC38" i="51"/>
  <c r="AC17" i="51"/>
  <c r="AE30" i="51"/>
  <c r="AC30" i="51"/>
  <c r="AE22" i="51"/>
  <c r="AE45" i="51"/>
  <c r="AC22" i="51"/>
  <c r="AE9" i="51"/>
  <c r="AC45" i="51"/>
  <c r="AE14" i="51"/>
  <c r="AC9" i="51"/>
  <c r="AE37" i="51"/>
  <c r="AC14" i="51"/>
  <c r="AC37" i="51"/>
  <c r="AE29" i="51"/>
  <c r="AE42" i="51"/>
  <c r="AE21" i="51"/>
  <c r="AC42" i="51"/>
  <c r="AC21" i="51"/>
  <c r="AE41" i="51"/>
  <c r="AE26" i="51"/>
  <c r="AC41" i="51"/>
  <c r="AC26" i="51"/>
  <c r="AE6" i="51"/>
  <c r="AC6" i="51"/>
  <c r="AC29" i="51"/>
  <c r="AE34" i="51"/>
  <c r="AC34" i="51"/>
  <c r="AE10" i="51"/>
  <c r="AE5" i="51"/>
  <c r="AE13" i="51"/>
  <c r="AE33" i="51"/>
  <c r="AE18" i="51"/>
  <c r="AC33" i="51"/>
  <c r="AC18" i="51"/>
  <c r="AC13" i="51"/>
  <c r="S46" i="43"/>
  <c r="S42" i="43"/>
  <c r="S38" i="43"/>
  <c r="S34" i="43"/>
  <c r="S30" i="43"/>
  <c r="S26" i="43"/>
  <c r="S22" i="43"/>
  <c r="S18" i="43"/>
  <c r="S14" i="43"/>
  <c r="S10" i="43"/>
  <c r="S6" i="43"/>
  <c r="Q46" i="43"/>
  <c r="Q42" i="43"/>
  <c r="Q38" i="43"/>
  <c r="Q34" i="43"/>
  <c r="Q30" i="43"/>
  <c r="Q26" i="43"/>
  <c r="Q22" i="43"/>
  <c r="Q18" i="43"/>
  <c r="Q14" i="43"/>
  <c r="Q10" i="43"/>
  <c r="Q6" i="43"/>
  <c r="S47" i="43"/>
  <c r="S43" i="43"/>
  <c r="S39" i="43"/>
  <c r="S35" i="43"/>
  <c r="S31" i="43"/>
  <c r="S27" i="43"/>
  <c r="S23" i="43"/>
  <c r="S19" i="43"/>
  <c r="S15" i="43"/>
  <c r="S11" i="43"/>
  <c r="S7" i="43"/>
  <c r="Q47" i="43"/>
  <c r="Q43" i="43"/>
  <c r="Q39" i="43"/>
  <c r="Q35" i="43"/>
  <c r="Q31" i="43"/>
  <c r="Q27" i="43"/>
  <c r="Q23" i="43"/>
  <c r="Q19" i="43"/>
  <c r="Q15" i="43"/>
  <c r="Q11" i="43"/>
  <c r="Q7" i="43"/>
  <c r="Q40" i="43"/>
  <c r="Q32" i="43"/>
  <c r="Q24" i="43"/>
  <c r="Q16" i="43"/>
  <c r="Q8" i="43"/>
  <c r="S33" i="43"/>
  <c r="Q12" i="43"/>
  <c r="Q33" i="43"/>
  <c r="Q20" i="43"/>
  <c r="Q4" i="43"/>
  <c r="S17" i="43"/>
  <c r="S9" i="43"/>
  <c r="Q9" i="43"/>
  <c r="Q36" i="43"/>
  <c r="Q17" i="43"/>
  <c r="S45" i="43"/>
  <c r="S37" i="43"/>
  <c r="S29" i="43"/>
  <c r="S21" i="43"/>
  <c r="S13" i="43"/>
  <c r="S5" i="43"/>
  <c r="Q5" i="43"/>
  <c r="Q44" i="43"/>
  <c r="S41" i="43"/>
  <c r="Q45" i="43"/>
  <c r="Q37" i="43"/>
  <c r="Q29" i="43"/>
  <c r="Q21" i="43"/>
  <c r="Q13" i="43"/>
  <c r="Q25" i="43"/>
  <c r="Q28" i="43"/>
  <c r="S25" i="43"/>
  <c r="S44" i="43"/>
  <c r="S36" i="43"/>
  <c r="S28" i="43"/>
  <c r="S20" i="43"/>
  <c r="S12" i="43"/>
  <c r="S4" i="43"/>
  <c r="Q41" i="43"/>
  <c r="S32" i="43"/>
  <c r="S24" i="43"/>
  <c r="S40" i="43"/>
  <c r="S16" i="43"/>
  <c r="S8" i="43"/>
  <c r="AB27" i="13"/>
  <c r="AB5" i="13"/>
  <c r="AB29" i="13"/>
  <c r="AB7" i="13"/>
  <c r="AB31" i="13"/>
  <c r="AB8" i="13"/>
  <c r="AB32" i="13"/>
  <c r="AB9" i="13"/>
  <c r="AB33" i="13"/>
  <c r="AB10" i="13"/>
  <c r="AB34" i="13"/>
  <c r="AB11" i="13"/>
  <c r="AB35" i="13"/>
  <c r="AB16" i="13"/>
  <c r="AB17" i="13"/>
  <c r="AB41" i="13"/>
  <c r="AB12" i="13"/>
  <c r="AB46" i="13"/>
  <c r="AB47" i="13"/>
  <c r="AA4" i="13"/>
  <c r="AA5" i="13" s="1"/>
  <c r="AA6" i="13" s="1"/>
  <c r="AA7" i="13" s="1"/>
  <c r="AA8" i="13" s="1"/>
  <c r="AA9" i="13" s="1"/>
  <c r="AA10" i="13" s="1"/>
  <c r="AA11" i="13" s="1"/>
  <c r="AA12" i="13" s="1"/>
  <c r="AA13" i="13" s="1"/>
  <c r="AA14" i="13" s="1"/>
  <c r="AA15" i="13" s="1"/>
  <c r="AA16" i="13" s="1"/>
  <c r="AA17" i="13" s="1"/>
  <c r="AA18" i="13" s="1"/>
  <c r="AA19" i="13" s="1"/>
  <c r="AA20" i="13" s="1"/>
  <c r="AA21" i="13" s="1"/>
  <c r="AA22" i="13" s="1"/>
  <c r="AA23" i="13" s="1"/>
  <c r="AA24" i="13" s="1"/>
  <c r="AA25" i="13" s="1"/>
  <c r="AA26" i="13" s="1"/>
  <c r="AA27" i="13" s="1"/>
  <c r="AA28" i="13" s="1"/>
  <c r="AA29" i="13" s="1"/>
  <c r="AA30" i="13" s="1"/>
  <c r="AA31" i="13" s="1"/>
  <c r="AA32" i="13" s="1"/>
  <c r="AA33" i="13" s="1"/>
  <c r="AA34" i="13" s="1"/>
  <c r="AA35" i="13" s="1"/>
  <c r="AA36" i="13" s="1"/>
  <c r="AA37" i="13" s="1"/>
  <c r="AA38" i="13" s="1"/>
  <c r="AA39" i="13" s="1"/>
  <c r="AA40" i="13" s="1"/>
  <c r="AA41" i="13" s="1"/>
  <c r="AA42" i="13" s="1"/>
  <c r="AA43" i="13" s="1"/>
  <c r="AA44" i="13" s="1"/>
  <c r="AA45" i="13" s="1"/>
  <c r="AA46" i="13" s="1"/>
  <c r="AA47" i="13" s="1"/>
  <c r="AB13" i="13"/>
  <c r="AB14" i="13"/>
  <c r="AB4" i="13"/>
  <c r="AB15" i="13"/>
  <c r="AB26" i="13"/>
  <c r="AB38" i="13"/>
  <c r="AB39" i="13"/>
  <c r="AB18" i="13"/>
  <c r="AB19" i="13"/>
  <c r="AB36" i="13"/>
  <c r="AB20" i="13"/>
  <c r="AB25" i="13"/>
  <c r="AB21" i="13"/>
  <c r="AB22" i="13"/>
  <c r="AB23" i="13"/>
  <c r="AB24" i="13"/>
  <c r="AB37" i="13"/>
  <c r="AB28" i="13"/>
  <c r="AB30" i="13"/>
  <c r="AB44" i="13"/>
  <c r="AB40" i="13"/>
  <c r="AB45" i="13"/>
  <c r="AB42" i="13"/>
  <c r="AB6" i="13"/>
  <c r="AB43" i="13"/>
  <c r="Z47" i="46"/>
  <c r="Z43" i="46"/>
  <c r="Z39" i="46"/>
  <c r="Z35" i="46"/>
  <c r="Z31" i="46"/>
  <c r="Z27" i="46"/>
  <c r="Z23" i="46"/>
  <c r="AB44" i="46"/>
  <c r="AB40" i="46"/>
  <c r="AB36" i="46"/>
  <c r="AB32" i="46"/>
  <c r="AB28" i="46"/>
  <c r="AB24" i="46"/>
  <c r="Z44" i="46"/>
  <c r="Z40" i="46"/>
  <c r="Z36" i="46"/>
  <c r="Z32" i="46"/>
  <c r="Z28" i="46"/>
  <c r="Z24" i="46"/>
  <c r="AB45" i="46"/>
  <c r="AB41" i="46"/>
  <c r="AB37" i="46"/>
  <c r="AB33" i="46"/>
  <c r="AB29" i="46"/>
  <c r="AB25" i="46"/>
  <c r="AB31" i="46"/>
  <c r="Z41" i="46"/>
  <c r="AB23" i="46"/>
  <c r="AB46" i="46"/>
  <c r="Z33" i="46"/>
  <c r="AB21" i="46"/>
  <c r="AB17" i="46"/>
  <c r="AB13" i="46"/>
  <c r="AB9" i="46"/>
  <c r="AB5" i="46"/>
  <c r="Z46" i="46"/>
  <c r="Z21" i="46"/>
  <c r="Z17" i="46"/>
  <c r="Z13" i="46"/>
  <c r="Z9" i="46"/>
  <c r="Z5" i="46"/>
  <c r="AB38" i="46"/>
  <c r="Z25" i="46"/>
  <c r="Z38" i="46"/>
  <c r="AB30" i="46"/>
  <c r="Z30" i="46"/>
  <c r="AB43" i="46"/>
  <c r="AB22" i="46"/>
  <c r="AB18" i="46"/>
  <c r="AB14" i="46"/>
  <c r="AB10" i="46"/>
  <c r="AB6" i="46"/>
  <c r="Z22" i="46"/>
  <c r="Z18" i="46"/>
  <c r="Z14" i="46"/>
  <c r="Z10" i="46"/>
  <c r="Z6" i="46"/>
  <c r="Z45" i="46"/>
  <c r="AB27" i="46"/>
  <c r="Z7" i="46"/>
  <c r="AB39" i="46"/>
  <c r="Z29" i="46"/>
  <c r="AB15" i="46"/>
  <c r="AB34" i="46"/>
  <c r="Z15" i="46"/>
  <c r="Z34" i="46"/>
  <c r="AB4" i="46"/>
  <c r="AB42" i="46"/>
  <c r="Z4" i="46"/>
  <c r="Z42" i="46"/>
  <c r="AB12" i="46"/>
  <c r="Z37" i="46"/>
  <c r="Z12" i="46"/>
  <c r="AB20" i="46"/>
  <c r="AB47" i="46"/>
  <c r="Z20" i="46"/>
  <c r="Z11" i="46"/>
  <c r="AB19" i="46"/>
  <c r="Z19" i="46"/>
  <c r="AB8" i="46"/>
  <c r="Z8" i="46"/>
  <c r="AB35" i="46"/>
  <c r="AB11" i="46"/>
  <c r="AB26" i="46"/>
  <c r="Z26" i="46"/>
  <c r="AB7" i="46"/>
  <c r="AB16" i="46"/>
  <c r="Z16" i="46"/>
  <c r="P46" i="45"/>
  <c r="P42" i="45"/>
  <c r="P38" i="45"/>
  <c r="P34" i="45"/>
  <c r="P30" i="45"/>
  <c r="P26" i="45"/>
  <c r="P22" i="45"/>
  <c r="P18" i="45"/>
  <c r="P14" i="45"/>
  <c r="P10" i="45"/>
  <c r="P6" i="45"/>
  <c r="N46" i="45"/>
  <c r="N42" i="45"/>
  <c r="N38" i="45"/>
  <c r="N34" i="45"/>
  <c r="N30" i="45"/>
  <c r="N26" i="45"/>
  <c r="N22" i="45"/>
  <c r="N18" i="45"/>
  <c r="N14" i="45"/>
  <c r="N10" i="45"/>
  <c r="N6" i="45"/>
  <c r="P47" i="45"/>
  <c r="P43" i="45"/>
  <c r="P39" i="45"/>
  <c r="P35" i="45"/>
  <c r="P31" i="45"/>
  <c r="P27" i="45"/>
  <c r="P23" i="45"/>
  <c r="P19" i="45"/>
  <c r="P15" i="45"/>
  <c r="P11" i="45"/>
  <c r="P7" i="45"/>
  <c r="N47" i="45"/>
  <c r="N43" i="45"/>
  <c r="N39" i="45"/>
  <c r="N35" i="45"/>
  <c r="N31" i="45"/>
  <c r="N27" i="45"/>
  <c r="N23" i="45"/>
  <c r="N19" i="45"/>
  <c r="N15" i="45"/>
  <c r="N11" i="45"/>
  <c r="N7" i="45"/>
  <c r="N44" i="45"/>
  <c r="N40" i="45"/>
  <c r="N36" i="45"/>
  <c r="N32" i="45"/>
  <c r="N28" i="45"/>
  <c r="N24" i="45"/>
  <c r="N20" i="45"/>
  <c r="N16" i="45"/>
  <c r="N12" i="45"/>
  <c r="N8" i="45"/>
  <c r="N4" i="45"/>
  <c r="P29" i="45"/>
  <c r="N29" i="45"/>
  <c r="P44" i="45"/>
  <c r="P21" i="45"/>
  <c r="N21" i="45"/>
  <c r="P36" i="45"/>
  <c r="P13" i="45"/>
  <c r="N13" i="45"/>
  <c r="P28" i="45"/>
  <c r="P5" i="45"/>
  <c r="N5" i="45"/>
  <c r="P20" i="45"/>
  <c r="P41" i="45"/>
  <c r="N41" i="45"/>
  <c r="P12" i="45"/>
  <c r="P33" i="45"/>
  <c r="P25" i="45"/>
  <c r="N25" i="45"/>
  <c r="P24" i="45"/>
  <c r="P4" i="45"/>
  <c r="P9" i="45"/>
  <c r="N9" i="45"/>
  <c r="N33" i="45"/>
  <c r="P8" i="45"/>
  <c r="P37" i="45"/>
  <c r="P32" i="45"/>
  <c r="N37" i="45"/>
  <c r="P17" i="45"/>
  <c r="N17" i="45"/>
  <c r="P45" i="45"/>
  <c r="N45" i="45"/>
  <c r="P16" i="45"/>
  <c r="P40" i="45"/>
  <c r="AI44" i="44"/>
  <c r="AI40" i="44"/>
  <c r="AI36" i="44"/>
  <c r="AI32" i="44"/>
  <c r="AI28" i="44"/>
  <c r="AI24" i="44"/>
  <c r="AI20" i="44"/>
  <c r="AI16" i="44"/>
  <c r="AI12" i="44"/>
  <c r="AI8" i="44"/>
  <c r="AI4" i="44"/>
  <c r="AK45" i="44"/>
  <c r="AK41" i="44"/>
  <c r="AK37" i="44"/>
  <c r="AK33" i="44"/>
  <c r="AK29" i="44"/>
  <c r="AK25" i="44"/>
  <c r="AK21" i="44"/>
  <c r="AK17" i="44"/>
  <c r="AK13" i="44"/>
  <c r="AK9" i="44"/>
  <c r="AK5" i="44"/>
  <c r="AI45" i="44"/>
  <c r="AI41" i="44"/>
  <c r="AI37" i="44"/>
  <c r="AI33" i="44"/>
  <c r="AI29" i="44"/>
  <c r="AI25" i="44"/>
  <c r="AI21" i="44"/>
  <c r="AI17" i="44"/>
  <c r="AI13" i="44"/>
  <c r="AI9" i="44"/>
  <c r="AI5" i="44"/>
  <c r="AK46" i="44"/>
  <c r="AK42" i="44"/>
  <c r="AK38" i="44"/>
  <c r="AK34" i="44"/>
  <c r="AK30" i="44"/>
  <c r="AK26" i="44"/>
  <c r="AK22" i="44"/>
  <c r="AK18" i="44"/>
  <c r="AK14" i="44"/>
  <c r="AK10" i="44"/>
  <c r="AK6" i="44"/>
  <c r="AI23" i="44"/>
  <c r="AK44" i="44"/>
  <c r="AK15" i="44"/>
  <c r="AI46" i="44"/>
  <c r="AI15" i="44"/>
  <c r="AK36" i="44"/>
  <c r="AK7" i="44"/>
  <c r="AI38" i="44"/>
  <c r="AI7" i="44"/>
  <c r="AK28" i="44"/>
  <c r="AK43" i="44"/>
  <c r="AI30" i="44"/>
  <c r="AI43" i="44"/>
  <c r="AK20" i="44"/>
  <c r="AK35" i="44"/>
  <c r="AI22" i="44"/>
  <c r="AI35" i="44"/>
  <c r="AK12" i="44"/>
  <c r="AK27" i="44"/>
  <c r="AI14" i="44"/>
  <c r="AI27" i="44"/>
  <c r="AK4" i="44"/>
  <c r="AI19" i="44"/>
  <c r="AK40" i="44"/>
  <c r="AK11" i="44"/>
  <c r="AK32" i="44"/>
  <c r="AK8" i="44"/>
  <c r="AK31" i="44"/>
  <c r="AI26" i="44"/>
  <c r="AI11" i="44"/>
  <c r="AI31" i="44"/>
  <c r="AI6" i="44"/>
  <c r="AK16" i="44"/>
  <c r="AK39" i="44"/>
  <c r="AI34" i="44"/>
  <c r="AI39" i="44"/>
  <c r="AI10" i="44"/>
  <c r="AK23" i="44"/>
  <c r="AK19" i="44"/>
  <c r="AK24" i="44"/>
  <c r="AI42" i="44"/>
  <c r="AI18" i="44"/>
  <c r="AI47" i="44"/>
  <c r="AK47" i="44"/>
  <c r="S44" i="48"/>
  <c r="S45" i="48"/>
  <c r="Q45" i="48"/>
  <c r="S46" i="48"/>
  <c r="Q41" i="48"/>
  <c r="Q46" i="48"/>
  <c r="Q44" i="48"/>
  <c r="S38" i="48"/>
  <c r="S34" i="48"/>
  <c r="S30" i="48"/>
  <c r="S26" i="48"/>
  <c r="S22" i="48"/>
  <c r="S18" i="48"/>
  <c r="S14" i="48"/>
  <c r="S10" i="48"/>
  <c r="S6" i="48"/>
  <c r="Q38" i="48"/>
  <c r="Q34" i="48"/>
  <c r="Q30" i="48"/>
  <c r="Q26" i="48"/>
  <c r="Q22" i="48"/>
  <c r="Q18" i="48"/>
  <c r="Q14" i="48"/>
  <c r="Q10" i="48"/>
  <c r="Q6" i="48"/>
  <c r="S42" i="48"/>
  <c r="Q42" i="48"/>
  <c r="S39" i="48"/>
  <c r="S35" i="48"/>
  <c r="S31" i="48"/>
  <c r="S27" i="48"/>
  <c r="S23" i="48"/>
  <c r="S19" i="48"/>
  <c r="S15" i="48"/>
  <c r="S11" i="48"/>
  <c r="S7" i="48"/>
  <c r="Q39" i="48"/>
  <c r="Q35" i="48"/>
  <c r="Q31" i="48"/>
  <c r="Q27" i="48"/>
  <c r="Q23" i="48"/>
  <c r="Q19" i="48"/>
  <c r="Q15" i="48"/>
  <c r="Q11" i="48"/>
  <c r="Q7" i="48"/>
  <c r="Q40" i="48"/>
  <c r="S9" i="48"/>
  <c r="S32" i="48"/>
  <c r="Q9" i="48"/>
  <c r="Q32" i="48"/>
  <c r="S24" i="48"/>
  <c r="Q24" i="48"/>
  <c r="S37" i="48"/>
  <c r="S16" i="48"/>
  <c r="Q37" i="48"/>
  <c r="Q16" i="48"/>
  <c r="S29" i="48"/>
  <c r="S8" i="48"/>
  <c r="Q29" i="48"/>
  <c r="Q8" i="48"/>
  <c r="S21" i="48"/>
  <c r="Q21" i="48"/>
  <c r="S13" i="48"/>
  <c r="Q36" i="48"/>
  <c r="S5" i="48"/>
  <c r="S40" i="48"/>
  <c r="S17" i="48"/>
  <c r="Q12" i="48"/>
  <c r="S20" i="48"/>
  <c r="Q20" i="48"/>
  <c r="S43" i="48"/>
  <c r="S25" i="48"/>
  <c r="Q43" i="48"/>
  <c r="Q25" i="48"/>
  <c r="Q33" i="48"/>
  <c r="Q28" i="48"/>
  <c r="S33" i="48"/>
  <c r="Q13" i="48"/>
  <c r="S47" i="48"/>
  <c r="S12" i="48"/>
  <c r="Q47" i="48"/>
  <c r="Q5" i="48"/>
  <c r="Q17" i="48"/>
  <c r="Q4" i="48"/>
  <c r="S36" i="48"/>
  <c r="S41" i="48"/>
  <c r="S4" i="48"/>
  <c r="S28" i="48"/>
  <c r="AH24" i="13"/>
  <c r="AH4" i="13"/>
  <c r="AH25" i="13"/>
  <c r="AG4" i="13"/>
  <c r="AG5" i="13" s="1"/>
  <c r="AG6" i="13" s="1"/>
  <c r="AG7" i="13" s="1"/>
  <c r="AG8" i="13" s="1"/>
  <c r="AG9" i="13" s="1"/>
  <c r="AG10" i="13" s="1"/>
  <c r="AG11" i="13" s="1"/>
  <c r="AG12" i="13" s="1"/>
  <c r="AG13" i="13" s="1"/>
  <c r="AG14" i="13" s="1"/>
  <c r="AG15" i="13" s="1"/>
  <c r="AG16" i="13" s="1"/>
  <c r="AG17" i="13" s="1"/>
  <c r="AG18" i="13" s="1"/>
  <c r="AG19" i="13" s="1"/>
  <c r="AG20" i="13" s="1"/>
  <c r="AG21" i="13" s="1"/>
  <c r="AG22" i="13" s="1"/>
  <c r="AG23" i="13" s="1"/>
  <c r="AG24" i="13" s="1"/>
  <c r="AG25" i="13" s="1"/>
  <c r="AG26" i="13" s="1"/>
  <c r="AG27" i="13" s="1"/>
  <c r="AG28" i="13" s="1"/>
  <c r="AG29" i="13" s="1"/>
  <c r="AG30" i="13" s="1"/>
  <c r="AG31" i="13" s="1"/>
  <c r="AG32" i="13" s="1"/>
  <c r="AG33" i="13" s="1"/>
  <c r="AG34" i="13" s="1"/>
  <c r="AG35" i="13" s="1"/>
  <c r="AG36" i="13" s="1"/>
  <c r="AG37" i="13" s="1"/>
  <c r="AG38" i="13" s="1"/>
  <c r="AG39" i="13" s="1"/>
  <c r="AG40" i="13" s="1"/>
  <c r="AG41" i="13" s="1"/>
  <c r="AG42" i="13" s="1"/>
  <c r="AG43" i="13" s="1"/>
  <c r="AG44" i="13" s="1"/>
  <c r="AG45" i="13" s="1"/>
  <c r="AG46" i="13" s="1"/>
  <c r="AG47" i="13" s="1"/>
  <c r="AH26" i="13"/>
  <c r="AH27" i="13"/>
  <c r="AH28" i="13"/>
  <c r="AH5" i="13"/>
  <c r="AH29" i="13"/>
  <c r="AH6" i="13"/>
  <c r="AH30" i="13"/>
  <c r="AH7" i="13"/>
  <c r="AH31" i="13"/>
  <c r="AH8" i="13"/>
  <c r="AH32" i="13"/>
  <c r="AH9" i="13"/>
  <c r="AH33" i="13"/>
  <c r="AH10" i="13"/>
  <c r="AH34" i="13"/>
  <c r="AH11" i="13"/>
  <c r="AH13" i="13"/>
  <c r="AH37" i="13"/>
  <c r="AH14" i="13"/>
  <c r="AH38" i="13"/>
  <c r="AH16" i="13"/>
  <c r="AH20" i="13"/>
  <c r="AH17" i="13"/>
  <c r="AH18" i="13"/>
  <c r="AH19" i="13"/>
  <c r="AH41" i="13"/>
  <c r="AH21" i="13"/>
  <c r="AH40" i="13"/>
  <c r="AH46" i="13"/>
  <c r="AH22" i="13"/>
  <c r="AH45" i="13"/>
  <c r="AH23" i="13"/>
  <c r="AH35" i="13"/>
  <c r="AH39" i="13"/>
  <c r="AH44" i="13"/>
  <c r="AH36" i="13"/>
  <c r="AH47" i="13"/>
  <c r="AH42" i="13"/>
  <c r="AH43" i="13"/>
  <c r="AH12" i="13"/>
  <c r="AH15" i="13"/>
  <c r="AE47" i="43"/>
  <c r="AE43" i="43"/>
  <c r="AE39" i="43"/>
  <c r="AE35" i="43"/>
  <c r="AE31" i="43"/>
  <c r="AE27" i="43"/>
  <c r="AE23" i="43"/>
  <c r="AE19" i="43"/>
  <c r="AE15" i="43"/>
  <c r="AE11" i="43"/>
  <c r="AE7" i="43"/>
  <c r="AC47" i="43"/>
  <c r="AC43" i="43"/>
  <c r="AC39" i="43"/>
  <c r="AC35" i="43"/>
  <c r="AC31" i="43"/>
  <c r="AC27" i="43"/>
  <c r="AC23" i="43"/>
  <c r="AC19" i="43"/>
  <c r="AC15" i="43"/>
  <c r="AC11" i="43"/>
  <c r="AC7" i="43"/>
  <c r="AE44" i="43"/>
  <c r="AE40" i="43"/>
  <c r="AE36" i="43"/>
  <c r="AE32" i="43"/>
  <c r="AE28" i="43"/>
  <c r="AE24" i="43"/>
  <c r="AE20" i="43"/>
  <c r="AE16" i="43"/>
  <c r="AE12" i="43"/>
  <c r="AE8" i="43"/>
  <c r="AE4" i="43"/>
  <c r="AC44" i="43"/>
  <c r="AC40" i="43"/>
  <c r="AC36" i="43"/>
  <c r="AC32" i="43"/>
  <c r="AC28" i="43"/>
  <c r="AC24" i="43"/>
  <c r="AC20" i="43"/>
  <c r="AC16" i="43"/>
  <c r="AC12" i="43"/>
  <c r="AC8" i="43"/>
  <c r="AC4" i="43"/>
  <c r="AE45" i="43"/>
  <c r="AE41" i="43"/>
  <c r="AE37" i="43"/>
  <c r="AE33" i="43"/>
  <c r="AE29" i="43"/>
  <c r="AE25" i="43"/>
  <c r="AE21" i="43"/>
  <c r="AE17" i="43"/>
  <c r="AE13" i="43"/>
  <c r="AE9" i="43"/>
  <c r="AE5" i="43"/>
  <c r="AC45" i="43"/>
  <c r="AC41" i="43"/>
  <c r="AC37" i="43"/>
  <c r="AC33" i="43"/>
  <c r="AC29" i="43"/>
  <c r="AC25" i="43"/>
  <c r="AC21" i="43"/>
  <c r="AC17" i="43"/>
  <c r="AC13" i="43"/>
  <c r="AC9" i="43"/>
  <c r="AC5" i="43"/>
  <c r="AE18" i="43"/>
  <c r="AC34" i="43"/>
  <c r="AC26" i="43"/>
  <c r="AC10" i="43"/>
  <c r="AC14" i="43"/>
  <c r="AE34" i="43"/>
  <c r="AE30" i="43"/>
  <c r="AC30" i="43"/>
  <c r="AE42" i="43"/>
  <c r="AE26" i="43"/>
  <c r="AE10" i="43"/>
  <c r="AC42" i="43"/>
  <c r="AC18" i="43"/>
  <c r="AC46" i="43"/>
  <c r="AC6" i="43"/>
  <c r="AC22" i="43"/>
  <c r="AE6" i="43"/>
  <c r="AE46" i="43"/>
  <c r="AE38" i="43"/>
  <c r="AE22" i="43"/>
  <c r="AE14" i="43"/>
  <c r="AC38" i="43"/>
  <c r="S46" i="49"/>
  <c r="S42" i="49"/>
  <c r="S38" i="49"/>
  <c r="S34" i="49"/>
  <c r="S30" i="49"/>
  <c r="S26" i="49"/>
  <c r="Q46" i="49"/>
  <c r="Q42" i="49"/>
  <c r="Q38" i="49"/>
  <c r="Q34" i="49"/>
  <c r="Q30" i="49"/>
  <c r="S47" i="49"/>
  <c r="S43" i="49"/>
  <c r="S39" i="49"/>
  <c r="S35" i="49"/>
  <c r="S31" i="49"/>
  <c r="Q47" i="49"/>
  <c r="Q43" i="49"/>
  <c r="Q39" i="49"/>
  <c r="Q35" i="49"/>
  <c r="Q31" i="49"/>
  <c r="Q27" i="49"/>
  <c r="Q23" i="49"/>
  <c r="S32" i="49"/>
  <c r="S45" i="49"/>
  <c r="Q32" i="49"/>
  <c r="S22" i="49"/>
  <c r="S19" i="49"/>
  <c r="S15" i="49"/>
  <c r="S11" i="49"/>
  <c r="S7" i="49"/>
  <c r="Q45" i="49"/>
  <c r="Q22" i="49"/>
  <c r="Q19" i="49"/>
  <c r="Q15" i="49"/>
  <c r="Q11" i="49"/>
  <c r="Q7" i="49"/>
  <c r="S37" i="49"/>
  <c r="Q37" i="49"/>
  <c r="S27" i="49"/>
  <c r="S20" i="49"/>
  <c r="S16" i="49"/>
  <c r="S12" i="49"/>
  <c r="S8" i="49"/>
  <c r="S4" i="49"/>
  <c r="S44" i="49"/>
  <c r="S29" i="49"/>
  <c r="S25" i="49"/>
  <c r="Q20" i="49"/>
  <c r="Q16" i="49"/>
  <c r="Q12" i="49"/>
  <c r="Q8" i="49"/>
  <c r="Q4" i="49"/>
  <c r="Q44" i="49"/>
  <c r="Q29" i="49"/>
  <c r="Q25" i="49"/>
  <c r="S36" i="49"/>
  <c r="S17" i="49"/>
  <c r="Q17" i="49"/>
  <c r="Q26" i="49"/>
  <c r="S9" i="49"/>
  <c r="Q9" i="49"/>
  <c r="S33" i="49"/>
  <c r="Q33" i="49"/>
  <c r="S14" i="49"/>
  <c r="Q14" i="49"/>
  <c r="S41" i="49"/>
  <c r="S28" i="49"/>
  <c r="S6" i="49"/>
  <c r="Q36" i="49"/>
  <c r="S21" i="49"/>
  <c r="S13" i="49"/>
  <c r="S24" i="49"/>
  <c r="S10" i="49"/>
  <c r="Q24" i="49"/>
  <c r="Q10" i="49"/>
  <c r="S5" i="49"/>
  <c r="Q5" i="49"/>
  <c r="S18" i="49"/>
  <c r="S23" i="49"/>
  <c r="Q18" i="49"/>
  <c r="Q13" i="49"/>
  <c r="Q28" i="49"/>
  <c r="Q41" i="49"/>
  <c r="Q21" i="49"/>
  <c r="S40" i="49"/>
  <c r="Q40" i="49"/>
  <c r="Q6" i="49"/>
  <c r="P47" i="48"/>
  <c r="N47" i="48"/>
  <c r="P44" i="48"/>
  <c r="N44" i="48"/>
  <c r="N45" i="48"/>
  <c r="N41" i="48"/>
  <c r="P37" i="48"/>
  <c r="P33" i="48"/>
  <c r="P29" i="48"/>
  <c r="P25" i="48"/>
  <c r="P21" i="48"/>
  <c r="P17" i="48"/>
  <c r="P13" i="48"/>
  <c r="P9" i="48"/>
  <c r="P5" i="48"/>
  <c r="P41" i="48"/>
  <c r="N37" i="48"/>
  <c r="N33" i="48"/>
  <c r="N29" i="48"/>
  <c r="N25" i="48"/>
  <c r="N21" i="48"/>
  <c r="N17" i="48"/>
  <c r="N13" i="48"/>
  <c r="N9" i="48"/>
  <c r="N5" i="48"/>
  <c r="P46" i="48"/>
  <c r="N46" i="48"/>
  <c r="P38" i="48"/>
  <c r="P34" i="48"/>
  <c r="P30" i="48"/>
  <c r="P26" i="48"/>
  <c r="P22" i="48"/>
  <c r="P18" i="48"/>
  <c r="P14" i="48"/>
  <c r="P10" i="48"/>
  <c r="P6" i="48"/>
  <c r="N38" i="48"/>
  <c r="N34" i="48"/>
  <c r="N30" i="48"/>
  <c r="N26" i="48"/>
  <c r="N22" i="48"/>
  <c r="N18" i="48"/>
  <c r="N14" i="48"/>
  <c r="N10" i="48"/>
  <c r="N6" i="48"/>
  <c r="P42" i="48"/>
  <c r="N42" i="48"/>
  <c r="N39" i="48"/>
  <c r="N35" i="48"/>
  <c r="N31" i="48"/>
  <c r="N27" i="48"/>
  <c r="N23" i="48"/>
  <c r="N19" i="48"/>
  <c r="N15" i="48"/>
  <c r="N11" i="48"/>
  <c r="N7" i="48"/>
  <c r="P43" i="48"/>
  <c r="P19" i="48"/>
  <c r="N43" i="48"/>
  <c r="P40" i="48"/>
  <c r="N40" i="48"/>
  <c r="P11" i="48"/>
  <c r="P32" i="48"/>
  <c r="N32" i="48"/>
  <c r="P45" i="48"/>
  <c r="P24" i="48"/>
  <c r="N24" i="48"/>
  <c r="P39" i="48"/>
  <c r="P16" i="48"/>
  <c r="N16" i="48"/>
  <c r="P31" i="48"/>
  <c r="P8" i="48"/>
  <c r="N8" i="48"/>
  <c r="P23" i="48"/>
  <c r="P15" i="48"/>
  <c r="P4" i="48"/>
  <c r="P35" i="48"/>
  <c r="N4" i="48"/>
  <c r="P7" i="48"/>
  <c r="P12" i="48"/>
  <c r="N12" i="48"/>
  <c r="P20" i="48"/>
  <c r="N20" i="48"/>
  <c r="P28" i="48"/>
  <c r="N28" i="48"/>
  <c r="P27" i="48"/>
  <c r="N36" i="48"/>
  <c r="P36" i="48"/>
  <c r="AK45" i="50"/>
  <c r="AK41" i="50"/>
  <c r="AK37" i="50"/>
  <c r="AK33" i="50"/>
  <c r="AK29" i="50"/>
  <c r="AK25" i="50"/>
  <c r="AK21" i="50"/>
  <c r="AK17" i="50"/>
  <c r="AK13" i="50"/>
  <c r="AK9" i="50"/>
  <c r="AK5" i="50"/>
  <c r="AI45" i="50"/>
  <c r="AI41" i="50"/>
  <c r="AI37" i="50"/>
  <c r="AI33" i="50"/>
  <c r="AI29" i="50"/>
  <c r="AI25" i="50"/>
  <c r="AI21" i="50"/>
  <c r="AI17" i="50"/>
  <c r="AI13" i="50"/>
  <c r="AI9" i="50"/>
  <c r="AI5" i="50"/>
  <c r="AK46" i="50"/>
  <c r="AK42" i="50"/>
  <c r="AK38" i="50"/>
  <c r="AK34" i="50"/>
  <c r="AK30" i="50"/>
  <c r="AK26" i="50"/>
  <c r="AK22" i="50"/>
  <c r="AK18" i="50"/>
  <c r="AK14" i="50"/>
  <c r="AK10" i="50"/>
  <c r="AK6" i="50"/>
  <c r="AI46" i="50"/>
  <c r="AI42" i="50"/>
  <c r="AI38" i="50"/>
  <c r="AI34" i="50"/>
  <c r="AI30" i="50"/>
  <c r="AI26" i="50"/>
  <c r="AI22" i="50"/>
  <c r="AK36" i="50"/>
  <c r="AK31" i="50"/>
  <c r="AI36" i="50"/>
  <c r="AI31" i="50"/>
  <c r="AK7" i="50"/>
  <c r="AI24" i="50"/>
  <c r="AK15" i="50"/>
  <c r="AI11" i="50"/>
  <c r="AK19" i="50"/>
  <c r="AI15" i="50"/>
  <c r="AK47" i="50"/>
  <c r="AI19" i="50"/>
  <c r="AI47" i="50"/>
  <c r="AK40" i="50"/>
  <c r="AK35" i="50"/>
  <c r="AI40" i="50"/>
  <c r="AI35" i="50"/>
  <c r="AK28" i="50"/>
  <c r="AK23" i="50"/>
  <c r="AI28" i="50"/>
  <c r="AI23" i="50"/>
  <c r="AK44" i="50"/>
  <c r="AK39" i="50"/>
  <c r="AI6" i="50"/>
  <c r="AK32" i="50"/>
  <c r="AI20" i="50"/>
  <c r="AI16" i="50"/>
  <c r="AK12" i="50"/>
  <c r="AI32" i="50"/>
  <c r="AK24" i="50"/>
  <c r="AI12" i="50"/>
  <c r="AI44" i="50"/>
  <c r="AK8" i="50"/>
  <c r="AK27" i="50"/>
  <c r="AI8" i="50"/>
  <c r="AI27" i="50"/>
  <c r="AI39" i="50"/>
  <c r="AK4" i="50"/>
  <c r="AI18" i="50"/>
  <c r="AK11" i="50"/>
  <c r="AI4" i="50"/>
  <c r="AK43" i="50"/>
  <c r="AI14" i="50"/>
  <c r="AI43" i="50"/>
  <c r="AK20" i="50"/>
  <c r="AI10" i="50"/>
  <c r="AK16" i="50"/>
  <c r="AI7" i="50"/>
  <c r="S47" i="51"/>
  <c r="Q47" i="51"/>
  <c r="S45" i="51"/>
  <c r="S41" i="51"/>
  <c r="S37" i="51"/>
  <c r="S33" i="51"/>
  <c r="S29" i="51"/>
  <c r="S25" i="51"/>
  <c r="S21" i="51"/>
  <c r="S17" i="51"/>
  <c r="S13" i="51"/>
  <c r="S9" i="51"/>
  <c r="S5" i="51"/>
  <c r="Q45" i="51"/>
  <c r="Q41" i="51"/>
  <c r="Q37" i="51"/>
  <c r="Q33" i="51"/>
  <c r="Q29" i="51"/>
  <c r="Q25" i="51"/>
  <c r="Q21" i="51"/>
  <c r="Q17" i="51"/>
  <c r="Q13" i="51"/>
  <c r="Q9" i="51"/>
  <c r="Q5" i="51"/>
  <c r="S46" i="51"/>
  <c r="S42" i="51"/>
  <c r="S38" i="51"/>
  <c r="S34" i="51"/>
  <c r="S30" i="51"/>
  <c r="S26" i="51"/>
  <c r="S22" i="51"/>
  <c r="S18" i="51"/>
  <c r="S14" i="51"/>
  <c r="S10" i="51"/>
  <c r="S6" i="51"/>
  <c r="Q46" i="51"/>
  <c r="Q42" i="51"/>
  <c r="Q38" i="51"/>
  <c r="Q34" i="51"/>
  <c r="Q30" i="51"/>
  <c r="Q26" i="51"/>
  <c r="Q22" i="51"/>
  <c r="Q18" i="51"/>
  <c r="Q14" i="51"/>
  <c r="Q10" i="51"/>
  <c r="Q6" i="51"/>
  <c r="Q43" i="51"/>
  <c r="Q39" i="51"/>
  <c r="Q35" i="51"/>
  <c r="Q31" i="51"/>
  <c r="Q27" i="51"/>
  <c r="Q23" i="51"/>
  <c r="Q19" i="51"/>
  <c r="Q15" i="51"/>
  <c r="S36" i="51"/>
  <c r="S15" i="51"/>
  <c r="Q8" i="51"/>
  <c r="Q36" i="51"/>
  <c r="S28" i="51"/>
  <c r="Q28" i="51"/>
  <c r="S20" i="51"/>
  <c r="S43" i="51"/>
  <c r="Q20" i="51"/>
  <c r="S7" i="51"/>
  <c r="S35" i="51"/>
  <c r="S12" i="51"/>
  <c r="Q7" i="51"/>
  <c r="Q12" i="51"/>
  <c r="S27" i="51"/>
  <c r="S40" i="51"/>
  <c r="S19" i="51"/>
  <c r="S32" i="51"/>
  <c r="Q32" i="51"/>
  <c r="S11" i="51"/>
  <c r="S31" i="51"/>
  <c r="S16" i="51"/>
  <c r="Q11" i="51"/>
  <c r="Q16" i="51"/>
  <c r="Q40" i="51"/>
  <c r="S39" i="51"/>
  <c r="S24" i="51"/>
  <c r="Q24" i="51"/>
  <c r="Q44" i="51"/>
  <c r="S8" i="51"/>
  <c r="S44" i="51"/>
  <c r="S4" i="51"/>
  <c r="Q4" i="51"/>
  <c r="S23" i="51"/>
  <c r="AB44" i="50"/>
  <c r="AB40" i="50"/>
  <c r="AB36" i="50"/>
  <c r="AB32" i="50"/>
  <c r="AB28" i="50"/>
  <c r="AB24" i="50"/>
  <c r="AB20" i="50"/>
  <c r="AB16" i="50"/>
  <c r="AB12" i="50"/>
  <c r="AB8" i="50"/>
  <c r="AB4" i="50"/>
  <c r="Z44" i="50"/>
  <c r="Z40" i="50"/>
  <c r="Z36" i="50"/>
  <c r="Z32" i="50"/>
  <c r="Z28" i="50"/>
  <c r="Z24" i="50"/>
  <c r="Z20" i="50"/>
  <c r="Z16" i="50"/>
  <c r="Z12" i="50"/>
  <c r="Z8" i="50"/>
  <c r="Z4" i="50"/>
  <c r="AB45" i="50"/>
  <c r="AB41" i="50"/>
  <c r="AB37" i="50"/>
  <c r="AB33" i="50"/>
  <c r="AB29" i="50"/>
  <c r="AB25" i="50"/>
  <c r="AB21" i="50"/>
  <c r="AB17" i="50"/>
  <c r="AB13" i="50"/>
  <c r="AB9" i="50"/>
  <c r="AB5" i="50"/>
  <c r="Z45" i="50"/>
  <c r="Z41" i="50"/>
  <c r="Z37" i="50"/>
  <c r="Z33" i="50"/>
  <c r="Z29" i="50"/>
  <c r="Z25" i="50"/>
  <c r="Z21" i="50"/>
  <c r="Z27" i="50"/>
  <c r="AB22" i="50"/>
  <c r="Z22" i="50"/>
  <c r="Z43" i="50"/>
  <c r="AB38" i="50"/>
  <c r="Z38" i="50"/>
  <c r="AB31" i="50"/>
  <c r="Z31" i="50"/>
  <c r="AB26" i="50"/>
  <c r="Z9" i="50"/>
  <c r="Z26" i="50"/>
  <c r="Z13" i="50"/>
  <c r="AB7" i="50"/>
  <c r="Z5" i="50"/>
  <c r="Z17" i="50"/>
  <c r="AB11" i="50"/>
  <c r="Z7" i="50"/>
  <c r="AB15" i="50"/>
  <c r="Z11" i="50"/>
  <c r="AB42" i="50"/>
  <c r="AB19" i="50"/>
  <c r="Z15" i="50"/>
  <c r="Z47" i="50"/>
  <c r="AB35" i="50"/>
  <c r="Z35" i="50"/>
  <c r="AB30" i="50"/>
  <c r="Z19" i="50"/>
  <c r="AB23" i="50"/>
  <c r="Z23" i="50"/>
  <c r="AB27" i="50"/>
  <c r="AB39" i="50"/>
  <c r="Z30" i="50"/>
  <c r="Z18" i="50"/>
  <c r="AB14" i="50"/>
  <c r="Z14" i="50"/>
  <c r="AB46" i="50"/>
  <c r="Z46" i="50"/>
  <c r="Z39" i="50"/>
  <c r="AB18" i="50"/>
  <c r="AB6" i="50"/>
  <c r="Z6" i="50"/>
  <c r="AB10" i="50"/>
  <c r="AB43" i="50"/>
  <c r="Z34" i="50"/>
  <c r="AB47" i="50"/>
  <c r="Z10" i="50"/>
  <c r="AB34" i="50"/>
  <c r="Z42" i="50"/>
  <c r="Y47" i="44"/>
  <c r="Y43" i="44"/>
  <c r="Y39" i="44"/>
  <c r="Y35" i="44"/>
  <c r="Y31" i="44"/>
  <c r="Y27" i="44"/>
  <c r="Y23" i="44"/>
  <c r="Y19" i="44"/>
  <c r="Y15" i="44"/>
  <c r="Y11" i="44"/>
  <c r="Y7" i="44"/>
  <c r="W47" i="44"/>
  <c r="W43" i="44"/>
  <c r="W39" i="44"/>
  <c r="W35" i="44"/>
  <c r="W31" i="44"/>
  <c r="W27" i="44"/>
  <c r="W23" i="44"/>
  <c r="W19" i="44"/>
  <c r="W15" i="44"/>
  <c r="W11" i="44"/>
  <c r="W7" i="44"/>
  <c r="Y44" i="44"/>
  <c r="Y40" i="44"/>
  <c r="Y36" i="44"/>
  <c r="Y32" i="44"/>
  <c r="Y28" i="44"/>
  <c r="Y24" i="44"/>
  <c r="Y20" i="44"/>
  <c r="Y16" i="44"/>
  <c r="Y12" i="44"/>
  <c r="Y8" i="44"/>
  <c r="Y4" i="44"/>
  <c r="W44" i="44"/>
  <c r="W40" i="44"/>
  <c r="W36" i="44"/>
  <c r="W32" i="44"/>
  <c r="W28" i="44"/>
  <c r="W24" i="44"/>
  <c r="W20" i="44"/>
  <c r="W16" i="44"/>
  <c r="W12" i="44"/>
  <c r="W8" i="44"/>
  <c r="W4" i="44"/>
  <c r="W45" i="44"/>
  <c r="W41" i="44"/>
  <c r="W37" i="44"/>
  <c r="W33" i="44"/>
  <c r="W29" i="44"/>
  <c r="W25" i="44"/>
  <c r="W21" i="44"/>
  <c r="W17" i="44"/>
  <c r="W13" i="44"/>
  <c r="W9" i="44"/>
  <c r="W5" i="44"/>
  <c r="W34" i="44"/>
  <c r="Y13" i="44"/>
  <c r="Y26" i="44"/>
  <c r="W26" i="44"/>
  <c r="Y5" i="44"/>
  <c r="Y18" i="44"/>
  <c r="W18" i="44"/>
  <c r="Y41" i="44"/>
  <c r="Y10" i="44"/>
  <c r="W10" i="44"/>
  <c r="Y33" i="44"/>
  <c r="Y46" i="44"/>
  <c r="W46" i="44"/>
  <c r="Y25" i="44"/>
  <c r="Y38" i="44"/>
  <c r="W38" i="44"/>
  <c r="Y17" i="44"/>
  <c r="W30" i="44"/>
  <c r="Y9" i="44"/>
  <c r="Y22" i="44"/>
  <c r="Y37" i="44"/>
  <c r="Y42" i="44"/>
  <c r="W22" i="44"/>
  <c r="W42" i="44"/>
  <c r="Y45" i="44"/>
  <c r="Y21" i="44"/>
  <c r="Y30" i="44"/>
  <c r="Y6" i="44"/>
  <c r="Y14" i="44"/>
  <c r="Y29" i="44"/>
  <c r="W14" i="44"/>
  <c r="W6" i="44"/>
  <c r="Y34" i="44"/>
  <c r="AI44" i="45"/>
  <c r="AI40" i="45"/>
  <c r="AI36" i="45"/>
  <c r="AI32" i="45"/>
  <c r="AI28" i="45"/>
  <c r="AI24" i="45"/>
  <c r="AI20" i="45"/>
  <c r="AI16" i="45"/>
  <c r="AI12" i="45"/>
  <c r="AI8" i="45"/>
  <c r="AI4" i="45"/>
  <c r="AK45" i="45"/>
  <c r="AK41" i="45"/>
  <c r="AK37" i="45"/>
  <c r="AK33" i="45"/>
  <c r="AK29" i="45"/>
  <c r="AK25" i="45"/>
  <c r="AK21" i="45"/>
  <c r="AK17" i="45"/>
  <c r="AK13" i="45"/>
  <c r="AK9" i="45"/>
  <c r="AK5" i="45"/>
  <c r="AI45" i="45"/>
  <c r="AI41" i="45"/>
  <c r="AI37" i="45"/>
  <c r="AI33" i="45"/>
  <c r="AI29" i="45"/>
  <c r="AI25" i="45"/>
  <c r="AI21" i="45"/>
  <c r="AI17" i="45"/>
  <c r="AI13" i="45"/>
  <c r="AI9" i="45"/>
  <c r="AI5" i="45"/>
  <c r="AK46" i="45"/>
  <c r="AK42" i="45"/>
  <c r="AK38" i="45"/>
  <c r="AK34" i="45"/>
  <c r="AK30" i="45"/>
  <c r="AK26" i="45"/>
  <c r="AK22" i="45"/>
  <c r="AK18" i="45"/>
  <c r="AK14" i="45"/>
  <c r="AK10" i="45"/>
  <c r="AK6" i="45"/>
  <c r="AK44" i="45"/>
  <c r="AK15" i="45"/>
  <c r="AI46" i="45"/>
  <c r="AI15" i="45"/>
  <c r="AK36" i="45"/>
  <c r="AK7" i="45"/>
  <c r="AI38" i="45"/>
  <c r="AI7" i="45"/>
  <c r="AK28" i="45"/>
  <c r="AK43" i="45"/>
  <c r="AI30" i="45"/>
  <c r="AI43" i="45"/>
  <c r="AK20" i="45"/>
  <c r="AK35" i="45"/>
  <c r="AI22" i="45"/>
  <c r="AI35" i="45"/>
  <c r="AK12" i="45"/>
  <c r="AK27" i="45"/>
  <c r="AI14" i="45"/>
  <c r="AI27" i="45"/>
  <c r="AK4" i="45"/>
  <c r="AK19" i="45"/>
  <c r="AI6" i="45"/>
  <c r="AK40" i="45"/>
  <c r="AK11" i="45"/>
  <c r="AI42" i="45"/>
  <c r="AI11" i="45"/>
  <c r="AI47" i="45"/>
  <c r="AK23" i="45"/>
  <c r="AI18" i="45"/>
  <c r="AI23" i="45"/>
  <c r="AK8" i="45"/>
  <c r="AK32" i="45"/>
  <c r="AK31" i="45"/>
  <c r="AI26" i="45"/>
  <c r="AK24" i="45"/>
  <c r="AK16" i="45"/>
  <c r="AI34" i="45"/>
  <c r="AK39" i="45"/>
  <c r="AI31" i="45"/>
  <c r="AI39" i="45"/>
  <c r="AK47" i="45"/>
  <c r="AI10" i="45"/>
  <c r="AI19" i="45"/>
  <c r="S44" i="53"/>
  <c r="S40" i="53"/>
  <c r="S36" i="53"/>
  <c r="S32" i="53"/>
  <c r="S28" i="53"/>
  <c r="S24" i="53"/>
  <c r="S20" i="53"/>
  <c r="S16" i="53"/>
  <c r="Q44" i="53"/>
  <c r="Q40" i="53"/>
  <c r="Q36" i="53"/>
  <c r="Q32" i="53"/>
  <c r="Q28" i="53"/>
  <c r="Q24" i="53"/>
  <c r="Q20" i="53"/>
  <c r="Q16" i="53"/>
  <c r="S45" i="53"/>
  <c r="S41" i="53"/>
  <c r="Q45" i="53"/>
  <c r="Q41" i="53"/>
  <c r="Q37" i="53"/>
  <c r="S46" i="53"/>
  <c r="S42" i="53"/>
  <c r="S38" i="53"/>
  <c r="S34" i="53"/>
  <c r="S30" i="53"/>
  <c r="S26" i="53"/>
  <c r="S22" i="53"/>
  <c r="S18" i="53"/>
  <c r="S39" i="53"/>
  <c r="Q30" i="53"/>
  <c r="Q39" i="53"/>
  <c r="Q34" i="53"/>
  <c r="S14" i="53"/>
  <c r="S10" i="53"/>
  <c r="S6" i="53"/>
  <c r="Q14" i="53"/>
  <c r="Q10" i="53"/>
  <c r="Q6" i="53"/>
  <c r="Q46" i="53"/>
  <c r="S17" i="53"/>
  <c r="S21" i="53"/>
  <c r="Q17" i="53"/>
  <c r="Q38" i="53"/>
  <c r="Q21" i="53"/>
  <c r="S25" i="53"/>
  <c r="S19" i="53"/>
  <c r="Q25" i="53"/>
  <c r="Q19" i="53"/>
  <c r="S15" i="53"/>
  <c r="S11" i="53"/>
  <c r="S7" i="53"/>
  <c r="S29" i="53"/>
  <c r="S23" i="53"/>
  <c r="Q15" i="53"/>
  <c r="Q11" i="53"/>
  <c r="Q7" i="53"/>
  <c r="S43" i="53"/>
  <c r="Q29" i="53"/>
  <c r="Q23" i="53"/>
  <c r="Q33" i="53"/>
  <c r="Q27" i="53"/>
  <c r="S31" i="53"/>
  <c r="Q12" i="53"/>
  <c r="Q4" i="53"/>
  <c r="Q8" i="53"/>
  <c r="S13" i="53"/>
  <c r="Q5" i="53"/>
  <c r="Q18" i="53"/>
  <c r="Q22" i="53"/>
  <c r="Q47" i="53"/>
  <c r="Q43" i="53"/>
  <c r="Q26" i="53"/>
  <c r="S9" i="53"/>
  <c r="Q9" i="53"/>
  <c r="S5" i="53"/>
  <c r="S33" i="53"/>
  <c r="Q42" i="53"/>
  <c r="S37" i="53"/>
  <c r="S47" i="53"/>
  <c r="S8" i="53"/>
  <c r="Q13" i="53"/>
  <c r="S4" i="53"/>
  <c r="Q31" i="53"/>
  <c r="S12" i="53"/>
  <c r="S35" i="53"/>
  <c r="S27" i="53"/>
  <c r="Q35" i="53"/>
  <c r="AH44" i="46"/>
  <c r="AH40" i="46"/>
  <c r="AH36" i="46"/>
  <c r="AH32" i="46"/>
  <c r="AH28" i="46"/>
  <c r="AH24" i="46"/>
  <c r="AF44" i="46"/>
  <c r="AF40" i="46"/>
  <c r="AF36" i="46"/>
  <c r="AF32" i="46"/>
  <c r="AF28" i="46"/>
  <c r="AF24" i="46"/>
  <c r="AH45" i="46"/>
  <c r="AH41" i="46"/>
  <c r="AH37" i="46"/>
  <c r="AH33" i="46"/>
  <c r="AH29" i="46"/>
  <c r="AH25" i="46"/>
  <c r="AF45" i="46"/>
  <c r="AF41" i="46"/>
  <c r="AF37" i="46"/>
  <c r="AF33" i="46"/>
  <c r="AF29" i="46"/>
  <c r="AF25" i="46"/>
  <c r="AF46" i="46"/>
  <c r="AF42" i="46"/>
  <c r="AF38" i="46"/>
  <c r="AF34" i="46"/>
  <c r="AF30" i="46"/>
  <c r="AF26" i="46"/>
  <c r="AF22" i="46"/>
  <c r="AF23" i="46"/>
  <c r="AH21" i="46"/>
  <c r="AH17" i="46"/>
  <c r="AH13" i="46"/>
  <c r="AH9" i="46"/>
  <c r="AH5" i="46"/>
  <c r="AH46" i="46"/>
  <c r="AF21" i="46"/>
  <c r="AF17" i="46"/>
  <c r="AF13" i="46"/>
  <c r="AF9" i="46"/>
  <c r="AF5" i="46"/>
  <c r="AH38" i="46"/>
  <c r="AH30" i="46"/>
  <c r="AH43" i="46"/>
  <c r="AH18" i="46"/>
  <c r="AH14" i="46"/>
  <c r="AH10" i="46"/>
  <c r="AH6" i="46"/>
  <c r="AF43" i="46"/>
  <c r="AH22" i="46"/>
  <c r="AF18" i="46"/>
  <c r="AF14" i="46"/>
  <c r="AF10" i="46"/>
  <c r="AF6" i="46"/>
  <c r="AH35" i="46"/>
  <c r="AF35" i="46"/>
  <c r="AH27" i="46"/>
  <c r="AF27" i="46"/>
  <c r="AF19" i="46"/>
  <c r="AF15" i="46"/>
  <c r="AF11" i="46"/>
  <c r="AF7" i="46"/>
  <c r="AH42" i="46"/>
  <c r="AH4" i="46"/>
  <c r="AF4" i="46"/>
  <c r="AH12" i="46"/>
  <c r="AF12" i="46"/>
  <c r="AH20" i="46"/>
  <c r="AH47" i="46"/>
  <c r="AF20" i="46"/>
  <c r="AF47" i="46"/>
  <c r="AH23" i="46"/>
  <c r="AH11" i="46"/>
  <c r="AH8" i="46"/>
  <c r="AH39" i="46"/>
  <c r="AF39" i="46"/>
  <c r="AH31" i="46"/>
  <c r="AF31" i="46"/>
  <c r="AF8" i="46"/>
  <c r="AH7" i="46"/>
  <c r="AH19" i="46"/>
  <c r="AH26" i="46"/>
  <c r="AH16" i="46"/>
  <c r="AF16" i="46"/>
  <c r="AH15" i="46"/>
  <c r="AH34" i="46"/>
  <c r="AE44" i="50"/>
  <c r="AE40" i="50"/>
  <c r="AE36" i="50"/>
  <c r="AE32" i="50"/>
  <c r="AE28" i="50"/>
  <c r="AE24" i="50"/>
  <c r="AE20" i="50"/>
  <c r="AE16" i="50"/>
  <c r="AE12" i="50"/>
  <c r="AE8" i="50"/>
  <c r="AE4" i="50"/>
  <c r="AC44" i="50"/>
  <c r="AC40" i="50"/>
  <c r="AC36" i="50"/>
  <c r="AC32" i="50"/>
  <c r="AC28" i="50"/>
  <c r="AC24" i="50"/>
  <c r="AC20" i="50"/>
  <c r="AC16" i="50"/>
  <c r="AC12" i="50"/>
  <c r="AC8" i="50"/>
  <c r="AC4" i="50"/>
  <c r="AE45" i="50"/>
  <c r="AE41" i="50"/>
  <c r="AE37" i="50"/>
  <c r="AE33" i="50"/>
  <c r="AE29" i="50"/>
  <c r="AE25" i="50"/>
  <c r="AE21" i="50"/>
  <c r="AE17" i="50"/>
  <c r="AE13" i="50"/>
  <c r="AE9" i="50"/>
  <c r="AE5" i="50"/>
  <c r="AC45" i="50"/>
  <c r="AC41" i="50"/>
  <c r="AC37" i="50"/>
  <c r="AC33" i="50"/>
  <c r="AC29" i="50"/>
  <c r="AC25" i="50"/>
  <c r="AC21" i="50"/>
  <c r="AC17" i="50"/>
  <c r="AC13" i="50"/>
  <c r="AC9" i="50"/>
  <c r="AC46" i="50"/>
  <c r="AC42" i="50"/>
  <c r="AC38" i="50"/>
  <c r="AC34" i="50"/>
  <c r="AC30" i="50"/>
  <c r="AC26" i="50"/>
  <c r="AC22" i="50"/>
  <c r="AC18" i="50"/>
  <c r="AC14" i="50"/>
  <c r="AC10" i="50"/>
  <c r="AC6" i="50"/>
  <c r="AE43" i="50"/>
  <c r="AC43" i="50"/>
  <c r="AE31" i="50"/>
  <c r="AC31" i="50"/>
  <c r="AE26" i="50"/>
  <c r="AE7" i="50"/>
  <c r="AE11" i="50"/>
  <c r="AC7" i="50"/>
  <c r="AC5" i="50"/>
  <c r="AE15" i="50"/>
  <c r="AC11" i="50"/>
  <c r="AE19" i="50"/>
  <c r="AC15" i="50"/>
  <c r="AE47" i="50"/>
  <c r="AE42" i="50"/>
  <c r="AC19" i="50"/>
  <c r="AC47" i="50"/>
  <c r="AE35" i="50"/>
  <c r="AE30" i="50"/>
  <c r="AE23" i="50"/>
  <c r="AC23" i="50"/>
  <c r="AC35" i="50"/>
  <c r="AE27" i="50"/>
  <c r="AE39" i="50"/>
  <c r="AC27" i="50"/>
  <c r="AC39" i="50"/>
  <c r="AE18" i="50"/>
  <c r="AE22" i="50"/>
  <c r="AE34" i="50"/>
  <c r="AE46" i="50"/>
  <c r="AE6" i="50"/>
  <c r="AE38" i="50"/>
  <c r="AE10" i="50"/>
  <c r="AE14" i="50"/>
  <c r="V44" i="47"/>
  <c r="V40" i="47"/>
  <c r="V36" i="47"/>
  <c r="V32" i="47"/>
  <c r="V28" i="47"/>
  <c r="V24" i="47"/>
  <c r="V20" i="47"/>
  <c r="V16" i="47"/>
  <c r="V12" i="47"/>
  <c r="V8" i="47"/>
  <c r="V4" i="47"/>
  <c r="T44" i="47"/>
  <c r="T40" i="47"/>
  <c r="T36" i="47"/>
  <c r="T32" i="47"/>
  <c r="T28" i="47"/>
  <c r="T24" i="47"/>
  <c r="T20" i="47"/>
  <c r="T16" i="47"/>
  <c r="T12" i="47"/>
  <c r="T8" i="47"/>
  <c r="T4" i="47"/>
  <c r="V45" i="47"/>
  <c r="V41" i="47"/>
  <c r="V37" i="47"/>
  <c r="V33" i="47"/>
  <c r="V29" i="47"/>
  <c r="V25" i="47"/>
  <c r="V21" i="47"/>
  <c r="V17" i="47"/>
  <c r="V13" i="47"/>
  <c r="V9" i="47"/>
  <c r="V5" i="47"/>
  <c r="T45" i="47"/>
  <c r="T41" i="47"/>
  <c r="T37" i="47"/>
  <c r="T33" i="47"/>
  <c r="T29" i="47"/>
  <c r="T25" i="47"/>
  <c r="T21" i="47"/>
  <c r="T17" i="47"/>
  <c r="T13" i="47"/>
  <c r="T9" i="47"/>
  <c r="T5" i="47"/>
  <c r="V46" i="47"/>
  <c r="V42" i="47"/>
  <c r="V38" i="47"/>
  <c r="V34" i="47"/>
  <c r="V30" i="47"/>
  <c r="V26" i="47"/>
  <c r="V22" i="47"/>
  <c r="V18" i="47"/>
  <c r="V14" i="47"/>
  <c r="V10" i="47"/>
  <c r="V6" i="47"/>
  <c r="T35" i="47"/>
  <c r="T10" i="47"/>
  <c r="V43" i="47"/>
  <c r="T43" i="47"/>
  <c r="T18" i="47"/>
  <c r="T26" i="47"/>
  <c r="V7" i="47"/>
  <c r="T7" i="47"/>
  <c r="T34" i="47"/>
  <c r="V15" i="47"/>
  <c r="T15" i="47"/>
  <c r="T42" i="47"/>
  <c r="V23" i="47"/>
  <c r="T23" i="47"/>
  <c r="V31" i="47"/>
  <c r="T31" i="47"/>
  <c r="T6" i="47"/>
  <c r="T39" i="47"/>
  <c r="T14" i="47"/>
  <c r="T30" i="47"/>
  <c r="V39" i="47"/>
  <c r="V35" i="47"/>
  <c r="V11" i="47"/>
  <c r="T11" i="47"/>
  <c r="T38" i="47"/>
  <c r="V47" i="47"/>
  <c r="T47" i="47"/>
  <c r="V19" i="47"/>
  <c r="V27" i="47"/>
  <c r="T27" i="47"/>
  <c r="T19" i="47"/>
  <c r="T22" i="47"/>
  <c r="T46" i="47"/>
  <c r="Y44" i="47"/>
  <c r="Y40" i="47"/>
  <c r="Y36" i="47"/>
  <c r="Y32" i="47"/>
  <c r="Y28" i="47"/>
  <c r="Y24" i="47"/>
  <c r="Y20" i="47"/>
  <c r="Y16" i="47"/>
  <c r="Y12" i="47"/>
  <c r="Y8" i="47"/>
  <c r="Y4" i="47"/>
  <c r="W44" i="47"/>
  <c r="W40" i="47"/>
  <c r="W36" i="47"/>
  <c r="W32" i="47"/>
  <c r="W28" i="47"/>
  <c r="W24" i="47"/>
  <c r="W20" i="47"/>
  <c r="W16" i="47"/>
  <c r="W12" i="47"/>
  <c r="W8" i="47"/>
  <c r="W4" i="47"/>
  <c r="Y45" i="47"/>
  <c r="Y41" i="47"/>
  <c r="Y37" i="47"/>
  <c r="Y33" i="47"/>
  <c r="Y29" i="47"/>
  <c r="Y25" i="47"/>
  <c r="Y21" i="47"/>
  <c r="Y17" i="47"/>
  <c r="Y13" i="47"/>
  <c r="Y9" i="47"/>
  <c r="Y5" i="47"/>
  <c r="W45" i="47"/>
  <c r="W41" i="47"/>
  <c r="W37" i="47"/>
  <c r="W33" i="47"/>
  <c r="W29" i="47"/>
  <c r="W25" i="47"/>
  <c r="W21" i="47"/>
  <c r="W17" i="47"/>
  <c r="W13" i="47"/>
  <c r="W9" i="47"/>
  <c r="W5" i="47"/>
  <c r="W46" i="47"/>
  <c r="W42" i="47"/>
  <c r="W38" i="47"/>
  <c r="W34" i="47"/>
  <c r="W30" i="47"/>
  <c r="W26" i="47"/>
  <c r="W22" i="47"/>
  <c r="W18" i="47"/>
  <c r="W14" i="47"/>
  <c r="W10" i="47"/>
  <c r="W6" i="47"/>
  <c r="W43" i="47"/>
  <c r="Y18" i="47"/>
  <c r="Y7" i="47"/>
  <c r="Y26" i="47"/>
  <c r="W7" i="47"/>
  <c r="Y15" i="47"/>
  <c r="Y34" i="47"/>
  <c r="W15" i="47"/>
  <c r="Y23" i="47"/>
  <c r="Y42" i="47"/>
  <c r="W23" i="47"/>
  <c r="Y31" i="47"/>
  <c r="W31" i="47"/>
  <c r="Y39" i="47"/>
  <c r="Y6" i="47"/>
  <c r="W39" i="47"/>
  <c r="W47" i="47"/>
  <c r="Y35" i="47"/>
  <c r="Y11" i="47"/>
  <c r="W35" i="47"/>
  <c r="W11" i="47"/>
  <c r="Y38" i="47"/>
  <c r="Y47" i="47"/>
  <c r="Y43" i="47"/>
  <c r="Y19" i="47"/>
  <c r="Y14" i="47"/>
  <c r="Y10" i="47"/>
  <c r="W19" i="47"/>
  <c r="Y27" i="47"/>
  <c r="W27" i="47"/>
  <c r="Y46" i="47"/>
  <c r="Y30" i="47"/>
  <c r="Y22" i="47"/>
  <c r="AH43" i="51"/>
  <c r="AH39" i="51"/>
  <c r="AH35" i="51"/>
  <c r="AH31" i="51"/>
  <c r="AH27" i="51"/>
  <c r="AH23" i="51"/>
  <c r="AH19" i="51"/>
  <c r="AH15" i="51"/>
  <c r="AH11" i="51"/>
  <c r="AH7" i="51"/>
  <c r="AH47" i="51"/>
  <c r="AH44" i="51"/>
  <c r="AH40" i="51"/>
  <c r="AH36" i="51"/>
  <c r="AH32" i="51"/>
  <c r="AH28" i="51"/>
  <c r="AH24" i="51"/>
  <c r="AH20" i="51"/>
  <c r="AH16" i="51"/>
  <c r="AH12" i="51"/>
  <c r="AH8" i="51"/>
  <c r="AH4" i="51"/>
  <c r="AF47" i="51"/>
  <c r="AF44" i="51"/>
  <c r="AF40" i="51"/>
  <c r="AF36" i="51"/>
  <c r="AF32" i="51"/>
  <c r="AF28" i="51"/>
  <c r="AF24" i="51"/>
  <c r="AF20" i="51"/>
  <c r="AF16" i="51"/>
  <c r="AF12" i="51"/>
  <c r="AF8" i="51"/>
  <c r="AF4" i="51"/>
  <c r="AH45" i="51"/>
  <c r="AH41" i="51"/>
  <c r="AH37" i="51"/>
  <c r="AH33" i="51"/>
  <c r="AH29" i="51"/>
  <c r="AH25" i="51"/>
  <c r="AH21" i="51"/>
  <c r="AH17" i="51"/>
  <c r="AH13" i="51"/>
  <c r="AH9" i="51"/>
  <c r="AH5" i="51"/>
  <c r="AF46" i="51"/>
  <c r="AH38" i="51"/>
  <c r="AF38" i="51"/>
  <c r="AF17" i="51"/>
  <c r="AH30" i="51"/>
  <c r="AF30" i="51"/>
  <c r="AF43" i="51"/>
  <c r="AH22" i="51"/>
  <c r="AF22" i="51"/>
  <c r="AF7" i="51"/>
  <c r="AF45" i="51"/>
  <c r="AF35" i="51"/>
  <c r="AH14" i="51"/>
  <c r="AF9" i="51"/>
  <c r="AF14" i="51"/>
  <c r="AF37" i="51"/>
  <c r="AF27" i="51"/>
  <c r="AF29" i="51"/>
  <c r="AF19" i="51"/>
  <c r="AH42" i="51"/>
  <c r="AH34" i="51"/>
  <c r="AF11" i="51"/>
  <c r="AH6" i="51"/>
  <c r="AF34" i="51"/>
  <c r="AF13" i="51"/>
  <c r="AF6" i="51"/>
  <c r="AH46" i="51"/>
  <c r="AF31" i="51"/>
  <c r="AF25" i="51"/>
  <c r="AF39" i="51"/>
  <c r="AF15" i="51"/>
  <c r="AH10" i="51"/>
  <c r="AF10" i="51"/>
  <c r="AF42" i="51"/>
  <c r="AF5" i="51"/>
  <c r="AH26" i="51"/>
  <c r="AH18" i="51"/>
  <c r="AF33" i="51"/>
  <c r="AF26" i="51"/>
  <c r="AF18" i="51"/>
  <c r="AF41" i="51"/>
  <c r="AF21" i="51"/>
  <c r="AF23" i="51"/>
  <c r="AE47" i="52"/>
  <c r="AE43" i="52"/>
  <c r="AE39" i="52"/>
  <c r="AE35" i="52"/>
  <c r="AE31" i="52"/>
  <c r="AE27" i="52"/>
  <c r="AE23" i="52"/>
  <c r="AC47" i="52"/>
  <c r="AC43" i="52"/>
  <c r="AC39" i="52"/>
  <c r="AC35" i="52"/>
  <c r="AC31" i="52"/>
  <c r="AC27" i="52"/>
  <c r="AC23" i="52"/>
  <c r="AC44" i="52"/>
  <c r="AC40" i="52"/>
  <c r="AC36" i="52"/>
  <c r="AC32" i="52"/>
  <c r="AC28" i="52"/>
  <c r="AC24" i="52"/>
  <c r="AC37" i="52"/>
  <c r="AC30" i="52"/>
  <c r="AC21" i="52"/>
  <c r="AC17" i="52"/>
  <c r="AC13" i="52"/>
  <c r="AC9" i="52"/>
  <c r="AC5" i="52"/>
  <c r="AE28" i="52"/>
  <c r="AE44" i="52"/>
  <c r="AE33" i="52"/>
  <c r="AE26" i="52"/>
  <c r="AE18" i="52"/>
  <c r="AE14" i="52"/>
  <c r="AE10" i="52"/>
  <c r="AE6" i="52"/>
  <c r="AE42" i="52"/>
  <c r="AC33" i="52"/>
  <c r="AC26" i="52"/>
  <c r="AC18" i="52"/>
  <c r="AC14" i="52"/>
  <c r="AC10" i="52"/>
  <c r="AC6" i="52"/>
  <c r="AE46" i="52"/>
  <c r="AC42" i="52"/>
  <c r="AE40" i="52"/>
  <c r="AE24" i="52"/>
  <c r="AC46" i="52"/>
  <c r="AE38" i="52"/>
  <c r="AE29" i="52"/>
  <c r="AE22" i="52"/>
  <c r="AE19" i="52"/>
  <c r="AE15" i="52"/>
  <c r="AE11" i="52"/>
  <c r="AE7" i="52"/>
  <c r="AE36" i="52"/>
  <c r="AE32" i="52"/>
  <c r="AE5" i="52"/>
  <c r="AE21" i="52"/>
  <c r="AC15" i="52"/>
  <c r="AC7" i="52"/>
  <c r="AE12" i="52"/>
  <c r="AC38" i="52"/>
  <c r="AC12" i="52"/>
  <c r="AE45" i="52"/>
  <c r="AE4" i="52"/>
  <c r="AC45" i="52"/>
  <c r="AE20" i="52"/>
  <c r="AC4" i="52"/>
  <c r="AE41" i="52"/>
  <c r="AC20" i="52"/>
  <c r="AC41" i="52"/>
  <c r="AE34" i="52"/>
  <c r="AC34" i="52"/>
  <c r="AE17" i="52"/>
  <c r="AC11" i="52"/>
  <c r="AE30" i="52"/>
  <c r="AC29" i="52"/>
  <c r="AE13" i="52"/>
  <c r="AE8" i="52"/>
  <c r="AC8" i="52"/>
  <c r="AC19" i="52"/>
  <c r="AC22" i="52"/>
  <c r="AE16" i="52"/>
  <c r="AC16" i="52"/>
  <c r="AE9" i="52"/>
  <c r="AE25" i="52"/>
  <c r="AC25" i="52"/>
  <c r="AE37" i="52"/>
  <c r="Y6" i="13"/>
  <c r="Y30" i="13"/>
  <c r="Y8" i="13"/>
  <c r="Y32" i="13"/>
  <c r="Y10" i="13"/>
  <c r="Y11" i="13"/>
  <c r="Y12" i="13"/>
  <c r="Y36" i="13"/>
  <c r="Y14" i="13"/>
  <c r="Y20" i="13"/>
  <c r="Y34" i="13"/>
  <c r="Y5" i="13"/>
  <c r="Y35" i="13"/>
  <c r="Y39" i="13"/>
  <c r="Y37" i="13"/>
  <c r="Y38" i="13"/>
  <c r="Y19" i="13"/>
  <c r="Y23" i="13"/>
  <c r="Y47" i="13"/>
  <c r="Y25" i="13"/>
  <c r="Y26" i="13"/>
  <c r="Y7" i="13"/>
  <c r="Y40" i="13"/>
  <c r="Y9" i="13"/>
  <c r="Y18" i="13"/>
  <c r="Y41" i="13"/>
  <c r="Y24" i="13"/>
  <c r="Y13" i="13"/>
  <c r="Y42" i="13"/>
  <c r="Y17" i="13"/>
  <c r="Y15" i="13"/>
  <c r="Y43" i="13"/>
  <c r="Y45" i="13"/>
  <c r="Y16" i="13"/>
  <c r="Y44" i="13"/>
  <c r="Y46" i="13"/>
  <c r="Y21" i="13"/>
  <c r="Y4" i="13"/>
  <c r="Y22" i="13"/>
  <c r="X4" i="13"/>
  <c r="X5" i="13" s="1"/>
  <c r="X6" i="13" s="1"/>
  <c r="X7" i="13" s="1"/>
  <c r="X8" i="13" s="1"/>
  <c r="X9" i="13" s="1"/>
  <c r="X10" i="13" s="1"/>
  <c r="X11" i="13" s="1"/>
  <c r="X12" i="13" s="1"/>
  <c r="X13" i="13" s="1"/>
  <c r="X14" i="13" s="1"/>
  <c r="X15" i="13" s="1"/>
  <c r="X16" i="13" s="1"/>
  <c r="X17" i="13" s="1"/>
  <c r="X18" i="13" s="1"/>
  <c r="X19" i="13" s="1"/>
  <c r="X20" i="13" s="1"/>
  <c r="X21" i="13" s="1"/>
  <c r="X22" i="13" s="1"/>
  <c r="X23" i="13" s="1"/>
  <c r="X24" i="13" s="1"/>
  <c r="X25" i="13" s="1"/>
  <c r="X26" i="13" s="1"/>
  <c r="X27" i="13" s="1"/>
  <c r="X28" i="13" s="1"/>
  <c r="X29" i="13" s="1"/>
  <c r="X30" i="13" s="1"/>
  <c r="X31" i="13" s="1"/>
  <c r="X32" i="13" s="1"/>
  <c r="X33" i="13" s="1"/>
  <c r="X34" i="13" s="1"/>
  <c r="X35" i="13" s="1"/>
  <c r="X36" i="13" s="1"/>
  <c r="X37" i="13" s="1"/>
  <c r="X38" i="13" s="1"/>
  <c r="X39" i="13" s="1"/>
  <c r="X40" i="13" s="1"/>
  <c r="X41" i="13" s="1"/>
  <c r="X42" i="13" s="1"/>
  <c r="X43" i="13" s="1"/>
  <c r="X44" i="13" s="1"/>
  <c r="X45" i="13" s="1"/>
  <c r="X46" i="13" s="1"/>
  <c r="X47" i="13" s="1"/>
  <c r="Y29" i="13"/>
  <c r="Y31" i="13"/>
  <c r="Y33" i="13"/>
  <c r="Y27" i="13"/>
  <c r="Y28" i="13"/>
  <c r="P47" i="50"/>
  <c r="P43" i="50"/>
  <c r="P39" i="50"/>
  <c r="P35" i="50"/>
  <c r="P31" i="50"/>
  <c r="P27" i="50"/>
  <c r="P23" i="50"/>
  <c r="P19" i="50"/>
  <c r="P15" i="50"/>
  <c r="P11" i="50"/>
  <c r="P7" i="50"/>
  <c r="N47" i="50"/>
  <c r="N43" i="50"/>
  <c r="N39" i="50"/>
  <c r="N35" i="50"/>
  <c r="N31" i="50"/>
  <c r="N27" i="50"/>
  <c r="N23" i="50"/>
  <c r="N19" i="50"/>
  <c r="N15" i="50"/>
  <c r="N11" i="50"/>
  <c r="N7" i="50"/>
  <c r="P44" i="50"/>
  <c r="P40" i="50"/>
  <c r="P36" i="50"/>
  <c r="P32" i="50"/>
  <c r="P28" i="50"/>
  <c r="P24" i="50"/>
  <c r="N25" i="50"/>
  <c r="P16" i="50"/>
  <c r="N12" i="50"/>
  <c r="P20" i="50"/>
  <c r="N16" i="50"/>
  <c r="N20" i="50"/>
  <c r="P6" i="50"/>
  <c r="P4" i="50"/>
  <c r="N46" i="50"/>
  <c r="N41" i="50"/>
  <c r="N36" i="50"/>
  <c r="P14" i="50"/>
  <c r="N10" i="50"/>
  <c r="P34" i="50"/>
  <c r="P18" i="50"/>
  <c r="N14" i="50"/>
  <c r="N34" i="50"/>
  <c r="P29" i="50"/>
  <c r="N18" i="50"/>
  <c r="N29" i="50"/>
  <c r="N24" i="50"/>
  <c r="P22" i="50"/>
  <c r="N22" i="50"/>
  <c r="P45" i="50"/>
  <c r="N45" i="50"/>
  <c r="N40" i="50"/>
  <c r="N38" i="50"/>
  <c r="P33" i="50"/>
  <c r="P9" i="50"/>
  <c r="N33" i="50"/>
  <c r="N28" i="50"/>
  <c r="P13" i="50"/>
  <c r="N9" i="50"/>
  <c r="P5" i="50"/>
  <c r="N6" i="50"/>
  <c r="P41" i="50"/>
  <c r="P37" i="50"/>
  <c r="N37" i="50"/>
  <c r="N32" i="50"/>
  <c r="N5" i="50"/>
  <c r="P12" i="50"/>
  <c r="N44" i="50"/>
  <c r="P8" i="50"/>
  <c r="N8" i="50"/>
  <c r="N4" i="50"/>
  <c r="P26" i="50"/>
  <c r="N26" i="50"/>
  <c r="N13" i="50"/>
  <c r="P46" i="50"/>
  <c r="P25" i="50"/>
  <c r="P38" i="50"/>
  <c r="P17" i="50"/>
  <c r="N17" i="50"/>
  <c r="P30" i="50"/>
  <c r="P10" i="50"/>
  <c r="P42" i="50"/>
  <c r="N42" i="50"/>
  <c r="P21" i="50"/>
  <c r="N30" i="50"/>
  <c r="N21" i="50"/>
  <c r="AB46" i="51"/>
  <c r="AB42" i="51"/>
  <c r="AB38" i="51"/>
  <c r="AB34" i="51"/>
  <c r="AB30" i="51"/>
  <c r="AB26" i="51"/>
  <c r="AB22" i="51"/>
  <c r="AB18" i="51"/>
  <c r="AB14" i="51"/>
  <c r="AB10" i="51"/>
  <c r="AB6" i="51"/>
  <c r="Z46" i="51"/>
  <c r="Z42" i="51"/>
  <c r="Z38" i="51"/>
  <c r="Z34" i="51"/>
  <c r="Z30" i="51"/>
  <c r="Z26" i="51"/>
  <c r="Z22" i="51"/>
  <c r="Z18" i="51"/>
  <c r="Z14" i="51"/>
  <c r="Z10" i="51"/>
  <c r="Z6" i="51"/>
  <c r="AB43" i="51"/>
  <c r="AB39" i="51"/>
  <c r="AB35" i="51"/>
  <c r="AB31" i="51"/>
  <c r="AB27" i="51"/>
  <c r="AB23" i="51"/>
  <c r="AB19" i="51"/>
  <c r="AB15" i="51"/>
  <c r="AB11" i="51"/>
  <c r="AB7" i="51"/>
  <c r="Z43" i="51"/>
  <c r="Z39" i="51"/>
  <c r="Z35" i="51"/>
  <c r="Z31" i="51"/>
  <c r="Z27" i="51"/>
  <c r="Z23" i="51"/>
  <c r="Z19" i="51"/>
  <c r="Z15" i="51"/>
  <c r="Z11" i="51"/>
  <c r="Z7" i="51"/>
  <c r="Z47" i="51"/>
  <c r="Z44" i="51"/>
  <c r="Z40" i="51"/>
  <c r="Z36" i="51"/>
  <c r="Z32" i="51"/>
  <c r="Z28" i="51"/>
  <c r="Z24" i="51"/>
  <c r="Z20" i="51"/>
  <c r="Z16" i="51"/>
  <c r="AB33" i="51"/>
  <c r="AB20" i="51"/>
  <c r="Z33" i="51"/>
  <c r="AB5" i="51"/>
  <c r="AB25" i="51"/>
  <c r="AB12" i="51"/>
  <c r="Z5" i="51"/>
  <c r="Z25" i="51"/>
  <c r="Z12" i="51"/>
  <c r="AB17" i="51"/>
  <c r="Z17" i="51"/>
  <c r="AB40" i="51"/>
  <c r="AB45" i="51"/>
  <c r="AB32" i="51"/>
  <c r="AB9" i="51"/>
  <c r="Z45" i="51"/>
  <c r="Z9" i="51"/>
  <c r="AB4" i="51"/>
  <c r="AB37" i="51"/>
  <c r="AB24" i="51"/>
  <c r="Z4" i="51"/>
  <c r="AB29" i="51"/>
  <c r="AB16" i="51"/>
  <c r="Z29" i="51"/>
  <c r="AB36" i="51"/>
  <c r="AB21" i="51"/>
  <c r="Z21" i="51"/>
  <c r="AB41" i="51"/>
  <c r="Z41" i="51"/>
  <c r="AB44" i="51"/>
  <c r="AB13" i="51"/>
  <c r="Z13" i="51"/>
  <c r="AB8" i="51"/>
  <c r="AB47" i="51"/>
  <c r="Z8" i="51"/>
  <c r="Z37" i="51"/>
  <c r="AB28" i="51"/>
  <c r="AK44" i="49"/>
  <c r="AK40" i="49"/>
  <c r="AK36" i="49"/>
  <c r="AK32" i="49"/>
  <c r="AK28" i="49"/>
  <c r="AI44" i="49"/>
  <c r="AI40" i="49"/>
  <c r="AI36" i="49"/>
  <c r="AI32" i="49"/>
  <c r="AK45" i="49"/>
  <c r="AK41" i="49"/>
  <c r="AK37" i="49"/>
  <c r="AK33" i="49"/>
  <c r="AK29" i="49"/>
  <c r="AI45" i="49"/>
  <c r="AI41" i="49"/>
  <c r="AI37" i="49"/>
  <c r="AI33" i="49"/>
  <c r="AI29" i="49"/>
  <c r="AI25" i="49"/>
  <c r="AI21" i="49"/>
  <c r="AK47" i="49"/>
  <c r="AK27" i="49"/>
  <c r="AK17" i="49"/>
  <c r="AK13" i="49"/>
  <c r="AK9" i="49"/>
  <c r="AK5" i="49"/>
  <c r="AI47" i="49"/>
  <c r="AI27" i="49"/>
  <c r="AI17" i="49"/>
  <c r="AI13" i="49"/>
  <c r="AI9" i="49"/>
  <c r="AI5" i="49"/>
  <c r="AK39" i="49"/>
  <c r="AK23" i="49"/>
  <c r="AI39" i="49"/>
  <c r="AI23" i="49"/>
  <c r="AK46" i="49"/>
  <c r="AK31" i="49"/>
  <c r="AK21" i="49"/>
  <c r="AI46" i="49"/>
  <c r="AI31" i="49"/>
  <c r="AK18" i="49"/>
  <c r="AK14" i="49"/>
  <c r="AK10" i="49"/>
  <c r="AK6" i="49"/>
  <c r="AK38" i="49"/>
  <c r="AI18" i="49"/>
  <c r="AI14" i="49"/>
  <c r="AI10" i="49"/>
  <c r="AI6" i="49"/>
  <c r="AI38" i="49"/>
  <c r="AK26" i="49"/>
  <c r="AI28" i="49"/>
  <c r="AK24" i="49"/>
  <c r="AK22" i="49"/>
  <c r="AK4" i="49"/>
  <c r="AI22" i="49"/>
  <c r="AI4" i="49"/>
  <c r="AK11" i="49"/>
  <c r="AI42" i="49"/>
  <c r="AK25" i="49"/>
  <c r="AK16" i="49"/>
  <c r="AI16" i="49"/>
  <c r="AI24" i="49"/>
  <c r="AK8" i="49"/>
  <c r="AI8" i="49"/>
  <c r="AI15" i="49"/>
  <c r="AI30" i="49"/>
  <c r="AK43" i="49"/>
  <c r="AI43" i="49"/>
  <c r="AK35" i="49"/>
  <c r="AI35" i="49"/>
  <c r="AK42" i="49"/>
  <c r="AK34" i="49"/>
  <c r="AK12" i="49"/>
  <c r="AK7" i="49"/>
  <c r="AI7" i="49"/>
  <c r="AK15" i="49"/>
  <c r="AK30" i="49"/>
  <c r="AK20" i="49"/>
  <c r="AI20" i="49"/>
  <c r="AK19" i="49"/>
  <c r="AI19" i="49"/>
  <c r="AI12" i="49"/>
  <c r="AI26" i="49"/>
  <c r="AI34" i="49"/>
  <c r="AI11" i="49"/>
  <c r="Q46" i="45"/>
  <c r="Q42" i="45"/>
  <c r="Q38" i="45"/>
  <c r="Q34" i="45"/>
  <c r="Q30" i="45"/>
  <c r="Q26" i="45"/>
  <c r="Q22" i="45"/>
  <c r="Q18" i="45"/>
  <c r="Q14" i="45"/>
  <c r="Q10" i="45"/>
  <c r="Q6" i="45"/>
  <c r="S47" i="45"/>
  <c r="S43" i="45"/>
  <c r="S39" i="45"/>
  <c r="S35" i="45"/>
  <c r="S31" i="45"/>
  <c r="S27" i="45"/>
  <c r="S23" i="45"/>
  <c r="S19" i="45"/>
  <c r="S15" i="45"/>
  <c r="S11" i="45"/>
  <c r="S7" i="45"/>
  <c r="Q47" i="45"/>
  <c r="Q43" i="45"/>
  <c r="Q39" i="45"/>
  <c r="Q35" i="45"/>
  <c r="Q31" i="45"/>
  <c r="Q27" i="45"/>
  <c r="Q23" i="45"/>
  <c r="Q19" i="45"/>
  <c r="Q15" i="45"/>
  <c r="Q11" i="45"/>
  <c r="Q7" i="45"/>
  <c r="S44" i="45"/>
  <c r="S40" i="45"/>
  <c r="S36" i="45"/>
  <c r="S32" i="45"/>
  <c r="S28" i="45"/>
  <c r="S24" i="45"/>
  <c r="S20" i="45"/>
  <c r="S16" i="45"/>
  <c r="S12" i="45"/>
  <c r="S8" i="45"/>
  <c r="S4" i="45"/>
  <c r="S42" i="45"/>
  <c r="S21" i="45"/>
  <c r="Q44" i="45"/>
  <c r="Q21" i="45"/>
  <c r="S34" i="45"/>
  <c r="S13" i="45"/>
  <c r="Q36" i="45"/>
  <c r="Q13" i="45"/>
  <c r="S26" i="45"/>
  <c r="S5" i="45"/>
  <c r="Q28" i="45"/>
  <c r="Q5" i="45"/>
  <c r="S18" i="45"/>
  <c r="S41" i="45"/>
  <c r="Q20" i="45"/>
  <c r="Q41" i="45"/>
  <c r="S10" i="45"/>
  <c r="S33" i="45"/>
  <c r="Q12" i="45"/>
  <c r="Q33" i="45"/>
  <c r="S46" i="45"/>
  <c r="S25" i="45"/>
  <c r="Q4" i="45"/>
  <c r="S38" i="45"/>
  <c r="S17" i="45"/>
  <c r="Q40" i="45"/>
  <c r="Q17" i="45"/>
  <c r="Q9" i="45"/>
  <c r="S29" i="45"/>
  <c r="Q29" i="45"/>
  <c r="S14" i="45"/>
  <c r="S37" i="45"/>
  <c r="Q8" i="45"/>
  <c r="Q37" i="45"/>
  <c r="Q32" i="45"/>
  <c r="S22" i="45"/>
  <c r="S45" i="45"/>
  <c r="Q45" i="45"/>
  <c r="Q24" i="45"/>
  <c r="Q16" i="45"/>
  <c r="S9" i="45"/>
  <c r="S30" i="45"/>
  <c r="Q25" i="45"/>
  <c r="S6" i="45"/>
  <c r="AB47" i="43"/>
  <c r="AB43" i="43"/>
  <c r="AB39" i="43"/>
  <c r="AB35" i="43"/>
  <c r="AB31" i="43"/>
  <c r="AB27" i="43"/>
  <c r="AB23" i="43"/>
  <c r="AB19" i="43"/>
  <c r="AB15" i="43"/>
  <c r="AB11" i="43"/>
  <c r="AB7" i="43"/>
  <c r="Z47" i="43"/>
  <c r="Z43" i="43"/>
  <c r="Z39" i="43"/>
  <c r="Z35" i="43"/>
  <c r="Z31" i="43"/>
  <c r="Z27" i="43"/>
  <c r="Z23" i="43"/>
  <c r="Z19" i="43"/>
  <c r="Z15" i="43"/>
  <c r="Z11" i="43"/>
  <c r="Z7" i="43"/>
  <c r="AB44" i="43"/>
  <c r="AB40" i="43"/>
  <c r="AB36" i="43"/>
  <c r="AB32" i="43"/>
  <c r="AB28" i="43"/>
  <c r="AB24" i="43"/>
  <c r="AB20" i="43"/>
  <c r="AB16" i="43"/>
  <c r="AB12" i="43"/>
  <c r="AB8" i="43"/>
  <c r="AB4" i="43"/>
  <c r="Z44" i="43"/>
  <c r="Z40" i="43"/>
  <c r="Z36" i="43"/>
  <c r="Z32" i="43"/>
  <c r="Z28" i="43"/>
  <c r="Z24" i="43"/>
  <c r="Z20" i="43"/>
  <c r="Z16" i="43"/>
  <c r="Z12" i="43"/>
  <c r="Z8" i="43"/>
  <c r="Z4" i="43"/>
  <c r="Z45" i="43"/>
  <c r="Z37" i="43"/>
  <c r="Z29" i="43"/>
  <c r="Z21" i="43"/>
  <c r="Z13" i="43"/>
  <c r="Z5" i="43"/>
  <c r="Z17" i="43"/>
  <c r="Z30" i="43"/>
  <c r="AB38" i="43"/>
  <c r="Z14" i="43"/>
  <c r="Z25" i="43"/>
  <c r="Z9" i="43"/>
  <c r="AB30" i="43"/>
  <c r="Z38" i="43"/>
  <c r="Z6" i="43"/>
  <c r="Z33" i="43"/>
  <c r="AB46" i="43"/>
  <c r="AB42" i="43"/>
  <c r="AB34" i="43"/>
  <c r="AB26" i="43"/>
  <c r="AB18" i="43"/>
  <c r="AB10" i="43"/>
  <c r="AB14" i="43"/>
  <c r="Z46" i="43"/>
  <c r="Z42" i="43"/>
  <c r="Z34" i="43"/>
  <c r="Z26" i="43"/>
  <c r="Z18" i="43"/>
  <c r="Z10" i="43"/>
  <c r="AB6" i="43"/>
  <c r="Z41" i="43"/>
  <c r="AB22" i="43"/>
  <c r="AB41" i="43"/>
  <c r="AB33" i="43"/>
  <c r="AB25" i="43"/>
  <c r="AB17" i="43"/>
  <c r="AB9" i="43"/>
  <c r="Z22" i="43"/>
  <c r="AB5" i="43"/>
  <c r="AB45" i="43"/>
  <c r="AB29" i="43"/>
  <c r="AB13" i="43"/>
  <c r="AB37" i="43"/>
  <c r="AB21" i="43"/>
  <c r="Y46" i="52"/>
  <c r="Y42" i="52"/>
  <c r="Y38" i="52"/>
  <c r="Y34" i="52"/>
  <c r="Y30" i="52"/>
  <c r="Y26" i="52"/>
  <c r="Y22" i="52"/>
  <c r="Y47" i="52"/>
  <c r="W47" i="52"/>
  <c r="W43" i="52"/>
  <c r="Y44" i="52"/>
  <c r="W30" i="52"/>
  <c r="Y37" i="52"/>
  <c r="Y21" i="52"/>
  <c r="Y17" i="52"/>
  <c r="Y13" i="52"/>
  <c r="Y9" i="52"/>
  <c r="Y5" i="52"/>
  <c r="W37" i="52"/>
  <c r="Y35" i="52"/>
  <c r="Y28" i="52"/>
  <c r="W21" i="52"/>
  <c r="W17" i="52"/>
  <c r="W13" i="52"/>
  <c r="W9" i="52"/>
  <c r="W5" i="52"/>
  <c r="W35" i="52"/>
  <c r="W28" i="52"/>
  <c r="W26" i="52"/>
  <c r="W44" i="52"/>
  <c r="W42" i="52"/>
  <c r="W46" i="52"/>
  <c r="Y33" i="52"/>
  <c r="Y18" i="52"/>
  <c r="Y14" i="52"/>
  <c r="Y10" i="52"/>
  <c r="Y6" i="52"/>
  <c r="Y40" i="52"/>
  <c r="W33" i="52"/>
  <c r="Y31" i="52"/>
  <c r="Y24" i="52"/>
  <c r="W18" i="52"/>
  <c r="W14" i="52"/>
  <c r="W10" i="52"/>
  <c r="W6" i="52"/>
  <c r="W40" i="52"/>
  <c r="W31" i="52"/>
  <c r="W24" i="52"/>
  <c r="W38" i="52"/>
  <c r="W22" i="52"/>
  <c r="Y25" i="52"/>
  <c r="Y39" i="52"/>
  <c r="W25" i="52"/>
  <c r="W39" i="52"/>
  <c r="Y32" i="52"/>
  <c r="W32" i="52"/>
  <c r="Y15" i="52"/>
  <c r="W15" i="52"/>
  <c r="Y7" i="52"/>
  <c r="W7" i="52"/>
  <c r="Y27" i="52"/>
  <c r="W27" i="52"/>
  <c r="Y12" i="52"/>
  <c r="W12" i="52"/>
  <c r="Y45" i="52"/>
  <c r="Y4" i="52"/>
  <c r="Y41" i="52"/>
  <c r="W20" i="52"/>
  <c r="W41" i="52"/>
  <c r="Y23" i="52"/>
  <c r="W23" i="52"/>
  <c r="Y36" i="52"/>
  <c r="W36" i="52"/>
  <c r="W4" i="52"/>
  <c r="Y29" i="52"/>
  <c r="W29" i="52"/>
  <c r="Y19" i="52"/>
  <c r="Y8" i="52"/>
  <c r="W34" i="52"/>
  <c r="W8" i="52"/>
  <c r="Y11" i="52"/>
  <c r="W11" i="52"/>
  <c r="Y20" i="52"/>
  <c r="Y16" i="52"/>
  <c r="W45" i="52"/>
  <c r="W16" i="52"/>
  <c r="Y43" i="52"/>
  <c r="W19" i="52"/>
  <c r="AI44" i="46"/>
  <c r="AI40" i="46"/>
  <c r="AI36" i="46"/>
  <c r="AI32" i="46"/>
  <c r="AI28" i="46"/>
  <c r="AI24" i="46"/>
  <c r="AK45" i="46"/>
  <c r="AK41" i="46"/>
  <c r="AK37" i="46"/>
  <c r="AK33" i="46"/>
  <c r="AK29" i="46"/>
  <c r="AK25" i="46"/>
  <c r="AI45" i="46"/>
  <c r="AI41" i="46"/>
  <c r="AI37" i="46"/>
  <c r="AI33" i="46"/>
  <c r="AI29" i="46"/>
  <c r="AI25" i="46"/>
  <c r="AK46" i="46"/>
  <c r="AK42" i="46"/>
  <c r="AK38" i="46"/>
  <c r="AK34" i="46"/>
  <c r="AK30" i="46"/>
  <c r="AK26" i="46"/>
  <c r="AK22" i="46"/>
  <c r="AI46" i="46"/>
  <c r="AK36" i="46"/>
  <c r="AI38" i="46"/>
  <c r="AK28" i="46"/>
  <c r="AK43" i="46"/>
  <c r="AI30" i="46"/>
  <c r="AK18" i="46"/>
  <c r="AK14" i="46"/>
  <c r="AK10" i="46"/>
  <c r="AK6" i="46"/>
  <c r="AI43" i="46"/>
  <c r="AI18" i="46"/>
  <c r="AI14" i="46"/>
  <c r="AI10" i="46"/>
  <c r="AI6" i="46"/>
  <c r="AK35" i="46"/>
  <c r="AI22" i="46"/>
  <c r="AI35" i="46"/>
  <c r="AK27" i="46"/>
  <c r="AI27" i="46"/>
  <c r="AK19" i="46"/>
  <c r="AK15" i="46"/>
  <c r="AK11" i="46"/>
  <c r="AK7" i="46"/>
  <c r="AI19" i="46"/>
  <c r="AI15" i="46"/>
  <c r="AI11" i="46"/>
  <c r="AI7" i="46"/>
  <c r="AI42" i="46"/>
  <c r="AK32" i="46"/>
  <c r="AK12" i="46"/>
  <c r="AI12" i="46"/>
  <c r="AK20" i="46"/>
  <c r="AK47" i="46"/>
  <c r="AK24" i="46"/>
  <c r="AI20" i="46"/>
  <c r="AI47" i="46"/>
  <c r="AK9" i="46"/>
  <c r="AI9" i="46"/>
  <c r="AK23" i="46"/>
  <c r="AK17" i="46"/>
  <c r="AI23" i="46"/>
  <c r="AI17" i="46"/>
  <c r="AK8" i="46"/>
  <c r="AK16" i="46"/>
  <c r="AI5" i="46"/>
  <c r="AK31" i="46"/>
  <c r="AI31" i="46"/>
  <c r="AK4" i="46"/>
  <c r="AI4" i="46"/>
  <c r="AI8" i="46"/>
  <c r="AK13" i="46"/>
  <c r="AI13" i="46"/>
  <c r="AK44" i="46"/>
  <c r="AI16" i="46"/>
  <c r="AI39" i="46"/>
  <c r="AK21" i="46"/>
  <c r="AI21" i="46"/>
  <c r="AK5" i="46"/>
  <c r="AI26" i="46"/>
  <c r="AI34" i="46"/>
  <c r="AK40" i="46"/>
  <c r="AK39" i="46"/>
  <c r="V46" i="52"/>
  <c r="V42" i="52"/>
  <c r="V38" i="52"/>
  <c r="V34" i="52"/>
  <c r="V30" i="52"/>
  <c r="V26" i="52"/>
  <c r="V22" i="52"/>
  <c r="T46" i="52"/>
  <c r="T42" i="52"/>
  <c r="T38" i="52"/>
  <c r="T34" i="52"/>
  <c r="T30" i="52"/>
  <c r="T26" i="52"/>
  <c r="T22" i="52"/>
  <c r="V47" i="52"/>
  <c r="T47" i="52"/>
  <c r="T43" i="52"/>
  <c r="T39" i="52"/>
  <c r="T35" i="52"/>
  <c r="T31" i="52"/>
  <c r="T27" i="52"/>
  <c r="T23" i="52"/>
  <c r="T41" i="52"/>
  <c r="V39" i="52"/>
  <c r="V32" i="52"/>
  <c r="T25" i="52"/>
  <c r="V23" i="52"/>
  <c r="T20" i="52"/>
  <c r="T16" i="52"/>
  <c r="T12" i="52"/>
  <c r="T8" i="52"/>
  <c r="T4" i="52"/>
  <c r="T32" i="52"/>
  <c r="V37" i="52"/>
  <c r="V21" i="52"/>
  <c r="V17" i="52"/>
  <c r="V13" i="52"/>
  <c r="V9" i="52"/>
  <c r="V5" i="52"/>
  <c r="T37" i="52"/>
  <c r="V35" i="52"/>
  <c r="V28" i="52"/>
  <c r="T21" i="52"/>
  <c r="T17" i="52"/>
  <c r="T13" i="52"/>
  <c r="T9" i="52"/>
  <c r="T5" i="52"/>
  <c r="T28" i="52"/>
  <c r="V44" i="52"/>
  <c r="T44" i="52"/>
  <c r="V33" i="52"/>
  <c r="V18" i="52"/>
  <c r="V14" i="52"/>
  <c r="V10" i="52"/>
  <c r="V6" i="52"/>
  <c r="T40" i="52"/>
  <c r="T24" i="52"/>
  <c r="V16" i="52"/>
  <c r="V8" i="52"/>
  <c r="T10" i="52"/>
  <c r="V25" i="52"/>
  <c r="T18" i="52"/>
  <c r="V24" i="52"/>
  <c r="V15" i="52"/>
  <c r="V31" i="52"/>
  <c r="T15" i="52"/>
  <c r="V7" i="52"/>
  <c r="T7" i="52"/>
  <c r="V27" i="52"/>
  <c r="V12" i="52"/>
  <c r="V45" i="52"/>
  <c r="V4" i="52"/>
  <c r="T45" i="52"/>
  <c r="V20" i="52"/>
  <c r="T14" i="52"/>
  <c r="V43" i="52"/>
  <c r="V36" i="52"/>
  <c r="T36" i="52"/>
  <c r="V41" i="52"/>
  <c r="V29" i="52"/>
  <c r="T29" i="52"/>
  <c r="V40" i="52"/>
  <c r="V11" i="52"/>
  <c r="T33" i="52"/>
  <c r="T11" i="52"/>
  <c r="T6" i="52"/>
  <c r="T19" i="52"/>
  <c r="V19" i="52"/>
  <c r="AF47" i="43"/>
  <c r="AF43" i="43"/>
  <c r="AF39" i="43"/>
  <c r="AF35" i="43"/>
  <c r="AF31" i="43"/>
  <c r="AF27" i="43"/>
  <c r="AF23" i="43"/>
  <c r="AF19" i="43"/>
  <c r="AF15" i="43"/>
  <c r="AF11" i="43"/>
  <c r="AF7" i="43"/>
  <c r="AH44" i="43"/>
  <c r="AH40" i="43"/>
  <c r="AH36" i="43"/>
  <c r="AH32" i="43"/>
  <c r="AH28" i="43"/>
  <c r="AH24" i="43"/>
  <c r="AH20" i="43"/>
  <c r="AH16" i="43"/>
  <c r="AH12" i="43"/>
  <c r="AH8" i="43"/>
  <c r="AH4" i="43"/>
  <c r="AF44" i="43"/>
  <c r="AF40" i="43"/>
  <c r="AF36" i="43"/>
  <c r="AF32" i="43"/>
  <c r="AF28" i="43"/>
  <c r="AF24" i="43"/>
  <c r="AF20" i="43"/>
  <c r="AF16" i="43"/>
  <c r="AF12" i="43"/>
  <c r="AF8" i="43"/>
  <c r="AF4" i="43"/>
  <c r="AH45" i="43"/>
  <c r="AH41" i="43"/>
  <c r="AH37" i="43"/>
  <c r="AH33" i="43"/>
  <c r="AH29" i="43"/>
  <c r="AH25" i="43"/>
  <c r="AH21" i="43"/>
  <c r="AH17" i="43"/>
  <c r="AH13" i="43"/>
  <c r="AH9" i="43"/>
  <c r="AH5" i="43"/>
  <c r="AH42" i="43"/>
  <c r="AH34" i="43"/>
  <c r="AH26" i="43"/>
  <c r="AH18" i="43"/>
  <c r="AH10" i="43"/>
  <c r="AF42" i="43"/>
  <c r="AF34" i="43"/>
  <c r="AF26" i="43"/>
  <c r="AF18" i="43"/>
  <c r="AF10" i="43"/>
  <c r="AH35" i="43"/>
  <c r="AH43" i="43"/>
  <c r="AH47" i="43"/>
  <c r="AH39" i="43"/>
  <c r="AH31" i="43"/>
  <c r="AH23" i="43"/>
  <c r="AH15" i="43"/>
  <c r="AH7" i="43"/>
  <c r="AF9" i="43"/>
  <c r="AF41" i="43"/>
  <c r="AF33" i="43"/>
  <c r="AF25" i="43"/>
  <c r="AF17" i="43"/>
  <c r="AH46" i="43"/>
  <c r="AH38" i="43"/>
  <c r="AH30" i="43"/>
  <c r="AH22" i="43"/>
  <c r="AH14" i="43"/>
  <c r="AH6" i="43"/>
  <c r="AF46" i="43"/>
  <c r="AF38" i="43"/>
  <c r="AF30" i="43"/>
  <c r="AF22" i="43"/>
  <c r="AF14" i="43"/>
  <c r="AF6" i="43"/>
  <c r="AF29" i="43"/>
  <c r="AF37" i="43"/>
  <c r="AF21" i="43"/>
  <c r="AF45" i="43"/>
  <c r="AF5" i="43"/>
  <c r="AH11" i="43"/>
  <c r="AF13" i="43"/>
  <c r="AH19" i="43"/>
  <c r="AH27" i="43"/>
  <c r="AE45" i="48"/>
  <c r="AC45" i="48"/>
  <c r="AE46" i="48"/>
  <c r="AC46" i="48"/>
  <c r="AE47" i="48"/>
  <c r="AE42" i="48"/>
  <c r="AC42" i="48"/>
  <c r="AE39" i="48"/>
  <c r="AE35" i="48"/>
  <c r="AE31" i="48"/>
  <c r="AE27" i="48"/>
  <c r="AE23" i="48"/>
  <c r="AE19" i="48"/>
  <c r="AE15" i="48"/>
  <c r="AE11" i="48"/>
  <c r="AE7" i="48"/>
  <c r="AC39" i="48"/>
  <c r="AC35" i="48"/>
  <c r="AC31" i="48"/>
  <c r="AC27" i="48"/>
  <c r="AC23" i="48"/>
  <c r="AC19" i="48"/>
  <c r="AC15" i="48"/>
  <c r="AC11" i="48"/>
  <c r="AC7" i="48"/>
  <c r="AE43" i="48"/>
  <c r="AE40" i="48"/>
  <c r="AE36" i="48"/>
  <c r="AE32" i="48"/>
  <c r="AE28" i="48"/>
  <c r="AE24" i="48"/>
  <c r="AE20" i="48"/>
  <c r="AE16" i="48"/>
  <c r="AE12" i="48"/>
  <c r="AE8" i="48"/>
  <c r="AE4" i="48"/>
  <c r="AC43" i="48"/>
  <c r="AC40" i="48"/>
  <c r="AC36" i="48"/>
  <c r="AC32" i="48"/>
  <c r="AC28" i="48"/>
  <c r="AC24" i="48"/>
  <c r="AC20" i="48"/>
  <c r="AC16" i="48"/>
  <c r="AC12" i="48"/>
  <c r="AC8" i="48"/>
  <c r="AC4" i="48"/>
  <c r="AC47" i="48"/>
  <c r="AC29" i="48"/>
  <c r="AE21" i="48"/>
  <c r="AC21" i="48"/>
  <c r="AE34" i="48"/>
  <c r="AE13" i="48"/>
  <c r="AC34" i="48"/>
  <c r="AC13" i="48"/>
  <c r="AE26" i="48"/>
  <c r="AE5" i="48"/>
  <c r="AC26" i="48"/>
  <c r="AC5" i="48"/>
  <c r="AE18" i="48"/>
  <c r="AC18" i="48"/>
  <c r="AE10" i="48"/>
  <c r="AE33" i="48"/>
  <c r="AC10" i="48"/>
  <c r="AE41" i="48"/>
  <c r="AC33" i="48"/>
  <c r="AC44" i="48"/>
  <c r="AC25" i="48"/>
  <c r="AE30" i="48"/>
  <c r="AE25" i="48"/>
  <c r="AC30" i="48"/>
  <c r="AE38" i="48"/>
  <c r="AC38" i="48"/>
  <c r="AE29" i="48"/>
  <c r="AE6" i="48"/>
  <c r="AE37" i="48"/>
  <c r="AC41" i="48"/>
  <c r="AC37" i="48"/>
  <c r="AC6" i="48"/>
  <c r="AE17" i="48"/>
  <c r="AC17" i="48"/>
  <c r="AE9" i="48"/>
  <c r="AE22" i="48"/>
  <c r="AE14" i="48"/>
  <c r="AC14" i="48"/>
  <c r="AC22" i="48"/>
  <c r="AE44" i="48"/>
  <c r="AC9" i="48"/>
  <c r="AB45" i="53"/>
  <c r="AB41" i="53"/>
  <c r="AB37" i="53"/>
  <c r="AB33" i="53"/>
  <c r="AB29" i="53"/>
  <c r="AB25" i="53"/>
  <c r="AB21" i="53"/>
  <c r="AB17" i="53"/>
  <c r="Z45" i="53"/>
  <c r="Z41" i="53"/>
  <c r="Z37" i="53"/>
  <c r="Z33" i="53"/>
  <c r="Z29" i="53"/>
  <c r="Z25" i="53"/>
  <c r="Z21" i="53"/>
  <c r="Z17" i="53"/>
  <c r="AB46" i="53"/>
  <c r="AB42" i="53"/>
  <c r="AB38" i="53"/>
  <c r="Z46" i="53"/>
  <c r="Z42" i="53"/>
  <c r="Z38" i="53"/>
  <c r="AB47" i="53"/>
  <c r="AB43" i="53"/>
  <c r="AB39" i="53"/>
  <c r="AB35" i="53"/>
  <c r="AB31" i="53"/>
  <c r="AB27" i="53"/>
  <c r="AB23" i="53"/>
  <c r="AB19" i="53"/>
  <c r="AB36" i="53"/>
  <c r="Z36" i="53"/>
  <c r="Z19" i="53"/>
  <c r="AB15" i="53"/>
  <c r="AB11" i="53"/>
  <c r="AB7" i="53"/>
  <c r="Z15" i="53"/>
  <c r="Z11" i="53"/>
  <c r="Z7" i="53"/>
  <c r="Z23" i="53"/>
  <c r="Z43" i="53"/>
  <c r="Z27" i="53"/>
  <c r="Z31" i="53"/>
  <c r="AB12" i="53"/>
  <c r="AB8" i="53"/>
  <c r="AB4" i="53"/>
  <c r="Z12" i="53"/>
  <c r="Z8" i="53"/>
  <c r="Z4" i="53"/>
  <c r="AB40" i="53"/>
  <c r="Z35" i="53"/>
  <c r="AB18" i="53"/>
  <c r="AB22" i="53"/>
  <c r="Z9" i="53"/>
  <c r="Z28" i="53"/>
  <c r="AB10" i="53"/>
  <c r="AB44" i="53"/>
  <c r="AB30" i="53"/>
  <c r="AB26" i="53"/>
  <c r="Z22" i="53"/>
  <c r="Z10" i="53"/>
  <c r="Z44" i="53"/>
  <c r="Z30" i="53"/>
  <c r="Z26" i="53"/>
  <c r="AB34" i="53"/>
  <c r="Z34" i="53"/>
  <c r="AB14" i="53"/>
  <c r="AB6" i="53"/>
  <c r="Z32" i="53"/>
  <c r="Z47" i="53"/>
  <c r="Z14" i="53"/>
  <c r="Z6" i="53"/>
  <c r="Z40" i="53"/>
  <c r="Z16" i="53"/>
  <c r="Z5" i="53"/>
  <c r="AB16" i="53"/>
  <c r="AB13" i="53"/>
  <c r="AB5" i="53"/>
  <c r="Z13" i="53"/>
  <c r="AB20" i="53"/>
  <c r="AB24" i="53"/>
  <c r="Z20" i="53"/>
  <c r="AB32" i="53"/>
  <c r="AB28" i="53"/>
  <c r="Z24" i="53"/>
  <c r="Z39" i="53"/>
  <c r="Z18" i="53"/>
  <c r="AB9" i="53"/>
  <c r="Y46" i="49"/>
  <c r="Y42" i="49"/>
  <c r="Y38" i="49"/>
  <c r="Y34" i="49"/>
  <c r="Y30" i="49"/>
  <c r="Y26" i="49"/>
  <c r="Y22" i="49"/>
  <c r="W46" i="49"/>
  <c r="W42" i="49"/>
  <c r="W38" i="49"/>
  <c r="W34" i="49"/>
  <c r="W30" i="49"/>
  <c r="W26" i="49"/>
  <c r="W22" i="49"/>
  <c r="Y47" i="49"/>
  <c r="Y43" i="49"/>
  <c r="Y39" i="49"/>
  <c r="Y35" i="49"/>
  <c r="Y31" i="49"/>
  <c r="Y27" i="49"/>
  <c r="Y23" i="49"/>
  <c r="W47" i="49"/>
  <c r="W43" i="49"/>
  <c r="W39" i="49"/>
  <c r="W35" i="49"/>
  <c r="W31" i="49"/>
  <c r="W27" i="49"/>
  <c r="W44" i="49"/>
  <c r="W40" i="49"/>
  <c r="W36" i="49"/>
  <c r="W32" i="49"/>
  <c r="W28" i="49"/>
  <c r="Y37" i="49"/>
  <c r="W37" i="49"/>
  <c r="Y20" i="49"/>
  <c r="Y16" i="49"/>
  <c r="Y12" i="49"/>
  <c r="Y8" i="49"/>
  <c r="Y4" i="49"/>
  <c r="Y29" i="49"/>
  <c r="Y25" i="49"/>
  <c r="W20" i="49"/>
  <c r="W16" i="49"/>
  <c r="W12" i="49"/>
  <c r="W8" i="49"/>
  <c r="W4" i="49"/>
  <c r="Y44" i="49"/>
  <c r="W29" i="49"/>
  <c r="W25" i="49"/>
  <c r="Y36" i="49"/>
  <c r="W23" i="49"/>
  <c r="Y17" i="49"/>
  <c r="Y13" i="49"/>
  <c r="Y9" i="49"/>
  <c r="Y5" i="49"/>
  <c r="Y41" i="49"/>
  <c r="W17" i="49"/>
  <c r="W13" i="49"/>
  <c r="W9" i="49"/>
  <c r="W5" i="49"/>
  <c r="Y33" i="49"/>
  <c r="Y7" i="49"/>
  <c r="W7" i="49"/>
  <c r="W14" i="49"/>
  <c r="Y19" i="49"/>
  <c r="W19" i="49"/>
  <c r="Y6" i="49"/>
  <c r="Y28" i="49"/>
  <c r="W6" i="49"/>
  <c r="W41" i="49"/>
  <c r="Y21" i="49"/>
  <c r="Y11" i="49"/>
  <c r="Y32" i="49"/>
  <c r="W21" i="49"/>
  <c r="W11" i="49"/>
  <c r="W24" i="49"/>
  <c r="Y18" i="49"/>
  <c r="W18" i="49"/>
  <c r="Y24" i="49"/>
  <c r="W15" i="49"/>
  <c r="Y14" i="49"/>
  <c r="Y40" i="49"/>
  <c r="Y15" i="49"/>
  <c r="Y45" i="49"/>
  <c r="W45" i="49"/>
  <c r="W33" i="49"/>
  <c r="Y10" i="49"/>
  <c r="W10" i="49"/>
  <c r="AK46" i="53"/>
  <c r="AK42" i="53"/>
  <c r="AK38" i="53"/>
  <c r="AK34" i="53"/>
  <c r="AK30" i="53"/>
  <c r="AK26" i="53"/>
  <c r="AK22" i="53"/>
  <c r="AK18" i="53"/>
  <c r="AI46" i="53"/>
  <c r="AI42" i="53"/>
  <c r="AI38" i="53"/>
  <c r="AI34" i="53"/>
  <c r="AI30" i="53"/>
  <c r="AI26" i="53"/>
  <c r="AI22" i="53"/>
  <c r="AI18" i="53"/>
  <c r="AK47" i="53"/>
  <c r="AK43" i="53"/>
  <c r="AK39" i="53"/>
  <c r="AI47" i="53"/>
  <c r="AI43" i="53"/>
  <c r="AI39" i="53"/>
  <c r="AK44" i="53"/>
  <c r="AK40" i="53"/>
  <c r="AK36" i="53"/>
  <c r="AK32" i="53"/>
  <c r="AK28" i="53"/>
  <c r="AK24" i="53"/>
  <c r="AK20" i="53"/>
  <c r="AK16" i="53"/>
  <c r="AI41" i="53"/>
  <c r="AI19" i="53"/>
  <c r="AK17" i="53"/>
  <c r="AK23" i="53"/>
  <c r="AK21" i="53"/>
  <c r="AI17" i="53"/>
  <c r="AI23" i="53"/>
  <c r="AI21" i="53"/>
  <c r="AK27" i="53"/>
  <c r="AK25" i="53"/>
  <c r="AK12" i="53"/>
  <c r="AK8" i="53"/>
  <c r="AK4" i="53"/>
  <c r="AI27" i="53"/>
  <c r="AI25" i="53"/>
  <c r="AI12" i="53"/>
  <c r="AI8" i="53"/>
  <c r="AI4" i="53"/>
  <c r="AK31" i="53"/>
  <c r="AK29" i="53"/>
  <c r="AI40" i="53"/>
  <c r="AI31" i="53"/>
  <c r="AI29" i="53"/>
  <c r="AK33" i="53"/>
  <c r="AK35" i="53"/>
  <c r="AI33" i="53"/>
  <c r="AI35" i="53"/>
  <c r="AK13" i="53"/>
  <c r="AK9" i="53"/>
  <c r="AK5" i="53"/>
  <c r="AK45" i="53"/>
  <c r="AI16" i="53"/>
  <c r="AI13" i="53"/>
  <c r="AI9" i="53"/>
  <c r="AI5" i="53"/>
  <c r="AI45" i="53"/>
  <c r="AI20" i="53"/>
  <c r="AI37" i="53"/>
  <c r="AI24" i="53"/>
  <c r="AI14" i="53"/>
  <c r="AI6" i="53"/>
  <c r="AI10" i="53"/>
  <c r="AK15" i="53"/>
  <c r="AI7" i="53"/>
  <c r="AK11" i="53"/>
  <c r="AK7" i="53"/>
  <c r="AI11" i="53"/>
  <c r="AK37" i="53"/>
  <c r="AI32" i="53"/>
  <c r="AI28" i="53"/>
  <c r="AK10" i="53"/>
  <c r="AI15" i="53"/>
  <c r="AI36" i="53"/>
  <c r="AK41" i="53"/>
  <c r="AK14" i="53"/>
  <c r="AI44" i="53"/>
  <c r="AK6" i="53"/>
  <c r="AK19" i="53"/>
  <c r="V47" i="44"/>
  <c r="V43" i="44"/>
  <c r="V39" i="44"/>
  <c r="V35" i="44"/>
  <c r="V31" i="44"/>
  <c r="V27" i="44"/>
  <c r="V23" i="44"/>
  <c r="V19" i="44"/>
  <c r="V15" i="44"/>
  <c r="V11" i="44"/>
  <c r="V7" i="44"/>
  <c r="T47" i="44"/>
  <c r="T43" i="44"/>
  <c r="T39" i="44"/>
  <c r="T35" i="44"/>
  <c r="T31" i="44"/>
  <c r="T27" i="44"/>
  <c r="T23" i="44"/>
  <c r="T19" i="44"/>
  <c r="T15" i="44"/>
  <c r="T11" i="44"/>
  <c r="T7" i="44"/>
  <c r="V44" i="44"/>
  <c r="V40" i="44"/>
  <c r="V36" i="44"/>
  <c r="V32" i="44"/>
  <c r="V28" i="44"/>
  <c r="V24" i="44"/>
  <c r="V20" i="44"/>
  <c r="V16" i="44"/>
  <c r="V12" i="44"/>
  <c r="V8" i="44"/>
  <c r="V4" i="44"/>
  <c r="T44" i="44"/>
  <c r="T40" i="44"/>
  <c r="T36" i="44"/>
  <c r="T32" i="44"/>
  <c r="T28" i="44"/>
  <c r="T24" i="44"/>
  <c r="T20" i="44"/>
  <c r="T16" i="44"/>
  <c r="T12" i="44"/>
  <c r="T8" i="44"/>
  <c r="T4" i="44"/>
  <c r="T42" i="44"/>
  <c r="T21" i="44"/>
  <c r="V34" i="44"/>
  <c r="V13" i="44"/>
  <c r="T34" i="44"/>
  <c r="T13" i="44"/>
  <c r="V26" i="44"/>
  <c r="V5" i="44"/>
  <c r="T26" i="44"/>
  <c r="T5" i="44"/>
  <c r="V18" i="44"/>
  <c r="V41" i="44"/>
  <c r="T18" i="44"/>
  <c r="T41" i="44"/>
  <c r="V10" i="44"/>
  <c r="V33" i="44"/>
  <c r="T10" i="44"/>
  <c r="T33" i="44"/>
  <c r="V46" i="44"/>
  <c r="V25" i="44"/>
  <c r="T46" i="44"/>
  <c r="T25" i="44"/>
  <c r="T38" i="44"/>
  <c r="T17" i="44"/>
  <c r="V30" i="44"/>
  <c r="V9" i="44"/>
  <c r="V37" i="44"/>
  <c r="T37" i="44"/>
  <c r="V22" i="44"/>
  <c r="V17" i="44"/>
  <c r="V42" i="44"/>
  <c r="T22" i="44"/>
  <c r="V45" i="44"/>
  <c r="T45" i="44"/>
  <c r="V21" i="44"/>
  <c r="V6" i="44"/>
  <c r="T6" i="44"/>
  <c r="V38" i="44"/>
  <c r="T30" i="44"/>
  <c r="V29" i="44"/>
  <c r="V14" i="44"/>
  <c r="T29" i="44"/>
  <c r="T14" i="44"/>
  <c r="T9" i="44"/>
  <c r="K76" i="47"/>
  <c r="BA34" i="47"/>
  <c r="AS34" i="49"/>
  <c r="AS39" i="44"/>
  <c r="K66" i="48"/>
  <c r="AS39" i="43"/>
  <c r="AQ45" i="45"/>
  <c r="AQ45" i="53"/>
  <c r="AQ45" i="44"/>
  <c r="AQ45" i="48"/>
  <c r="AQ45" i="49"/>
  <c r="AQ45" i="51"/>
  <c r="AQ45" i="47"/>
  <c r="AQ45" i="50"/>
  <c r="AQ45" i="52"/>
  <c r="AQ45" i="46"/>
  <c r="AQ45" i="43"/>
  <c r="AW34" i="47"/>
  <c r="BA39" i="46"/>
  <c r="BA39" i="49"/>
  <c r="AW39" i="52"/>
  <c r="BA34" i="46"/>
  <c r="AS39" i="52"/>
  <c r="BA34" i="13"/>
  <c r="AW34" i="13"/>
  <c r="AW39" i="49"/>
  <c r="AW34" i="51"/>
  <c r="AS34" i="13"/>
  <c r="AW39" i="45"/>
  <c r="BA34" i="50"/>
  <c r="AW34" i="48"/>
  <c r="AW34" i="50"/>
  <c r="AG50" i="47"/>
  <c r="AA50" i="52"/>
  <c r="O50" i="44"/>
  <c r="R50" i="46"/>
  <c r="K71" i="46"/>
  <c r="K66" i="47"/>
  <c r="BA39" i="51"/>
  <c r="O50" i="43"/>
  <c r="AS34" i="51"/>
  <c r="AJ50" i="52"/>
  <c r="AW39" i="44"/>
  <c r="R50" i="52"/>
  <c r="AS39" i="48"/>
  <c r="K76" i="48"/>
  <c r="AW39" i="43"/>
  <c r="AG50" i="48"/>
  <c r="BA34" i="51"/>
  <c r="AJ50" i="48"/>
  <c r="AG50" i="52"/>
  <c r="O50" i="48"/>
  <c r="AA50" i="49"/>
  <c r="R50" i="48"/>
  <c r="BA39" i="43"/>
  <c r="AG50" i="46"/>
  <c r="AA50" i="51"/>
  <c r="X50" i="47"/>
  <c r="AJ50" i="49"/>
  <c r="AG50" i="51"/>
  <c r="AW34" i="43"/>
  <c r="AW39" i="47"/>
  <c r="AA50" i="43"/>
  <c r="U50" i="44"/>
  <c r="AW39" i="50"/>
  <c r="AW39" i="48"/>
  <c r="AD50" i="47"/>
  <c r="AG50" i="44"/>
  <c r="X50" i="44"/>
  <c r="AG50" i="43"/>
  <c r="X50" i="46"/>
  <c r="K66" i="46"/>
  <c r="K71" i="48"/>
  <c r="K71" i="49"/>
  <c r="BA34" i="43"/>
  <c r="R50" i="51"/>
  <c r="AS34" i="45"/>
  <c r="AW39" i="51"/>
  <c r="BA39" i="44"/>
  <c r="AS39" i="46"/>
  <c r="U50" i="51"/>
  <c r="BA34" i="49"/>
  <c r="AD50" i="46"/>
  <c r="AS39" i="50"/>
  <c r="X50" i="50"/>
  <c r="U50" i="43"/>
  <c r="AS39" i="47"/>
  <c r="U50" i="49"/>
  <c r="AW34" i="46"/>
  <c r="K76" i="49"/>
  <c r="AS39" i="51"/>
  <c r="AD50" i="44"/>
  <c r="R50" i="47"/>
  <c r="AW39" i="46"/>
  <c r="AG50" i="49"/>
  <c r="X50" i="51"/>
  <c r="X50" i="43"/>
  <c r="U50" i="48"/>
  <c r="K76" i="46"/>
  <c r="BA39" i="50"/>
  <c r="BA39" i="45"/>
  <c r="AD50" i="49"/>
  <c r="R50" i="49"/>
  <c r="AG50" i="50"/>
  <c r="O50" i="51"/>
  <c r="AJ50" i="51"/>
  <c r="AJ50" i="43"/>
  <c r="AS34" i="46"/>
  <c r="BA39" i="47"/>
  <c r="AW34" i="45"/>
  <c r="U50" i="50"/>
  <c r="K71" i="47"/>
  <c r="BA34" i="52"/>
  <c r="AS34" i="48"/>
  <c r="AS39" i="45"/>
  <c r="BA39" i="53"/>
  <c r="AS34" i="53"/>
  <c r="AD50" i="51"/>
  <c r="R50" i="50"/>
  <c r="AJ50" i="50"/>
  <c r="K66" i="49"/>
  <c r="AA50" i="46"/>
  <c r="AJ50" i="44"/>
  <c r="X50" i="48"/>
  <c r="U50" i="47"/>
  <c r="AW34" i="52"/>
  <c r="AW34" i="53"/>
  <c r="AD50" i="43"/>
  <c r="AA50" i="44"/>
  <c r="AJ50" i="47"/>
  <c r="R50" i="43"/>
  <c r="U50" i="52"/>
  <c r="X50" i="49"/>
  <c r="U50" i="46"/>
  <c r="BA39" i="48"/>
  <c r="AS34" i="44"/>
  <c r="AS34" i="43"/>
  <c r="BA34" i="53"/>
  <c r="AD50" i="50"/>
  <c r="O50" i="50"/>
  <c r="O50" i="47"/>
  <c r="AW34" i="49"/>
  <c r="O50" i="52"/>
  <c r="AA50" i="50"/>
  <c r="X50" i="52"/>
  <c r="AS39" i="49"/>
  <c r="AS34" i="50"/>
  <c r="O50" i="49"/>
  <c r="BA34" i="44"/>
  <c r="AW39" i="53"/>
  <c r="AD50" i="52"/>
  <c r="AA50" i="47"/>
  <c r="AJ50" i="46"/>
  <c r="BA34" i="48"/>
  <c r="AA50" i="48"/>
  <c r="AS34" i="47"/>
  <c r="BA34" i="45"/>
  <c r="O50" i="46"/>
  <c r="R50" i="44"/>
  <c r="AS34" i="52"/>
  <c r="BA39" i="52"/>
  <c r="AW34" i="44"/>
  <c r="AS39" i="53"/>
  <c r="AD50" i="48"/>
  <c r="U50" i="45"/>
  <c r="AD50" i="45"/>
  <c r="AG50" i="45"/>
  <c r="AJ50" i="45"/>
  <c r="AA50" i="45"/>
  <c r="X50" i="45"/>
  <c r="R50" i="45"/>
  <c r="O50" i="45"/>
  <c r="AG50" i="53"/>
  <c r="AJ50" i="53"/>
  <c r="AD50" i="53"/>
  <c r="AA50" i="53"/>
  <c r="R50" i="53"/>
  <c r="O50" i="53"/>
  <c r="U50" i="53"/>
  <c r="X50" i="53"/>
  <c r="BQ2" i="44"/>
  <c r="BA2" i="44" s="1"/>
  <c r="BQ2" i="45"/>
  <c r="BA2" i="45" s="1"/>
  <c r="BQ2" i="51"/>
  <c r="BA2" i="51" s="1"/>
  <c r="BQ2" i="46"/>
  <c r="BA2" i="46" s="1"/>
  <c r="BQ2" i="47"/>
  <c r="BA2" i="47" s="1"/>
  <c r="BQ2" i="52"/>
  <c r="BA2" i="52" s="1"/>
  <c r="BQ2" i="49"/>
  <c r="BA2" i="49" s="1"/>
  <c r="BQ2" i="50"/>
  <c r="BA2" i="50" s="1"/>
  <c r="AW39" i="13"/>
  <c r="AN40" i="25" s="1"/>
  <c r="H48" i="39" s="1"/>
  <c r="AJ30" i="25"/>
  <c r="AJ31" i="25"/>
  <c r="BA39" i="13"/>
  <c r="AS39" i="13"/>
  <c r="AJ40" i="25" s="1"/>
  <c r="BQ2" i="48"/>
  <c r="BA2" i="48" s="1"/>
  <c r="BQ2" i="53"/>
  <c r="BA2" i="53" s="1"/>
  <c r="AQ45" i="13"/>
  <c r="AO2" i="25"/>
  <c r="I2" i="39" s="1"/>
  <c r="AV3" i="13"/>
  <c r="W16" i="40"/>
  <c r="AN5" i="25"/>
  <c r="AN22" i="25"/>
  <c r="H26" i="39" s="1"/>
  <c r="AN10" i="25"/>
  <c r="AN11" i="25"/>
  <c r="H13" i="39" s="1"/>
  <c r="AN23" i="25"/>
  <c r="H27" i="39" s="1"/>
  <c r="AN6" i="25"/>
  <c r="H7" i="39" s="1"/>
  <c r="AN7" i="25"/>
  <c r="H8" i="39" s="1"/>
  <c r="AN12" i="25"/>
  <c r="H14" i="39" s="1"/>
  <c r="AN13" i="25"/>
  <c r="H15" i="39" s="1"/>
  <c r="AN42" i="25"/>
  <c r="H50" i="39" s="1"/>
  <c r="AN27" i="25"/>
  <c r="H32" i="39" s="1"/>
  <c r="AN20" i="25"/>
  <c r="AN26" i="25"/>
  <c r="H31" i="39" s="1"/>
  <c r="AN33" i="25"/>
  <c r="H39" i="39" s="1"/>
  <c r="AN18" i="25"/>
  <c r="H21" i="39" s="1"/>
  <c r="AN31" i="25"/>
  <c r="H37" i="39" s="1"/>
  <c r="AN15" i="25"/>
  <c r="AN8" i="25"/>
  <c r="H9" i="39" s="1"/>
  <c r="AN25" i="25"/>
  <c r="AN16" i="25"/>
  <c r="H19" i="39" s="1"/>
  <c r="AN21" i="25"/>
  <c r="H25" i="39" s="1"/>
  <c r="AN17" i="25"/>
  <c r="H20" i="39" s="1"/>
  <c r="AJ42" i="25"/>
  <c r="AB14" i="40"/>
  <c r="AB10" i="40"/>
  <c r="AB12" i="40"/>
  <c r="AB15" i="40"/>
  <c r="W12" i="40"/>
  <c r="AB11" i="40"/>
  <c r="AB16" i="40"/>
  <c r="W13" i="40"/>
  <c r="W15" i="40"/>
  <c r="AB13" i="40"/>
  <c r="W14" i="40"/>
  <c r="AW3" i="13"/>
  <c r="AJ43" i="25"/>
  <c r="D51" i="39" s="1"/>
  <c r="AN43" i="25"/>
  <c r="H51" i="39" s="1"/>
  <c r="O3" i="1"/>
  <c r="D50" i="39" l="1"/>
  <c r="D48" i="39"/>
  <c r="D36" i="39"/>
  <c r="D37" i="39"/>
  <c r="BA3" i="48"/>
  <c r="M18" i="1"/>
  <c r="BA3" i="50"/>
  <c r="M20" i="1"/>
  <c r="BA3" i="49"/>
  <c r="M19" i="1"/>
  <c r="BA3" i="52"/>
  <c r="M22" i="1"/>
  <c r="BA3" i="47"/>
  <c r="M17" i="1"/>
  <c r="BA3" i="46"/>
  <c r="M16" i="1"/>
  <c r="BA3" i="51"/>
  <c r="M21" i="1"/>
  <c r="BA3" i="45"/>
  <c r="M15" i="1"/>
  <c r="BA3" i="44"/>
  <c r="M14" i="1"/>
  <c r="BA3" i="53"/>
  <c r="M23" i="1"/>
  <c r="BB39" i="49"/>
  <c r="BB34" i="46"/>
  <c r="BB39" i="52"/>
  <c r="BB34" i="47"/>
  <c r="AZ46" i="43"/>
  <c r="BS47" i="43"/>
  <c r="BT47" i="43"/>
  <c r="BU46" i="43"/>
  <c r="BT46" i="43"/>
  <c r="BS46" i="43"/>
  <c r="BU47" i="43"/>
  <c r="BS46" i="46"/>
  <c r="BS47" i="46"/>
  <c r="BU47" i="46"/>
  <c r="BU46" i="46"/>
  <c r="AZ46" i="46"/>
  <c r="BT46" i="46"/>
  <c r="BT47" i="46"/>
  <c r="BU46" i="52"/>
  <c r="BT46" i="52"/>
  <c r="AZ46" i="52"/>
  <c r="BT47" i="52"/>
  <c r="BS47" i="52"/>
  <c r="BS46" i="52"/>
  <c r="BU47" i="52"/>
  <c r="BT47" i="50"/>
  <c r="BS47" i="50"/>
  <c r="AZ46" i="50"/>
  <c r="BS46" i="50"/>
  <c r="BU47" i="50"/>
  <c r="BU46" i="50"/>
  <c r="BT46" i="50"/>
  <c r="BU46" i="49"/>
  <c r="BU47" i="49"/>
  <c r="BS47" i="49"/>
  <c r="BT46" i="49"/>
  <c r="BT47" i="49"/>
  <c r="BS46" i="49"/>
  <c r="AZ46" i="49"/>
  <c r="BT46" i="48"/>
  <c r="BS46" i="48"/>
  <c r="BU46" i="48"/>
  <c r="BU47" i="48"/>
  <c r="BT47" i="48"/>
  <c r="AZ46" i="48"/>
  <c r="BS47" i="48"/>
  <c r="AZ46" i="47"/>
  <c r="BU47" i="47"/>
  <c r="BT47" i="47"/>
  <c r="BS47" i="47"/>
  <c r="BU46" i="47"/>
  <c r="BT46" i="47"/>
  <c r="BS46" i="47"/>
  <c r="BU47" i="51"/>
  <c r="BT47" i="51"/>
  <c r="BS47" i="51"/>
  <c r="BT46" i="51"/>
  <c r="BU46" i="51"/>
  <c r="BS46" i="51"/>
  <c r="AZ46" i="51"/>
  <c r="BU46" i="44"/>
  <c r="BT46" i="44"/>
  <c r="BS46" i="44"/>
  <c r="BU47" i="44"/>
  <c r="AZ46" i="44"/>
  <c r="BT47" i="44"/>
  <c r="BS47" i="44"/>
  <c r="BT47" i="53"/>
  <c r="BU47" i="53"/>
  <c r="BS47" i="53"/>
  <c r="AZ46" i="53"/>
  <c r="BS46" i="45"/>
  <c r="BU47" i="45"/>
  <c r="BT46" i="45"/>
  <c r="BU46" i="45"/>
  <c r="AZ46" i="45"/>
  <c r="BS47" i="45"/>
  <c r="BT47" i="45"/>
  <c r="AM2" i="43"/>
  <c r="AM2" i="44"/>
  <c r="AM2" i="45"/>
  <c r="AM2" i="46"/>
  <c r="AM2" i="47"/>
  <c r="AM2" i="48"/>
  <c r="AM2" i="49"/>
  <c r="AM2" i="50"/>
  <c r="AM2" i="51"/>
  <c r="AM2" i="52"/>
  <c r="AM2" i="53"/>
  <c r="AM2" i="13"/>
  <c r="BB34" i="13"/>
  <c r="BB39" i="43"/>
  <c r="BB34" i="50"/>
  <c r="BB34" i="43"/>
  <c r="K61" i="48"/>
  <c r="BB34" i="51"/>
  <c r="BB39" i="46"/>
  <c r="BB34" i="45"/>
  <c r="BB39" i="44"/>
  <c r="BB34" i="53"/>
  <c r="BB39" i="47"/>
  <c r="BB34" i="52"/>
  <c r="BB39" i="50"/>
  <c r="BB39" i="51"/>
  <c r="BB39" i="53"/>
  <c r="K61" i="47"/>
  <c r="BB34" i="48"/>
  <c r="BB39" i="45"/>
  <c r="K61" i="46"/>
  <c r="BB34" i="44"/>
  <c r="K61" i="49"/>
  <c r="BB34" i="49"/>
  <c r="BB39" i="48"/>
  <c r="AJ33" i="25"/>
  <c r="D39" i="39" s="1"/>
  <c r="BU47" i="13"/>
  <c r="BS47" i="13"/>
  <c r="BT47" i="13"/>
  <c r="AN38" i="25"/>
  <c r="H45" i="39" s="1"/>
  <c r="AN37" i="25"/>
  <c r="H44" i="39" s="1"/>
  <c r="AJ38" i="25"/>
  <c r="D45" i="39" s="1"/>
  <c r="AN35" i="25"/>
  <c r="H42" i="39" s="1"/>
  <c r="AJ35" i="25"/>
  <c r="AJ37" i="25"/>
  <c r="AJ41" i="25"/>
  <c r="AN41" i="25"/>
  <c r="H49" i="39" s="1"/>
  <c r="H47" i="39" s="1"/>
  <c r="BQ2" i="43"/>
  <c r="BA2" i="43" s="1"/>
  <c r="AZ46" i="13"/>
  <c r="AN28" i="25"/>
  <c r="H33" i="39" s="1"/>
  <c r="AJ28" i="25"/>
  <c r="D33" i="39" s="1"/>
  <c r="AN30" i="25"/>
  <c r="H36" i="39" s="1"/>
  <c r="AJ32" i="25"/>
  <c r="AJ27" i="25"/>
  <c r="AN36" i="25"/>
  <c r="H43" i="39" s="1"/>
  <c r="AJ36" i="25"/>
  <c r="AN32" i="25"/>
  <c r="H38" i="39" s="1"/>
  <c r="BB39" i="13"/>
  <c r="BQ2" i="13"/>
  <c r="BA2" i="13" s="1"/>
  <c r="H18" i="39"/>
  <c r="H17" i="39" s="1"/>
  <c r="AN14" i="25"/>
  <c r="H12" i="39"/>
  <c r="H11" i="39" s="1"/>
  <c r="AN9" i="25"/>
  <c r="H24" i="39"/>
  <c r="H23" i="39" s="1"/>
  <c r="AN19" i="25"/>
  <c r="H6" i="39"/>
  <c r="H5" i="39" s="1"/>
  <c r="AN4" i="25"/>
  <c r="H30" i="39"/>
  <c r="BU46" i="13"/>
  <c r="BS46" i="13"/>
  <c r="BT46" i="13"/>
  <c r="AN2" i="25"/>
  <c r="H2" i="39" s="1"/>
  <c r="AN5" i="13" l="1"/>
  <c r="AN29" i="13"/>
  <c r="AN7" i="13"/>
  <c r="AN31" i="13"/>
  <c r="AN6" i="13"/>
  <c r="AN30" i="13"/>
  <c r="AN37" i="13"/>
  <c r="AN4" i="13"/>
  <c r="AN25" i="13"/>
  <c r="AN22" i="13"/>
  <c r="AN8" i="13"/>
  <c r="AN32" i="13"/>
  <c r="AN35" i="13"/>
  <c r="AN21" i="13"/>
  <c r="AN27" i="13"/>
  <c r="AN9" i="13"/>
  <c r="AN33" i="13"/>
  <c r="AN11" i="13"/>
  <c r="AN36" i="13"/>
  <c r="AN10" i="13"/>
  <c r="AN34" i="13"/>
  <c r="AN13" i="13"/>
  <c r="AN14" i="13"/>
  <c r="AN38" i="13"/>
  <c r="AN19" i="13"/>
  <c r="AN44" i="13"/>
  <c r="AN45" i="13"/>
  <c r="AN23" i="13"/>
  <c r="AN24" i="13"/>
  <c r="AN46" i="13"/>
  <c r="AN26" i="13"/>
  <c r="AN28" i="13"/>
  <c r="AN12" i="13"/>
  <c r="AN15" i="13"/>
  <c r="AN39" i="13"/>
  <c r="AN42" i="13"/>
  <c r="AN16" i="13"/>
  <c r="AN40" i="13"/>
  <c r="AN17" i="13"/>
  <c r="AN41" i="13"/>
  <c r="AN18" i="13"/>
  <c r="AN43" i="13"/>
  <c r="AN20" i="13"/>
  <c r="D49" i="39"/>
  <c r="D47" i="39" s="1"/>
  <c r="D42" i="39"/>
  <c r="D32" i="39"/>
  <c r="D29" i="39" s="1"/>
  <c r="D38" i="39"/>
  <c r="D35" i="39" s="1"/>
  <c r="D44" i="39"/>
  <c r="D43" i="39"/>
  <c r="BA3" i="43"/>
  <c r="M13" i="1"/>
  <c r="M12" i="1"/>
  <c r="AM50" i="51"/>
  <c r="AM50" i="50"/>
  <c r="AM50" i="48"/>
  <c r="AM50" i="52"/>
  <c r="AM50" i="47"/>
  <c r="AM50" i="46"/>
  <c r="AM50" i="49"/>
  <c r="AM50" i="44"/>
  <c r="AM50" i="43"/>
  <c r="AM50" i="45"/>
  <c r="AL32" i="13"/>
  <c r="AL29" i="13"/>
  <c r="AM50" i="53"/>
  <c r="AL13" i="13"/>
  <c r="AL14" i="13"/>
  <c r="AL12" i="13"/>
  <c r="AL34" i="13"/>
  <c r="AL33" i="13"/>
  <c r="AL28" i="13"/>
  <c r="AL31" i="13"/>
  <c r="AL30" i="13"/>
  <c r="AL37" i="13"/>
  <c r="AL38" i="13"/>
  <c r="AL8" i="13"/>
  <c r="AL36" i="13"/>
  <c r="AL18" i="13"/>
  <c r="AL19" i="13"/>
  <c r="AL10" i="13"/>
  <c r="AL9" i="13"/>
  <c r="AL11" i="13"/>
  <c r="AL16" i="13"/>
  <c r="AL47" i="13"/>
  <c r="AN47" i="13"/>
  <c r="AL25" i="13"/>
  <c r="AL26" i="13"/>
  <c r="AL27" i="13"/>
  <c r="AL17" i="13"/>
  <c r="AL15" i="13"/>
  <c r="AL21" i="13"/>
  <c r="AL22" i="13"/>
  <c r="AL20" i="13"/>
  <c r="H41" i="39"/>
  <c r="AL23" i="13"/>
  <c r="AN39" i="25"/>
  <c r="AQ2" i="25"/>
  <c r="C28" i="1" s="1"/>
  <c r="H29" i="39"/>
  <c r="AN24" i="25"/>
  <c r="AN34" i="25"/>
  <c r="AL35" i="13"/>
  <c r="AL41" i="13"/>
  <c r="AL40" i="13"/>
  <c r="AM50" i="13"/>
  <c r="AL24" i="13"/>
  <c r="AB17" i="40"/>
  <c r="W17" i="40"/>
  <c r="AN29" i="25"/>
  <c r="H35" i="39"/>
  <c r="AL39" i="13"/>
  <c r="AL42" i="13"/>
  <c r="BA3" i="13"/>
  <c r="AB18" i="40"/>
  <c r="X16" i="40"/>
  <c r="X12" i="40"/>
  <c r="X13" i="40"/>
  <c r="X15" i="40"/>
  <c r="X17" i="40"/>
  <c r="X14" i="40"/>
  <c r="AR2" i="25"/>
  <c r="AL43" i="13"/>
  <c r="AL44" i="13"/>
  <c r="AL45" i="13"/>
  <c r="AL46" i="13"/>
  <c r="AL4" i="13"/>
  <c r="AL5" i="13"/>
  <c r="AL6" i="13"/>
  <c r="AL7" i="13"/>
  <c r="D41" i="39" l="1"/>
  <c r="K2" i="39"/>
  <c r="AO2" i="45"/>
  <c r="I2" i="45" s="1"/>
  <c r="AO2" i="44"/>
  <c r="I2" i="44" s="1"/>
  <c r="AO2" i="48"/>
  <c r="AO2" i="51"/>
  <c r="I2" i="51" s="1"/>
  <c r="H61" i="51" s="1"/>
  <c r="AO2" i="52"/>
  <c r="I2" i="52" s="1"/>
  <c r="AO2" i="53"/>
  <c r="I2" i="53" s="1"/>
  <c r="AO2" i="49"/>
  <c r="AO2" i="46"/>
  <c r="AO2" i="43"/>
  <c r="I2" i="43" s="1"/>
  <c r="AO2" i="50"/>
  <c r="I2" i="50" s="1"/>
  <c r="AR3" i="25"/>
  <c r="L2" i="39"/>
  <c r="L3" i="39" s="1"/>
  <c r="AO2" i="47"/>
  <c r="H63" i="51" l="1"/>
  <c r="K68" i="51"/>
  <c r="K67" i="51"/>
  <c r="I73" i="51"/>
  <c r="K63" i="51"/>
  <c r="I70" i="51"/>
  <c r="K74" i="51"/>
  <c r="K70" i="51"/>
  <c r="H73" i="51"/>
  <c r="H64" i="51"/>
  <c r="H62" i="51"/>
  <c r="I67" i="51"/>
  <c r="I74" i="51"/>
  <c r="H72" i="51"/>
  <c r="I68" i="51"/>
  <c r="I64" i="51"/>
  <c r="I62" i="51"/>
  <c r="I75" i="51"/>
  <c r="I72" i="51"/>
  <c r="K69" i="51"/>
  <c r="I63" i="51"/>
  <c r="H65" i="51"/>
  <c r="K72" i="51"/>
  <c r="K76" i="51" s="1"/>
  <c r="H67" i="51"/>
  <c r="I65" i="51"/>
  <c r="K64" i="51"/>
  <c r="K73" i="51"/>
  <c r="H70" i="51"/>
  <c r="K62" i="51"/>
  <c r="K75" i="51"/>
  <c r="H69" i="51"/>
  <c r="I69" i="51"/>
  <c r="H75" i="51"/>
  <c r="H74" i="51"/>
  <c r="K65" i="51"/>
  <c r="H68" i="51"/>
  <c r="H61" i="50"/>
  <c r="H61" i="52"/>
  <c r="H61" i="44"/>
  <c r="H61" i="43"/>
  <c r="H61" i="53"/>
  <c r="H61" i="45"/>
  <c r="B37" i="39"/>
  <c r="C37" i="39"/>
  <c r="B38" i="39"/>
  <c r="C38" i="39"/>
  <c r="B39" i="39"/>
  <c r="C39" i="39"/>
  <c r="K66" i="51" l="1"/>
  <c r="K71" i="51"/>
  <c r="K68" i="45"/>
  <c r="H73" i="45"/>
  <c r="I63" i="45"/>
  <c r="H70" i="45"/>
  <c r="H72" i="45"/>
  <c r="I75" i="45"/>
  <c r="K64" i="45"/>
  <c r="I67" i="45"/>
  <c r="H67" i="45"/>
  <c r="K65" i="45"/>
  <c r="H65" i="45"/>
  <c r="I73" i="45"/>
  <c r="I72" i="45"/>
  <c r="K67" i="45"/>
  <c r="I65" i="45"/>
  <c r="K73" i="45"/>
  <c r="K69" i="45"/>
  <c r="I69" i="45"/>
  <c r="H69" i="45"/>
  <c r="I68" i="45"/>
  <c r="H68" i="45"/>
  <c r="H75" i="45"/>
  <c r="H64" i="45"/>
  <c r="K63" i="45"/>
  <c r="H63" i="45"/>
  <c r="I62" i="45"/>
  <c r="I70" i="45"/>
  <c r="I64" i="45"/>
  <c r="K62" i="45"/>
  <c r="H62" i="45"/>
  <c r="K74" i="45"/>
  <c r="K72" i="45"/>
  <c r="K75" i="45"/>
  <c r="H74" i="45"/>
  <c r="K70" i="45"/>
  <c r="I74" i="45"/>
  <c r="H68" i="52"/>
  <c r="K67" i="52"/>
  <c r="I68" i="52"/>
  <c r="I67" i="52"/>
  <c r="I72" i="52"/>
  <c r="H62" i="52"/>
  <c r="I75" i="52"/>
  <c r="H74" i="52"/>
  <c r="K62" i="52"/>
  <c r="K73" i="52"/>
  <c r="I62" i="52"/>
  <c r="I73" i="52"/>
  <c r="H73" i="52"/>
  <c r="K68" i="52"/>
  <c r="H67" i="52"/>
  <c r="H63" i="52"/>
  <c r="K75" i="52"/>
  <c r="H75" i="52"/>
  <c r="I69" i="52"/>
  <c r="H69" i="52"/>
  <c r="H72" i="52"/>
  <c r="K70" i="52"/>
  <c r="I70" i="52"/>
  <c r="H70" i="52"/>
  <c r="K69" i="52"/>
  <c r="K64" i="52"/>
  <c r="I64" i="52"/>
  <c r="H64" i="52"/>
  <c r="K63" i="52"/>
  <c r="I63" i="52"/>
  <c r="K65" i="52"/>
  <c r="H65" i="52"/>
  <c r="K74" i="52"/>
  <c r="I74" i="52"/>
  <c r="K72" i="52"/>
  <c r="I65" i="52"/>
  <c r="I68" i="43"/>
  <c r="H68" i="43"/>
  <c r="K67" i="43"/>
  <c r="I67" i="43"/>
  <c r="I72" i="43"/>
  <c r="H72" i="43"/>
  <c r="K70" i="43"/>
  <c r="I70" i="43"/>
  <c r="I65" i="43"/>
  <c r="K75" i="43"/>
  <c r="H65" i="43"/>
  <c r="I75" i="43"/>
  <c r="K64" i="43"/>
  <c r="K74" i="43"/>
  <c r="H64" i="43"/>
  <c r="K73" i="43"/>
  <c r="H63" i="43"/>
  <c r="H70" i="43"/>
  <c r="K69" i="43"/>
  <c r="I69" i="43"/>
  <c r="H67" i="43"/>
  <c r="H69" i="43"/>
  <c r="K68" i="43"/>
  <c r="H62" i="43"/>
  <c r="I73" i="43"/>
  <c r="K72" i="43"/>
  <c r="K65" i="43"/>
  <c r="H74" i="43"/>
  <c r="I64" i="43"/>
  <c r="K62" i="43"/>
  <c r="H75" i="43"/>
  <c r="I62" i="43"/>
  <c r="I74" i="43"/>
  <c r="H73" i="43"/>
  <c r="K63" i="43"/>
  <c r="I63" i="43"/>
  <c r="K68" i="53"/>
  <c r="I73" i="53"/>
  <c r="K63" i="53"/>
  <c r="I67" i="53"/>
  <c r="H67" i="53"/>
  <c r="K75" i="53"/>
  <c r="K65" i="53"/>
  <c r="H72" i="53"/>
  <c r="H62" i="53"/>
  <c r="H68" i="53"/>
  <c r="K67" i="53"/>
  <c r="I65" i="53"/>
  <c r="H65" i="53"/>
  <c r="K64" i="53"/>
  <c r="K73" i="53"/>
  <c r="H73" i="53"/>
  <c r="K72" i="53"/>
  <c r="K70" i="53"/>
  <c r="I70" i="53"/>
  <c r="K69" i="53"/>
  <c r="H75" i="53"/>
  <c r="I75" i="53"/>
  <c r="K74" i="53"/>
  <c r="I68" i="53"/>
  <c r="H64" i="53"/>
  <c r="I64" i="53"/>
  <c r="H63" i="53"/>
  <c r="H69" i="53"/>
  <c r="I63" i="53"/>
  <c r="K62" i="53"/>
  <c r="I62" i="53"/>
  <c r="H74" i="53"/>
  <c r="I74" i="53"/>
  <c r="I72" i="53"/>
  <c r="H70" i="53"/>
  <c r="I69" i="53"/>
  <c r="K68" i="50"/>
  <c r="I68" i="50"/>
  <c r="K75" i="50"/>
  <c r="K65" i="50"/>
  <c r="I75" i="50"/>
  <c r="I65" i="50"/>
  <c r="H70" i="50"/>
  <c r="K70" i="50"/>
  <c r="I70" i="50"/>
  <c r="K69" i="50"/>
  <c r="I69" i="50"/>
  <c r="I74" i="50"/>
  <c r="I63" i="50"/>
  <c r="H69" i="50"/>
  <c r="H68" i="50"/>
  <c r="K67" i="50"/>
  <c r="I67" i="50"/>
  <c r="K62" i="50"/>
  <c r="I62" i="50"/>
  <c r="H75" i="50"/>
  <c r="H62" i="50"/>
  <c r="H65" i="50"/>
  <c r="K64" i="50"/>
  <c r="I64" i="50"/>
  <c r="H64" i="50"/>
  <c r="K63" i="50"/>
  <c r="K74" i="50"/>
  <c r="H74" i="50"/>
  <c r="I73" i="50"/>
  <c r="H67" i="50"/>
  <c r="H63" i="50"/>
  <c r="H73" i="50"/>
  <c r="H72" i="50"/>
  <c r="K73" i="50"/>
  <c r="I72" i="50"/>
  <c r="K72" i="50"/>
  <c r="I67" i="44"/>
  <c r="K75" i="44"/>
  <c r="H67" i="44"/>
  <c r="I75" i="44"/>
  <c r="H75" i="44"/>
  <c r="K65" i="44"/>
  <c r="K70" i="44"/>
  <c r="H62" i="44"/>
  <c r="K74" i="44"/>
  <c r="K63" i="44"/>
  <c r="I74" i="44"/>
  <c r="I63" i="44"/>
  <c r="H74" i="44"/>
  <c r="H63" i="44"/>
  <c r="I73" i="44"/>
  <c r="I62" i="44"/>
  <c r="H69" i="44"/>
  <c r="K73" i="44"/>
  <c r="H73" i="44"/>
  <c r="K72" i="44"/>
  <c r="I72" i="44"/>
  <c r="H65" i="44"/>
  <c r="K64" i="44"/>
  <c r="H72" i="44"/>
  <c r="I70" i="44"/>
  <c r="H70" i="44"/>
  <c r="K69" i="44"/>
  <c r="I69" i="44"/>
  <c r="K68" i="44"/>
  <c r="I68" i="44"/>
  <c r="H68" i="44"/>
  <c r="K67" i="44"/>
  <c r="I65" i="44"/>
  <c r="I64" i="44"/>
  <c r="H64" i="44"/>
  <c r="K62" i="44"/>
  <c r="B3" i="40"/>
  <c r="N5" i="40"/>
  <c r="K61" i="51" l="1"/>
  <c r="K66" i="52"/>
  <c r="K71" i="50"/>
  <c r="K66" i="50"/>
  <c r="K76" i="50"/>
  <c r="K66" i="53"/>
  <c r="K71" i="52"/>
  <c r="K71" i="45"/>
  <c r="K76" i="44"/>
  <c r="K66" i="43"/>
  <c r="K76" i="43"/>
  <c r="K71" i="43"/>
  <c r="K76" i="53"/>
  <c r="K71" i="53"/>
  <c r="K76" i="45"/>
  <c r="K66" i="45"/>
  <c r="K66" i="44"/>
  <c r="K71" i="44"/>
  <c r="K76" i="52"/>
  <c r="B24" i="40"/>
  <c r="B20" i="40" s="1"/>
  <c r="K13" i="40"/>
  <c r="J13" i="40"/>
  <c r="K12" i="40"/>
  <c r="J12" i="40"/>
  <c r="K11" i="40"/>
  <c r="J11" i="40"/>
  <c r="K10" i="40"/>
  <c r="J10" i="40"/>
  <c r="G13" i="40"/>
  <c r="F13" i="40"/>
  <c r="G12" i="40"/>
  <c r="F12" i="40"/>
  <c r="G11" i="40"/>
  <c r="F11" i="40"/>
  <c r="G10" i="40"/>
  <c r="F10" i="40"/>
  <c r="C51" i="39"/>
  <c r="B51" i="39"/>
  <c r="C50" i="39"/>
  <c r="B50" i="39"/>
  <c r="C49" i="39"/>
  <c r="B49" i="39"/>
  <c r="C48" i="39"/>
  <c r="B48" i="39"/>
  <c r="C45" i="39"/>
  <c r="B45" i="39"/>
  <c r="C44" i="39"/>
  <c r="B44" i="39"/>
  <c r="C43" i="39"/>
  <c r="B43" i="39"/>
  <c r="C42" i="39"/>
  <c r="B42" i="39"/>
  <c r="C36" i="39"/>
  <c r="B36" i="39"/>
  <c r="C33" i="39"/>
  <c r="B33" i="39"/>
  <c r="C32" i="39"/>
  <c r="B32" i="39"/>
  <c r="C31" i="39"/>
  <c r="B31" i="39"/>
  <c r="C30" i="39"/>
  <c r="B30" i="39"/>
  <c r="C27" i="39"/>
  <c r="B27" i="39"/>
  <c r="C26" i="39"/>
  <c r="B26" i="39"/>
  <c r="C25" i="39"/>
  <c r="B25" i="39"/>
  <c r="C24" i="39"/>
  <c r="B24" i="39"/>
  <c r="C21" i="39"/>
  <c r="B21" i="39"/>
  <c r="C20" i="39"/>
  <c r="B20" i="39"/>
  <c r="C19" i="39"/>
  <c r="B19" i="39"/>
  <c r="C18" i="39"/>
  <c r="B18" i="39"/>
  <c r="C15" i="39"/>
  <c r="B15" i="39"/>
  <c r="C14" i="39"/>
  <c r="B14" i="39"/>
  <c r="C13" i="39"/>
  <c r="B13" i="39"/>
  <c r="C12" i="39"/>
  <c r="B12" i="39"/>
  <c r="B7" i="39"/>
  <c r="C7" i="39"/>
  <c r="B8" i="39"/>
  <c r="C8" i="39"/>
  <c r="B9" i="39"/>
  <c r="C9" i="39"/>
  <c r="C6" i="39"/>
  <c r="B6" i="39"/>
  <c r="K61" i="50" l="1"/>
  <c r="K61" i="52"/>
  <c r="K61" i="45"/>
  <c r="K61" i="53"/>
  <c r="K61" i="43"/>
  <c r="K61" i="44"/>
  <c r="B10" i="40"/>
  <c r="C10" i="40"/>
  <c r="B11" i="40"/>
  <c r="C12" i="40"/>
  <c r="C11" i="40"/>
  <c r="B12" i="40"/>
  <c r="B13" i="40"/>
  <c r="C13" i="40"/>
  <c r="AG39" i="25" l="1"/>
  <c r="AF39" i="25" s="1"/>
  <c r="AG34" i="25"/>
  <c r="AF34" i="25" s="1"/>
  <c r="AG29" i="25"/>
  <c r="AF29" i="25" s="1"/>
  <c r="AG24" i="25"/>
  <c r="AF24" i="25" s="1"/>
  <c r="AG19" i="25"/>
  <c r="AF19" i="25" s="1"/>
  <c r="AG14" i="25"/>
  <c r="AF14" i="25" s="1"/>
  <c r="AG9" i="25"/>
  <c r="AF9" i="25" s="1"/>
  <c r="AG4" i="25"/>
  <c r="AF4" i="25" s="1"/>
  <c r="AS2" i="50" l="1"/>
  <c r="AS3" i="50" s="1"/>
  <c r="AS2" i="49"/>
  <c r="AS3" i="49" s="1"/>
  <c r="AS2" i="48"/>
  <c r="AS3" i="48" s="1"/>
  <c r="AS2" i="43"/>
  <c r="AS3" i="43" s="1"/>
  <c r="AS2" i="47"/>
  <c r="AS3" i="47" s="1"/>
  <c r="AS2" i="52"/>
  <c r="AS3" i="52" s="1"/>
  <c r="AS2" i="44"/>
  <c r="AS3" i="44" s="1"/>
  <c r="AS2" i="51"/>
  <c r="AS3" i="51" s="1"/>
  <c r="AS2" i="46"/>
  <c r="AS3" i="46" s="1"/>
  <c r="AS2" i="45"/>
  <c r="AS3" i="45" s="1"/>
  <c r="AS2" i="13"/>
  <c r="AS3" i="13" s="1"/>
  <c r="AS2" i="53"/>
  <c r="AS3" i="53" s="1"/>
  <c r="N23" i="1" l="1"/>
  <c r="N13" i="1"/>
  <c r="N18" i="1"/>
  <c r="N17" i="1"/>
  <c r="N20" i="1"/>
  <c r="N19" i="1"/>
  <c r="N22" i="1"/>
  <c r="N15" i="1"/>
  <c r="N16" i="1"/>
  <c r="N21" i="1"/>
  <c r="N14" i="1"/>
  <c r="R31" i="1"/>
  <c r="C36" i="1"/>
  <c r="C35" i="1"/>
  <c r="M8" i="1"/>
  <c r="M7" i="1"/>
  <c r="Q32" i="1"/>
  <c r="B11" i="1"/>
  <c r="B2" i="13"/>
  <c r="F2" i="13" s="1"/>
  <c r="G4" i="13" l="1"/>
  <c r="E46" i="54"/>
  <c r="G46" i="54"/>
  <c r="I46" i="54"/>
  <c r="K46" i="54"/>
  <c r="M46" i="54"/>
  <c r="O46" i="54"/>
  <c r="Q46" i="54"/>
  <c r="S46" i="54"/>
  <c r="F2" i="43"/>
  <c r="M4" i="13"/>
  <c r="BE32" i="47"/>
  <c r="BE26" i="47"/>
  <c r="BE27" i="49"/>
  <c r="BE30" i="49"/>
  <c r="BE19" i="49"/>
  <c r="BE47" i="49"/>
  <c r="BE26" i="49"/>
  <c r="BE35" i="49"/>
  <c r="BE18" i="47"/>
  <c r="BE16" i="47"/>
  <c r="BE9" i="49"/>
  <c r="BE15" i="47"/>
  <c r="BE39" i="47"/>
  <c r="BE9" i="47"/>
  <c r="BE43" i="49"/>
  <c r="BE16" i="49"/>
  <c r="BE38" i="49"/>
  <c r="BE13" i="47"/>
  <c r="BE13" i="49"/>
  <c r="BE21" i="47"/>
  <c r="BE23" i="47"/>
  <c r="BE10" i="49"/>
  <c r="BE5" i="49"/>
  <c r="BE7" i="49"/>
  <c r="BE4" i="49"/>
  <c r="BE32" i="49"/>
  <c r="BE20" i="49"/>
  <c r="BE12" i="49"/>
  <c r="BE46" i="47"/>
  <c r="BE29" i="49"/>
  <c r="BE30" i="47"/>
  <c r="BE44" i="47"/>
  <c r="BE5" i="47"/>
  <c r="BE45" i="49"/>
  <c r="BE46" i="49"/>
  <c r="BE39" i="49"/>
  <c r="BE10" i="47"/>
  <c r="BE14" i="49"/>
  <c r="BE7" i="47"/>
  <c r="BE43" i="47"/>
  <c r="BE42" i="47"/>
  <c r="BE28" i="49"/>
  <c r="BE19" i="47"/>
  <c r="BE40" i="47"/>
  <c r="BE17" i="47"/>
  <c r="BE25" i="49"/>
  <c r="BE31" i="49"/>
  <c r="BE4" i="47"/>
  <c r="BE12" i="47"/>
  <c r="BE34" i="47"/>
  <c r="BE42" i="49"/>
  <c r="BE45" i="47"/>
  <c r="BE6" i="49"/>
  <c r="BE44" i="49"/>
  <c r="BE11" i="49"/>
  <c r="BE6" i="47"/>
  <c r="BE37" i="47"/>
  <c r="BE29" i="47"/>
  <c r="BE17" i="49"/>
  <c r="BE24" i="49"/>
  <c r="BE40" i="49"/>
  <c r="BE36" i="49"/>
  <c r="BE22" i="47"/>
  <c r="BE41" i="47"/>
  <c r="BE8" i="49"/>
  <c r="BE33" i="49"/>
  <c r="BE15" i="49"/>
  <c r="BE37" i="49"/>
  <c r="BE33" i="47"/>
  <c r="BE41" i="49"/>
  <c r="BE28" i="47"/>
  <c r="BE34" i="49"/>
  <c r="BE27" i="47"/>
  <c r="BE38" i="47"/>
  <c r="BE21" i="49"/>
  <c r="BE31" i="47"/>
  <c r="BE36" i="47"/>
  <c r="BE20" i="47"/>
  <c r="BE25" i="47"/>
  <c r="BE24" i="47"/>
  <c r="BE35" i="47"/>
  <c r="BE47" i="47"/>
  <c r="BE23" i="49"/>
  <c r="BE8" i="47"/>
  <c r="BE11" i="47"/>
  <c r="BE22" i="49"/>
  <c r="BE14" i="47"/>
  <c r="BE18" i="49"/>
  <c r="BE25" i="51"/>
  <c r="BE31" i="46"/>
  <c r="BE10" i="46"/>
  <c r="BE46" i="48"/>
  <c r="BE11" i="48"/>
  <c r="BE26" i="48"/>
  <c r="BE14" i="48"/>
  <c r="BE40" i="48"/>
  <c r="BE35" i="48"/>
  <c r="BE25" i="48"/>
  <c r="BE32" i="48"/>
  <c r="BE6" i="51"/>
  <c r="BE44" i="46"/>
  <c r="BE29" i="51"/>
  <c r="BE26" i="51"/>
  <c r="BE5" i="51"/>
  <c r="BE43" i="46"/>
  <c r="BE47" i="46"/>
  <c r="BE39" i="48"/>
  <c r="BE34" i="48"/>
  <c r="BE4" i="48"/>
  <c r="BE33" i="48"/>
  <c r="BE17" i="48"/>
  <c r="BE13" i="46"/>
  <c r="BE15" i="48"/>
  <c r="BE7" i="46"/>
  <c r="BE30" i="48"/>
  <c r="BE46" i="46"/>
  <c r="BE36" i="46"/>
  <c r="BE19" i="48"/>
  <c r="BE12" i="48"/>
  <c r="BE30" i="51"/>
  <c r="BE35" i="51"/>
  <c r="BE9" i="46"/>
  <c r="BE38" i="46"/>
  <c r="BE28" i="48"/>
  <c r="BE29" i="48"/>
  <c r="BE7" i="48"/>
  <c r="BE36" i="48"/>
  <c r="BE31" i="48"/>
  <c r="BE36" i="51"/>
  <c r="BE11" i="46"/>
  <c r="BE6" i="48"/>
  <c r="BE15" i="51"/>
  <c r="BE16" i="46"/>
  <c r="BE9" i="51"/>
  <c r="BE28" i="51"/>
  <c r="BE19" i="46"/>
  <c r="BE10" i="48"/>
  <c r="BE21" i="48"/>
  <c r="BE8" i="48"/>
  <c r="BE45" i="51"/>
  <c r="BE29" i="46"/>
  <c r="BE47" i="51"/>
  <c r="BE39" i="51"/>
  <c r="BE45" i="46"/>
  <c r="BE8" i="46"/>
  <c r="BE5" i="48"/>
  <c r="BE42" i="46"/>
  <c r="BE34" i="51"/>
  <c r="BE6" i="46"/>
  <c r="BE19" i="51"/>
  <c r="BE15" i="46"/>
  <c r="BE44" i="51"/>
  <c r="BE44" i="48"/>
  <c r="BE40" i="51"/>
  <c r="BE24" i="46"/>
  <c r="BE18" i="48"/>
  <c r="BE38" i="51"/>
  <c r="BE10" i="51"/>
  <c r="BE20" i="46"/>
  <c r="BE33" i="46"/>
  <c r="BE20" i="51"/>
  <c r="BE8" i="51"/>
  <c r="BE37" i="46"/>
  <c r="BE5" i="46"/>
  <c r="BE37" i="48"/>
  <c r="BE41" i="46"/>
  <c r="BE41" i="48"/>
  <c r="BE38" i="48"/>
  <c r="BE22" i="46"/>
  <c r="BE43" i="48"/>
  <c r="BE23" i="51"/>
  <c r="BE24" i="48"/>
  <c r="BE18" i="51"/>
  <c r="BE16" i="51"/>
  <c r="BE4" i="46"/>
  <c r="BE32" i="46"/>
  <c r="BE27" i="48"/>
  <c r="BE43" i="51"/>
  <c r="BE21" i="51"/>
  <c r="BE28" i="46"/>
  <c r="BE12" i="51"/>
  <c r="BE45" i="48"/>
  <c r="BE11" i="51"/>
  <c r="BE46" i="51"/>
  <c r="BE40" i="46"/>
  <c r="BE13" i="51"/>
  <c r="BE37" i="51"/>
  <c r="BE7" i="51"/>
  <c r="BE30" i="46"/>
  <c r="BE12" i="46"/>
  <c r="BE42" i="48"/>
  <c r="BE27" i="51"/>
  <c r="BE17" i="46"/>
  <c r="BE17" i="51"/>
  <c r="BE4" i="51"/>
  <c r="BE14" i="46"/>
  <c r="BE23" i="46"/>
  <c r="BE13" i="48"/>
  <c r="BE32" i="51"/>
  <c r="BE14" i="51"/>
  <c r="BE23" i="48"/>
  <c r="BE24" i="51"/>
  <c r="BE16" i="48"/>
  <c r="BE22" i="51"/>
  <c r="BE31" i="51"/>
  <c r="BE27" i="46"/>
  <c r="BE39" i="46"/>
  <c r="BE21" i="46"/>
  <c r="BE35" i="46"/>
  <c r="BE25" i="46"/>
  <c r="BE20" i="48"/>
  <c r="BE42" i="51"/>
  <c r="BE33" i="51"/>
  <c r="BE26" i="46"/>
  <c r="BE18" i="46"/>
  <c r="BE9" i="48"/>
  <c r="BE41" i="51"/>
  <c r="BE22" i="48"/>
  <c r="BE47" i="48"/>
  <c r="BE34" i="46"/>
  <c r="BE16" i="45"/>
  <c r="BE40" i="50"/>
  <c r="BE4" i="50"/>
  <c r="BE45" i="52"/>
  <c r="BE21" i="44"/>
  <c r="BE24" i="44"/>
  <c r="BE24" i="43"/>
  <c r="BE33" i="43"/>
  <c r="BE18" i="53"/>
  <c r="BE43" i="53"/>
  <c r="BE25" i="45"/>
  <c r="BE24" i="53"/>
  <c r="BE18" i="43"/>
  <c r="BE31" i="45"/>
  <c r="BE47" i="43"/>
  <c r="BE38" i="53"/>
  <c r="BE26" i="43"/>
  <c r="BE7" i="50"/>
  <c r="BE39" i="45"/>
  <c r="BE38" i="50"/>
  <c r="BE11" i="50"/>
  <c r="BE38" i="52"/>
  <c r="BE9" i="52"/>
  <c r="BE18" i="44"/>
  <c r="BE19" i="44"/>
  <c r="BE14" i="43"/>
  <c r="BE36" i="43"/>
  <c r="BE22" i="53"/>
  <c r="BE31" i="53"/>
  <c r="BE4" i="45"/>
  <c r="BE46" i="45"/>
  <c r="BE14" i="44"/>
  <c r="BE15" i="43"/>
  <c r="BE27" i="53"/>
  <c r="BE47" i="45"/>
  <c r="BE31" i="44"/>
  <c r="BE18" i="52"/>
  <c r="BE39" i="52"/>
  <c r="BE22" i="44"/>
  <c r="BE23" i="50"/>
  <c r="BE31" i="43"/>
  <c r="BE41" i="44"/>
  <c r="BE29" i="45"/>
  <c r="BE18" i="50"/>
  <c r="BE42" i="50"/>
  <c r="BE30" i="52"/>
  <c r="BE29" i="52"/>
  <c r="BE46" i="44"/>
  <c r="BE6" i="44"/>
  <c r="BE37" i="43"/>
  <c r="BE5" i="43"/>
  <c r="BE17" i="53"/>
  <c r="BE44" i="45"/>
  <c r="BE41" i="53"/>
  <c r="BE44" i="52"/>
  <c r="BE34" i="53"/>
  <c r="BE30" i="45"/>
  <c r="BE21" i="52"/>
  <c r="BE6" i="43"/>
  <c r="BE35" i="45"/>
  <c r="BE45" i="44"/>
  <c r="BE27" i="44"/>
  <c r="BE5" i="53"/>
  <c r="BE29" i="43"/>
  <c r="BE19" i="52"/>
  <c r="BE41" i="43"/>
  <c r="BE14" i="50"/>
  <c r="BE7" i="43"/>
  <c r="BE8" i="50"/>
  <c r="BE45" i="50"/>
  <c r="BE4" i="52"/>
  <c r="BE28" i="52"/>
  <c r="BE11" i="44"/>
  <c r="BE10" i="45"/>
  <c r="BE8" i="43"/>
  <c r="BE16" i="53"/>
  <c r="BE8" i="45"/>
  <c r="BE19" i="53"/>
  <c r="BE20" i="52"/>
  <c r="BE46" i="53"/>
  <c r="BE26" i="44"/>
  <c r="BE14" i="53"/>
  <c r="BE34" i="50"/>
  <c r="BE29" i="50"/>
  <c r="BE36" i="52"/>
  <c r="BE24" i="52"/>
  <c r="BE9" i="44"/>
  <c r="BE4" i="44"/>
  <c r="BE27" i="43"/>
  <c r="BE20" i="43"/>
  <c r="BE33" i="53"/>
  <c r="BE41" i="45"/>
  <c r="BE28" i="45"/>
  <c r="BE18" i="45"/>
  <c r="BE22" i="45"/>
  <c r="BE13" i="45"/>
  <c r="BE12" i="52"/>
  <c r="BE13" i="43"/>
  <c r="BE10" i="50"/>
  <c r="BE7" i="52"/>
  <c r="BE37" i="53"/>
  <c r="BE11" i="52"/>
  <c r="BE4" i="43"/>
  <c r="BE40" i="45"/>
  <c r="BE20" i="50"/>
  <c r="BE27" i="52"/>
  <c r="BE17" i="52"/>
  <c r="BE10" i="44"/>
  <c r="BE12" i="43"/>
  <c r="BE35" i="43"/>
  <c r="BE25" i="53"/>
  <c r="BE17" i="45"/>
  <c r="BE37" i="45"/>
  <c r="BE16" i="43"/>
  <c r="BE42" i="53"/>
  <c r="BE17" i="44"/>
  <c r="BE39" i="53"/>
  <c r="BE30" i="43"/>
  <c r="BE26" i="45"/>
  <c r="BE27" i="50"/>
  <c r="BE4" i="53"/>
  <c r="BE35" i="50"/>
  <c r="BE41" i="50"/>
  <c r="BE30" i="50"/>
  <c r="BE46" i="52"/>
  <c r="BE16" i="52"/>
  <c r="BE13" i="44"/>
  <c r="BE20" i="44"/>
  <c r="BE22" i="43"/>
  <c r="BE44" i="43"/>
  <c r="BE45" i="53"/>
  <c r="BE38" i="45"/>
  <c r="BE43" i="50"/>
  <c r="BE42" i="43"/>
  <c r="BE21" i="53"/>
  <c r="BE43" i="44"/>
  <c r="BE7" i="45"/>
  <c r="BE23" i="53"/>
  <c r="BE32" i="53"/>
  <c r="BE33" i="45"/>
  <c r="BE12" i="45"/>
  <c r="BE28" i="53"/>
  <c r="BE38" i="43"/>
  <c r="BE15" i="52"/>
  <c r="BE43" i="52"/>
  <c r="BE19" i="43"/>
  <c r="BE36" i="50"/>
  <c r="BE21" i="50"/>
  <c r="BE34" i="52"/>
  <c r="BE22" i="52"/>
  <c r="BE12" i="44"/>
  <c r="BE40" i="44"/>
  <c r="BE45" i="43"/>
  <c r="BE27" i="45"/>
  <c r="BE38" i="44"/>
  <c r="BE19" i="45"/>
  <c r="BE13" i="50"/>
  <c r="BE22" i="50"/>
  <c r="BE39" i="43"/>
  <c r="BE15" i="44"/>
  <c r="BE40" i="43"/>
  <c r="BE20" i="53"/>
  <c r="BE47" i="44"/>
  <c r="BE21" i="43"/>
  <c r="BE46" i="50"/>
  <c r="BE10" i="43"/>
  <c r="BE32" i="50"/>
  <c r="BE31" i="50"/>
  <c r="BE10" i="53"/>
  <c r="BE26" i="50"/>
  <c r="BE12" i="50"/>
  <c r="BE31" i="52"/>
  <c r="BE14" i="52"/>
  <c r="BE7" i="44"/>
  <c r="BE29" i="44"/>
  <c r="BE23" i="43"/>
  <c r="BE44" i="53"/>
  <c r="BE40" i="53"/>
  <c r="BE15" i="45"/>
  <c r="BE9" i="45"/>
  <c r="BE8" i="53"/>
  <c r="BE40" i="52"/>
  <c r="BE30" i="44"/>
  <c r="BE24" i="45"/>
  <c r="BE32" i="44"/>
  <c r="BE47" i="50"/>
  <c r="BE5" i="52"/>
  <c r="BE24" i="50"/>
  <c r="BE37" i="50"/>
  <c r="BE26" i="52"/>
  <c r="BE12" i="53"/>
  <c r="BE46" i="43"/>
  <c r="BE45" i="45"/>
  <c r="BE39" i="50"/>
  <c r="BE36" i="45"/>
  <c r="BE10" i="52"/>
  <c r="BE37" i="52"/>
  <c r="BE28" i="50"/>
  <c r="BE39" i="44"/>
  <c r="BE7" i="53"/>
  <c r="BE44" i="44"/>
  <c r="BE11" i="53"/>
  <c r="BE6" i="52"/>
  <c r="BE17" i="50"/>
  <c r="BE6" i="50"/>
  <c r="BE25" i="52"/>
  <c r="BE8" i="52"/>
  <c r="BE8" i="44"/>
  <c r="BE16" i="44"/>
  <c r="BE11" i="43"/>
  <c r="BE32" i="43"/>
  <c r="BE36" i="53"/>
  <c r="BE32" i="52"/>
  <c r="BE15" i="53"/>
  <c r="BE33" i="52"/>
  <c r="BE35" i="44"/>
  <c r="BE32" i="45"/>
  <c r="BE5" i="44"/>
  <c r="BE15" i="50"/>
  <c r="BE9" i="50"/>
  <c r="BE13" i="52"/>
  <c r="BE23" i="52"/>
  <c r="BE36" i="44"/>
  <c r="BE28" i="43"/>
  <c r="BE17" i="43"/>
  <c r="BE9" i="53"/>
  <c r="BE30" i="53"/>
  <c r="BE5" i="45"/>
  <c r="BE23" i="45"/>
  <c r="BE16" i="50"/>
  <c r="BE29" i="53"/>
  <c r="BE26" i="53"/>
  <c r="BE43" i="45"/>
  <c r="BE23" i="44"/>
  <c r="BE35" i="53"/>
  <c r="BE19" i="50"/>
  <c r="BE25" i="50"/>
  <c r="BE42" i="52"/>
  <c r="BE25" i="44"/>
  <c r="BE42" i="44"/>
  <c r="BE43" i="43"/>
  <c r="BE34" i="43"/>
  <c r="BE13" i="53"/>
  <c r="BE6" i="53"/>
  <c r="BE42" i="45"/>
  <c r="BE20" i="45"/>
  <c r="BE33" i="50"/>
  <c r="BE5" i="50"/>
  <c r="BE41" i="52"/>
  <c r="BE28" i="44"/>
  <c r="BE25" i="43"/>
  <c r="BE11" i="45"/>
  <c r="BE34" i="45"/>
  <c r="BE47" i="53"/>
  <c r="BE44" i="50"/>
  <c r="BE21" i="45"/>
  <c r="BE14" i="45"/>
  <c r="BE33" i="44"/>
  <c r="BE35" i="52"/>
  <c r="BE47" i="52"/>
  <c r="BE9" i="43"/>
  <c r="BE37" i="44"/>
  <c r="BE6" i="45"/>
  <c r="BE34" i="44"/>
  <c r="D11" i="1"/>
  <c r="F11" i="1"/>
  <c r="E11" i="1"/>
  <c r="L12" i="25"/>
  <c r="M5" i="13" l="1"/>
  <c r="M6" i="13" s="1"/>
  <c r="M7" i="13" s="1"/>
  <c r="M8" i="13" s="1"/>
  <c r="M9" i="13" s="1"/>
  <c r="M10" i="13" s="1"/>
  <c r="M11" i="13" s="1"/>
  <c r="M12" i="13" s="1"/>
  <c r="M13" i="13" s="1"/>
  <c r="M14" i="13" s="1"/>
  <c r="M15" i="13" s="1"/>
  <c r="M16" i="13" s="1"/>
  <c r="M17" i="13" s="1"/>
  <c r="M18" i="13" s="1"/>
  <c r="M19" i="13" s="1"/>
  <c r="M20" i="13" s="1"/>
  <c r="M21" i="13" s="1"/>
  <c r="M22" i="13" s="1"/>
  <c r="M23" i="13" s="1"/>
  <c r="M24" i="13" s="1"/>
  <c r="M25" i="13" s="1"/>
  <c r="M26" i="13" s="1"/>
  <c r="M27" i="13" s="1"/>
  <c r="M28" i="13" s="1"/>
  <c r="M29" i="13" s="1"/>
  <c r="M30" i="13" s="1"/>
  <c r="M31" i="13" s="1"/>
  <c r="M32" i="13" s="1"/>
  <c r="M33" i="13" s="1"/>
  <c r="M34" i="13" s="1"/>
  <c r="M35" i="13" s="1"/>
  <c r="M36" i="13" s="1"/>
  <c r="M37" i="13" s="1"/>
  <c r="M38" i="13" s="1"/>
  <c r="M39" i="13" s="1"/>
  <c r="M40" i="13" s="1"/>
  <c r="M41" i="13" s="1"/>
  <c r="M42" i="13" s="1"/>
  <c r="M43" i="13" s="1"/>
  <c r="M44" i="13" s="1"/>
  <c r="M45" i="13" s="1"/>
  <c r="M46" i="13" s="1"/>
  <c r="M47" i="13" s="1"/>
  <c r="AM3" i="13"/>
  <c r="U37" i="54"/>
  <c r="F2" i="44"/>
  <c r="BF2" i="44"/>
  <c r="BE2" i="44" s="1"/>
  <c r="BF2" i="47"/>
  <c r="BE2" i="47" s="1"/>
  <c r="BF2" i="48"/>
  <c r="BE2" i="48" s="1"/>
  <c r="BF2" i="43"/>
  <c r="BE2" i="43" s="1"/>
  <c r="BF2" i="45"/>
  <c r="BE2" i="45" s="1"/>
  <c r="BF2" i="50"/>
  <c r="BE2" i="50" s="1"/>
  <c r="BF2" i="46"/>
  <c r="BE2" i="46" s="1"/>
  <c r="BF2" i="53"/>
  <c r="BE2" i="53" s="1"/>
  <c r="BF2" i="52"/>
  <c r="BE2" i="52" s="1"/>
  <c r="BF2" i="51"/>
  <c r="BE2" i="51" s="1"/>
  <c r="BF2" i="49"/>
  <c r="BE2" i="49" s="1"/>
  <c r="G18" i="1"/>
  <c r="G19" i="1"/>
  <c r="G20" i="1"/>
  <c r="G22" i="1"/>
  <c r="G23" i="1"/>
  <c r="G13" i="1"/>
  <c r="G15" i="1"/>
  <c r="G17" i="1"/>
  <c r="G21" i="1"/>
  <c r="G16" i="1"/>
  <c r="G14" i="1"/>
  <c r="R18" i="40"/>
  <c r="R9" i="40" s="1"/>
  <c r="B21" i="40" s="1"/>
  <c r="S10" i="1"/>
  <c r="K3" i="13" l="1"/>
  <c r="AM4" i="13"/>
  <c r="AM5" i="13" s="1"/>
  <c r="AM6" i="13" s="1"/>
  <c r="AM7" i="13" s="1"/>
  <c r="AM8" i="13" s="1"/>
  <c r="AM9" i="13" s="1"/>
  <c r="AM10" i="13" s="1"/>
  <c r="AM11" i="13" s="1"/>
  <c r="AM12" i="13" s="1"/>
  <c r="AM13" i="13" s="1"/>
  <c r="AM14" i="13" s="1"/>
  <c r="AM15" i="13" s="1"/>
  <c r="AM16" i="13" s="1"/>
  <c r="AM17" i="13" s="1"/>
  <c r="AM18" i="13" s="1"/>
  <c r="AM19" i="13" s="1"/>
  <c r="AM20" i="13" s="1"/>
  <c r="AM21" i="13" s="1"/>
  <c r="AM22" i="13" s="1"/>
  <c r="AM23" i="13" s="1"/>
  <c r="AM24" i="13" s="1"/>
  <c r="AM25" i="13" s="1"/>
  <c r="AM26" i="13" s="1"/>
  <c r="AM27" i="13" s="1"/>
  <c r="AM28" i="13" s="1"/>
  <c r="AM29" i="13" s="1"/>
  <c r="AM30" i="13" s="1"/>
  <c r="AM31" i="13" s="1"/>
  <c r="AM32" i="13" s="1"/>
  <c r="AM33" i="13" s="1"/>
  <c r="AM34" i="13" s="1"/>
  <c r="AM35" i="13" s="1"/>
  <c r="AM36" i="13" s="1"/>
  <c r="AM37" i="13" s="1"/>
  <c r="AM38" i="13" s="1"/>
  <c r="AM39" i="13" s="1"/>
  <c r="AM40" i="13" s="1"/>
  <c r="AM41" i="13" s="1"/>
  <c r="AM42" i="13" s="1"/>
  <c r="AM43" i="13" s="1"/>
  <c r="AM44" i="13" s="1"/>
  <c r="AM45" i="13" s="1"/>
  <c r="AM46" i="13" s="1"/>
  <c r="M4" i="43"/>
  <c r="F2" i="45"/>
  <c r="C7" i="1"/>
  <c r="F2" i="46" l="1"/>
  <c r="M4" i="44"/>
  <c r="M5" i="43"/>
  <c r="W32" i="13"/>
  <c r="N32" i="13"/>
  <c r="T32" i="13"/>
  <c r="AC32" i="13"/>
  <c r="Q32" i="13"/>
  <c r="Z32" i="13"/>
  <c r="AF32" i="13"/>
  <c r="AI32" i="13"/>
  <c r="N29" i="13"/>
  <c r="Q29" i="13"/>
  <c r="AC29" i="13"/>
  <c r="T29" i="13"/>
  <c r="W29" i="13"/>
  <c r="Z29" i="13"/>
  <c r="AF29" i="13"/>
  <c r="AI29" i="13"/>
  <c r="Q13" i="13"/>
  <c r="Q14" i="13"/>
  <c r="N13" i="13"/>
  <c r="N14" i="13"/>
  <c r="AC13" i="13"/>
  <c r="AC14" i="13"/>
  <c r="T13" i="13"/>
  <c r="T14" i="13"/>
  <c r="W14" i="13"/>
  <c r="W13" i="13"/>
  <c r="Z14" i="13"/>
  <c r="Z13" i="13"/>
  <c r="AF14" i="13"/>
  <c r="AF13" i="13"/>
  <c r="AI13" i="13"/>
  <c r="AI14" i="13"/>
  <c r="Q12" i="13"/>
  <c r="T12" i="13"/>
  <c r="AF12" i="13"/>
  <c r="N12" i="13"/>
  <c r="W12" i="13"/>
  <c r="Z12" i="13"/>
  <c r="AC12" i="13"/>
  <c r="AI12" i="13"/>
  <c r="N34" i="13"/>
  <c r="Q34" i="13"/>
  <c r="T34" i="13"/>
  <c r="W34" i="13"/>
  <c r="Z34" i="13"/>
  <c r="AC34" i="13"/>
  <c r="AF34" i="13"/>
  <c r="AI34" i="13"/>
  <c r="T33" i="13"/>
  <c r="N33" i="13"/>
  <c r="W33" i="13"/>
  <c r="AF33" i="13"/>
  <c r="Q33" i="13"/>
  <c r="Z33" i="13"/>
  <c r="AC33" i="13"/>
  <c r="AI33" i="13"/>
  <c r="T28" i="13"/>
  <c r="N28" i="13"/>
  <c r="AF28" i="13"/>
  <c r="Q28" i="13"/>
  <c r="W28" i="13"/>
  <c r="Z28" i="13"/>
  <c r="AC28" i="13"/>
  <c r="AI28" i="13"/>
  <c r="N31" i="13"/>
  <c r="N30" i="13"/>
  <c r="T31" i="13"/>
  <c r="T30" i="13"/>
  <c r="Z31" i="13"/>
  <c r="Z30" i="13"/>
  <c r="AF31" i="13"/>
  <c r="AF30" i="13"/>
  <c r="Q31" i="13"/>
  <c r="Q30" i="13"/>
  <c r="W30" i="13"/>
  <c r="W31" i="13"/>
  <c r="AC30" i="13"/>
  <c r="AC31" i="13"/>
  <c r="AI31" i="13"/>
  <c r="AI30" i="13"/>
  <c r="W37" i="13"/>
  <c r="W38" i="13"/>
  <c r="T37" i="13"/>
  <c r="T38" i="13"/>
  <c r="AF38" i="13"/>
  <c r="AF37" i="13"/>
  <c r="N37" i="13"/>
  <c r="N38" i="13"/>
  <c r="Q38" i="13"/>
  <c r="Q37" i="13"/>
  <c r="Z37" i="13"/>
  <c r="Z38" i="13"/>
  <c r="AC38" i="13"/>
  <c r="AC37" i="13"/>
  <c r="AI37" i="13"/>
  <c r="AI38" i="13"/>
  <c r="Q8" i="13"/>
  <c r="N8" i="13"/>
  <c r="W8" i="13"/>
  <c r="AF8" i="13"/>
  <c r="T8" i="13"/>
  <c r="Z8" i="13"/>
  <c r="AC8" i="13"/>
  <c r="AI8" i="13"/>
  <c r="Q36" i="13"/>
  <c r="T36" i="13"/>
  <c r="AF36" i="13"/>
  <c r="N36" i="13"/>
  <c r="W36" i="13"/>
  <c r="Z36" i="13"/>
  <c r="AC36" i="13"/>
  <c r="AI36" i="13"/>
  <c r="T18" i="13"/>
  <c r="T19" i="13"/>
  <c r="Q18" i="13"/>
  <c r="Q19" i="13"/>
  <c r="AF19" i="13"/>
  <c r="AF18" i="13"/>
  <c r="N18" i="13"/>
  <c r="N19" i="13"/>
  <c r="W19" i="13"/>
  <c r="W18" i="13"/>
  <c r="Z19" i="13"/>
  <c r="Z18" i="13"/>
  <c r="AC19" i="13"/>
  <c r="AC18" i="13"/>
  <c r="AI18" i="13"/>
  <c r="AI19" i="13"/>
  <c r="W10" i="13"/>
  <c r="N10" i="13"/>
  <c r="T10" i="13"/>
  <c r="AF10" i="13"/>
  <c r="Q10" i="13"/>
  <c r="Z10" i="13"/>
  <c r="AC10" i="13"/>
  <c r="AI10" i="13"/>
  <c r="W9" i="13"/>
  <c r="N9" i="13"/>
  <c r="AF9" i="13"/>
  <c r="Q9" i="13"/>
  <c r="T9" i="13"/>
  <c r="Z9" i="13"/>
  <c r="AC9" i="13"/>
  <c r="AI9" i="13"/>
  <c r="N11" i="13"/>
  <c r="Z11" i="13"/>
  <c r="W11" i="13"/>
  <c r="AF11" i="13"/>
  <c r="Q11" i="13"/>
  <c r="T11" i="13"/>
  <c r="AC11" i="13"/>
  <c r="AI11" i="13"/>
  <c r="T16" i="13"/>
  <c r="N16" i="13"/>
  <c r="W16" i="13"/>
  <c r="AF16" i="13"/>
  <c r="Q16" i="13"/>
  <c r="Z16" i="13"/>
  <c r="AC16" i="13"/>
  <c r="AI16" i="13"/>
  <c r="Q47" i="13"/>
  <c r="N47" i="13"/>
  <c r="T47" i="13"/>
  <c r="AF47" i="13"/>
  <c r="W47" i="13"/>
  <c r="Z47" i="13"/>
  <c r="AC47" i="13"/>
  <c r="AI47" i="13"/>
  <c r="Q25" i="13"/>
  <c r="Q26" i="13"/>
  <c r="Q27" i="13"/>
  <c r="W27" i="13"/>
  <c r="W26" i="13"/>
  <c r="W25" i="13"/>
  <c r="AF26" i="13"/>
  <c r="AF27" i="13"/>
  <c r="AF25" i="13"/>
  <c r="N25" i="13"/>
  <c r="N26" i="13"/>
  <c r="N27" i="13"/>
  <c r="T27" i="13"/>
  <c r="T25" i="13"/>
  <c r="T26" i="13"/>
  <c r="Z25" i="13"/>
  <c r="Z26" i="13"/>
  <c r="Z27" i="13"/>
  <c r="AC26" i="13"/>
  <c r="AC25" i="13"/>
  <c r="AC27" i="13"/>
  <c r="AI25" i="13"/>
  <c r="AI27" i="13"/>
  <c r="AI26" i="13"/>
  <c r="Q17" i="13"/>
  <c r="N17" i="13"/>
  <c r="W17" i="13"/>
  <c r="AF17" i="13"/>
  <c r="T17" i="13"/>
  <c r="Z17" i="13"/>
  <c r="AC17" i="13"/>
  <c r="AI17" i="13"/>
  <c r="W15" i="13"/>
  <c r="AC15" i="13"/>
  <c r="N15" i="13"/>
  <c r="Q15" i="13"/>
  <c r="T15" i="13"/>
  <c r="Z15" i="13"/>
  <c r="AF15" i="13"/>
  <c r="AI15" i="13"/>
  <c r="N21" i="13"/>
  <c r="N22" i="13"/>
  <c r="Q21" i="13"/>
  <c r="Q22" i="13"/>
  <c r="T21" i="13"/>
  <c r="T22" i="13"/>
  <c r="W22" i="13"/>
  <c r="W21" i="13"/>
  <c r="Z22" i="13"/>
  <c r="Z21" i="13"/>
  <c r="AC22" i="13"/>
  <c r="AC21" i="13"/>
  <c r="AF22" i="13"/>
  <c r="AF21" i="13"/>
  <c r="AI21" i="13"/>
  <c r="AI22" i="13"/>
  <c r="T20" i="13"/>
  <c r="Q20" i="13"/>
  <c r="Z20" i="13"/>
  <c r="AF20" i="13"/>
  <c r="N20" i="13"/>
  <c r="W20" i="13"/>
  <c r="AC20" i="13"/>
  <c r="AI20" i="13"/>
  <c r="N23" i="13"/>
  <c r="Q23" i="13"/>
  <c r="T23" i="13"/>
  <c r="W23" i="13"/>
  <c r="Z23" i="13"/>
  <c r="AC23" i="13"/>
  <c r="AF23" i="13"/>
  <c r="AI23" i="13"/>
  <c r="Q35" i="13"/>
  <c r="Z35" i="13"/>
  <c r="T35" i="13"/>
  <c r="AF35" i="13"/>
  <c r="N35" i="13"/>
  <c r="W35" i="13"/>
  <c r="AC35" i="13"/>
  <c r="AI35" i="13"/>
  <c r="T40" i="13"/>
  <c r="T41" i="13"/>
  <c r="N41" i="13"/>
  <c r="N40" i="13"/>
  <c r="AF41" i="13"/>
  <c r="AF40" i="13"/>
  <c r="Q40" i="13"/>
  <c r="Q41" i="13"/>
  <c r="W40" i="13"/>
  <c r="W41" i="13"/>
  <c r="Z41" i="13"/>
  <c r="Z40" i="13"/>
  <c r="AC41" i="13"/>
  <c r="AC40" i="13"/>
  <c r="AI40" i="13"/>
  <c r="AI41" i="13"/>
  <c r="U50" i="13"/>
  <c r="O50" i="13"/>
  <c r="AD50" i="13"/>
  <c r="R50" i="13"/>
  <c r="X50" i="13"/>
  <c r="AA50" i="13"/>
  <c r="AG50" i="13"/>
  <c r="AJ50" i="13"/>
  <c r="W24" i="13"/>
  <c r="T24" i="13"/>
  <c r="AF24" i="13"/>
  <c r="N24" i="13"/>
  <c r="Q24" i="13"/>
  <c r="Z24" i="13"/>
  <c r="AC24" i="13"/>
  <c r="AI24" i="13"/>
  <c r="N39" i="13"/>
  <c r="Z39" i="13"/>
  <c r="T39" i="13"/>
  <c r="AF39" i="13"/>
  <c r="Q39" i="13"/>
  <c r="W39" i="13"/>
  <c r="AC39" i="13"/>
  <c r="AI39" i="13"/>
  <c r="Q42" i="13"/>
  <c r="T42" i="13"/>
  <c r="AF42" i="13"/>
  <c r="N42" i="13"/>
  <c r="W42" i="13"/>
  <c r="Z42" i="13"/>
  <c r="AC42" i="13"/>
  <c r="AI42" i="13"/>
  <c r="W5" i="13"/>
  <c r="W6" i="13"/>
  <c r="W7" i="13"/>
  <c r="W44" i="13"/>
  <c r="W45" i="13"/>
  <c r="W46" i="13"/>
  <c r="W43" i="13"/>
  <c r="W4" i="13"/>
  <c r="AI43" i="13"/>
  <c r="AI46" i="13"/>
  <c r="AI44" i="13"/>
  <c r="AI45" i="13"/>
  <c r="AI6" i="13"/>
  <c r="AI7" i="13"/>
  <c r="AI4" i="13"/>
  <c r="AI5" i="13"/>
  <c r="T6" i="13"/>
  <c r="T7" i="13"/>
  <c r="T5" i="13"/>
  <c r="T4" i="13"/>
  <c r="T43" i="13"/>
  <c r="T44" i="13"/>
  <c r="T45" i="13"/>
  <c r="T46" i="13"/>
  <c r="Q43" i="13"/>
  <c r="Q44" i="13"/>
  <c r="Q45" i="13"/>
  <c r="Q46" i="13"/>
  <c r="Q4" i="13"/>
  <c r="Q7" i="13"/>
  <c r="Q5" i="13"/>
  <c r="Q6" i="13"/>
  <c r="AC45" i="13"/>
  <c r="AC4" i="13"/>
  <c r="AC5" i="13"/>
  <c r="AC6" i="13"/>
  <c r="AC46" i="13"/>
  <c r="AC43" i="13"/>
  <c r="AC44" i="13"/>
  <c r="AC7" i="13"/>
  <c r="N43" i="13"/>
  <c r="N44" i="13"/>
  <c r="N45" i="13"/>
  <c r="N7" i="13"/>
  <c r="N46" i="13"/>
  <c r="N5" i="13"/>
  <c r="N4" i="13"/>
  <c r="N6" i="13"/>
  <c r="Z4" i="13"/>
  <c r="Z5" i="13"/>
  <c r="Z6" i="13"/>
  <c r="Z7" i="13"/>
  <c r="Z44" i="13"/>
  <c r="Z45" i="13"/>
  <c r="Z43" i="13"/>
  <c r="Z46" i="13"/>
  <c r="AF43" i="13"/>
  <c r="AF44" i="13"/>
  <c r="AF4" i="13"/>
  <c r="AF45" i="13"/>
  <c r="AF46" i="13"/>
  <c r="AF5" i="13"/>
  <c r="AF6" i="13"/>
  <c r="AF7" i="13"/>
  <c r="F2" i="47" l="1"/>
  <c r="M6" i="43"/>
  <c r="M5" i="44"/>
  <c r="M4" i="45"/>
  <c r="L49" i="13"/>
  <c r="A32" i="13" l="1"/>
  <c r="M5" i="45"/>
  <c r="M6" i="44"/>
  <c r="F2" i="48"/>
  <c r="M4" i="46"/>
  <c r="M7" i="43"/>
  <c r="A29" i="13"/>
  <c r="A12" i="13"/>
  <c r="A13" i="13"/>
  <c r="A14" i="13"/>
  <c r="A34" i="13"/>
  <c r="A28" i="13"/>
  <c r="A33" i="13"/>
  <c r="A30" i="13"/>
  <c r="A31" i="13"/>
  <c r="A37" i="13"/>
  <c r="A8" i="13"/>
  <c r="A36" i="13"/>
  <c r="A5" i="13"/>
  <c r="A7" i="13"/>
  <c r="A9" i="13"/>
  <c r="A10" i="13"/>
  <c r="A11" i="13"/>
  <c r="A15" i="13"/>
  <c r="A16" i="13"/>
  <c r="A17" i="13"/>
  <c r="A19" i="13"/>
  <c r="A20" i="13"/>
  <c r="A21" i="13"/>
  <c r="A23" i="13"/>
  <c r="A24" i="13"/>
  <c r="A26" i="13"/>
  <c r="A27" i="13"/>
  <c r="A35" i="13"/>
  <c r="A39" i="13"/>
  <c r="A40" i="13"/>
  <c r="A41" i="13"/>
  <c r="A42" i="13"/>
  <c r="A43" i="13"/>
  <c r="A44" i="13"/>
  <c r="A45" i="13"/>
  <c r="A46" i="13"/>
  <c r="A47" i="13"/>
  <c r="AO2" i="13"/>
  <c r="M8" i="43" l="1"/>
  <c r="M5" i="46"/>
  <c r="M4" i="47"/>
  <c r="F2" i="49"/>
  <c r="M7" i="44"/>
  <c r="M6" i="45"/>
  <c r="K4" i="13"/>
  <c r="A4" i="13" s="1"/>
  <c r="AK50" i="13"/>
  <c r="AK49" i="13"/>
  <c r="AJ49" i="13" s="1"/>
  <c r="AK3" i="13" s="1"/>
  <c r="AE49" i="13"/>
  <c r="AD49" i="13" s="1"/>
  <c r="AE3" i="13" s="1"/>
  <c r="AE50" i="13"/>
  <c r="Y49" i="13"/>
  <c r="X49" i="13" s="1"/>
  <c r="Y3" i="13" s="1"/>
  <c r="Y50" i="13"/>
  <c r="BW23" i="13" s="1"/>
  <c r="BV23" i="13" s="1"/>
  <c r="AN50" i="13"/>
  <c r="BW47" i="13" s="1"/>
  <c r="BV47" i="13" s="1"/>
  <c r="AN49" i="13"/>
  <c r="AM49" i="13" s="1"/>
  <c r="AN3" i="13" s="1"/>
  <c r="AM3" i="43" s="1"/>
  <c r="AM4" i="43" s="1"/>
  <c r="AM5" i="43" s="1"/>
  <c r="AM6" i="43" s="1"/>
  <c r="AM7" i="43" s="1"/>
  <c r="AM8" i="43" s="1"/>
  <c r="AM9" i="43" s="1"/>
  <c r="AM10" i="43" s="1"/>
  <c r="AM11" i="43" s="1"/>
  <c r="AM12" i="43" s="1"/>
  <c r="AM13" i="43" s="1"/>
  <c r="AM14" i="43" s="1"/>
  <c r="AM15" i="43" s="1"/>
  <c r="AM16" i="43" s="1"/>
  <c r="AM17" i="43" s="1"/>
  <c r="AM18" i="43" s="1"/>
  <c r="AM19" i="43" s="1"/>
  <c r="AM20" i="43" s="1"/>
  <c r="AM21" i="43" s="1"/>
  <c r="AM22" i="43" s="1"/>
  <c r="AM23" i="43" s="1"/>
  <c r="AM24" i="43" s="1"/>
  <c r="AM25" i="43" s="1"/>
  <c r="AM26" i="43" s="1"/>
  <c r="AM27" i="43" s="1"/>
  <c r="AM28" i="43" s="1"/>
  <c r="AM29" i="43" s="1"/>
  <c r="AM30" i="43" s="1"/>
  <c r="AM31" i="43" s="1"/>
  <c r="AM32" i="43" s="1"/>
  <c r="AM33" i="43" s="1"/>
  <c r="AM34" i="43" s="1"/>
  <c r="AM35" i="43" s="1"/>
  <c r="AM36" i="43" s="1"/>
  <c r="AM37" i="43" s="1"/>
  <c r="AM38" i="43" s="1"/>
  <c r="AM39" i="43" s="1"/>
  <c r="AM40" i="43" s="1"/>
  <c r="AM41" i="43" s="1"/>
  <c r="AM42" i="43" s="1"/>
  <c r="AM43" i="43" s="1"/>
  <c r="AM44" i="43" s="1"/>
  <c r="AM45" i="43" s="1"/>
  <c r="AM46" i="43" s="1"/>
  <c r="AM47" i="43" s="1"/>
  <c r="S50" i="13"/>
  <c r="BW13" i="13" s="1"/>
  <c r="BV13" i="13" s="1"/>
  <c r="S49" i="13"/>
  <c r="R49" i="13" s="1"/>
  <c r="S3" i="13" s="1"/>
  <c r="P50" i="13"/>
  <c r="P49" i="13"/>
  <c r="O49" i="13" s="1"/>
  <c r="P3" i="13" s="1"/>
  <c r="V49" i="13"/>
  <c r="U49" i="13" s="1"/>
  <c r="V3" i="13" s="1"/>
  <c r="V50" i="13"/>
  <c r="BW18" i="13" s="1"/>
  <c r="BV18" i="13" s="1"/>
  <c r="AH50" i="13"/>
  <c r="AH49" i="13"/>
  <c r="AG49" i="13" s="1"/>
  <c r="AH3" i="13" s="1"/>
  <c r="AB49" i="13"/>
  <c r="AA49" i="13" s="1"/>
  <c r="AB3" i="13" s="1"/>
  <c r="AB50" i="13"/>
  <c r="BW28" i="13" s="1"/>
  <c r="BV28" i="13" s="1"/>
  <c r="I2" i="13"/>
  <c r="BE32" i="13" s="1"/>
  <c r="H10" i="40"/>
  <c r="H13" i="40"/>
  <c r="H11" i="40"/>
  <c r="D12" i="40"/>
  <c r="D13" i="40"/>
  <c r="D10" i="40"/>
  <c r="D11" i="40"/>
  <c r="BW8" i="13" l="1"/>
  <c r="BV8" i="13" s="1"/>
  <c r="P60" i="13"/>
  <c r="Z37" i="54"/>
  <c r="Z38" i="54"/>
  <c r="AD3" i="43"/>
  <c r="AD4" i="43" s="1"/>
  <c r="AD5" i="43" s="1"/>
  <c r="AD6" i="43" s="1"/>
  <c r="AD7" i="43" s="1"/>
  <c r="AD8" i="43" s="1"/>
  <c r="AD9" i="43" s="1"/>
  <c r="AD10" i="43" s="1"/>
  <c r="AD11" i="43" s="1"/>
  <c r="AD12" i="43" s="1"/>
  <c r="AD13" i="43" s="1"/>
  <c r="AD14" i="43" s="1"/>
  <c r="AD15" i="43" s="1"/>
  <c r="AD16" i="43" s="1"/>
  <c r="AD17" i="43" s="1"/>
  <c r="AD18" i="43" s="1"/>
  <c r="AD19" i="43" s="1"/>
  <c r="AD20" i="43" s="1"/>
  <c r="AD21" i="43" s="1"/>
  <c r="AD22" i="43" s="1"/>
  <c r="AD23" i="43" s="1"/>
  <c r="AD24" i="43" s="1"/>
  <c r="AD25" i="43" s="1"/>
  <c r="AD26" i="43" s="1"/>
  <c r="AD27" i="43" s="1"/>
  <c r="AD28" i="43" s="1"/>
  <c r="AD29" i="43" s="1"/>
  <c r="AD30" i="43" s="1"/>
  <c r="AD31" i="43" s="1"/>
  <c r="AD32" i="43" s="1"/>
  <c r="AD33" i="43" s="1"/>
  <c r="AD34" i="43" s="1"/>
  <c r="AD35" i="43" s="1"/>
  <c r="AD36" i="43" s="1"/>
  <c r="AD37" i="43" s="1"/>
  <c r="AD38" i="43" s="1"/>
  <c r="AD39" i="43" s="1"/>
  <c r="AD40" i="43" s="1"/>
  <c r="AD41" i="43" s="1"/>
  <c r="AD42" i="43" s="1"/>
  <c r="AD43" i="43" s="1"/>
  <c r="AD44" i="43" s="1"/>
  <c r="AD45" i="43" s="1"/>
  <c r="AD46" i="43" s="1"/>
  <c r="AD47" i="43" s="1"/>
  <c r="Z26" i="54"/>
  <c r="AJ3" i="43"/>
  <c r="AJ4" i="43" s="1"/>
  <c r="AJ5" i="43" s="1"/>
  <c r="AJ6" i="43" s="1"/>
  <c r="AJ7" i="43" s="1"/>
  <c r="AJ8" i="43" s="1"/>
  <c r="AJ9" i="43" s="1"/>
  <c r="AJ10" i="43" s="1"/>
  <c r="AJ11" i="43" s="1"/>
  <c r="AJ12" i="43" s="1"/>
  <c r="AJ13" i="43" s="1"/>
  <c r="AJ14" i="43" s="1"/>
  <c r="AJ15" i="43" s="1"/>
  <c r="AJ16" i="43" s="1"/>
  <c r="AJ17" i="43" s="1"/>
  <c r="AJ18" i="43" s="1"/>
  <c r="AJ19" i="43" s="1"/>
  <c r="AJ20" i="43" s="1"/>
  <c r="AJ21" i="43" s="1"/>
  <c r="AJ22" i="43" s="1"/>
  <c r="AJ23" i="43" s="1"/>
  <c r="AJ24" i="43" s="1"/>
  <c r="AJ25" i="43" s="1"/>
  <c r="AJ26" i="43" s="1"/>
  <c r="AJ27" i="43" s="1"/>
  <c r="AJ28" i="43" s="1"/>
  <c r="AJ29" i="43" s="1"/>
  <c r="AJ30" i="43" s="1"/>
  <c r="AJ31" i="43" s="1"/>
  <c r="AJ32" i="43" s="1"/>
  <c r="AJ33" i="43" s="1"/>
  <c r="AJ34" i="43" s="1"/>
  <c r="AJ35" i="43" s="1"/>
  <c r="AJ36" i="43" s="1"/>
  <c r="AJ37" i="43" s="1"/>
  <c r="AJ38" i="43" s="1"/>
  <c r="AJ39" i="43" s="1"/>
  <c r="AJ40" i="43" s="1"/>
  <c r="AJ41" i="43" s="1"/>
  <c r="AJ42" i="43" s="1"/>
  <c r="AJ43" i="43" s="1"/>
  <c r="AJ44" i="43" s="1"/>
  <c r="AJ45" i="43" s="1"/>
  <c r="AJ46" i="43" s="1"/>
  <c r="AJ47" i="43" s="1"/>
  <c r="Z34" i="54"/>
  <c r="R3" i="43"/>
  <c r="R4" i="43" s="1"/>
  <c r="R5" i="43" s="1"/>
  <c r="R6" i="43" s="1"/>
  <c r="R7" i="43" s="1"/>
  <c r="R8" i="43" s="1"/>
  <c r="R9" i="43" s="1"/>
  <c r="R10" i="43" s="1"/>
  <c r="R11" i="43" s="1"/>
  <c r="R12" i="43" s="1"/>
  <c r="R13" i="43" s="1"/>
  <c r="R14" i="43" s="1"/>
  <c r="R15" i="43" s="1"/>
  <c r="R16" i="43" s="1"/>
  <c r="R17" i="43" s="1"/>
  <c r="R18" i="43" s="1"/>
  <c r="R19" i="43" s="1"/>
  <c r="R20" i="43" s="1"/>
  <c r="R21" i="43" s="1"/>
  <c r="R22" i="43" s="1"/>
  <c r="R23" i="43" s="1"/>
  <c r="R24" i="43" s="1"/>
  <c r="R25" i="43" s="1"/>
  <c r="R26" i="43" s="1"/>
  <c r="R27" i="43" s="1"/>
  <c r="R28" i="43" s="1"/>
  <c r="R29" i="43" s="1"/>
  <c r="R30" i="43" s="1"/>
  <c r="R31" i="43" s="1"/>
  <c r="R32" i="43" s="1"/>
  <c r="R33" i="43" s="1"/>
  <c r="R34" i="43" s="1"/>
  <c r="R35" i="43" s="1"/>
  <c r="R36" i="43" s="1"/>
  <c r="R37" i="43" s="1"/>
  <c r="R38" i="43" s="1"/>
  <c r="R39" i="43" s="1"/>
  <c r="R40" i="43" s="1"/>
  <c r="R41" i="43" s="1"/>
  <c r="R42" i="43" s="1"/>
  <c r="R43" i="43" s="1"/>
  <c r="R44" i="43" s="1"/>
  <c r="R45" i="43" s="1"/>
  <c r="R46" i="43" s="1"/>
  <c r="R47" i="43" s="1"/>
  <c r="Z10" i="54"/>
  <c r="AG3" i="43"/>
  <c r="AG4" i="43" s="1"/>
  <c r="AG5" i="43" s="1"/>
  <c r="AG6" i="43" s="1"/>
  <c r="AG7" i="43" s="1"/>
  <c r="AG8" i="43" s="1"/>
  <c r="AG9" i="43" s="1"/>
  <c r="AG10" i="43" s="1"/>
  <c r="AG11" i="43" s="1"/>
  <c r="AG12" i="43" s="1"/>
  <c r="AG13" i="43" s="1"/>
  <c r="AG14" i="43" s="1"/>
  <c r="AG15" i="43" s="1"/>
  <c r="AG16" i="43" s="1"/>
  <c r="AG17" i="43" s="1"/>
  <c r="AG18" i="43" s="1"/>
  <c r="AG19" i="43" s="1"/>
  <c r="AG20" i="43" s="1"/>
  <c r="AG21" i="43" s="1"/>
  <c r="AG22" i="43" s="1"/>
  <c r="AG23" i="43" s="1"/>
  <c r="AG24" i="43" s="1"/>
  <c r="AG25" i="43" s="1"/>
  <c r="AG26" i="43" s="1"/>
  <c r="AG27" i="43" s="1"/>
  <c r="AG28" i="43" s="1"/>
  <c r="AG29" i="43" s="1"/>
  <c r="AG30" i="43" s="1"/>
  <c r="AG31" i="43" s="1"/>
  <c r="AG32" i="43" s="1"/>
  <c r="AG33" i="43" s="1"/>
  <c r="AG34" i="43" s="1"/>
  <c r="AG35" i="43" s="1"/>
  <c r="AG36" i="43" s="1"/>
  <c r="AG37" i="43" s="1"/>
  <c r="AG38" i="43" s="1"/>
  <c r="AG39" i="43" s="1"/>
  <c r="AG40" i="43" s="1"/>
  <c r="AG41" i="43" s="1"/>
  <c r="AG42" i="43" s="1"/>
  <c r="AG43" i="43" s="1"/>
  <c r="AG44" i="43" s="1"/>
  <c r="AG45" i="43" s="1"/>
  <c r="AG46" i="43" s="1"/>
  <c r="AG47" i="43" s="1"/>
  <c r="Z30" i="54"/>
  <c r="U3" i="43"/>
  <c r="U4" i="43" s="1"/>
  <c r="U5" i="43" s="1"/>
  <c r="U6" i="43" s="1"/>
  <c r="U7" i="43" s="1"/>
  <c r="U8" i="43" s="1"/>
  <c r="U9" i="43" s="1"/>
  <c r="U10" i="43" s="1"/>
  <c r="U11" i="43" s="1"/>
  <c r="U12" i="43" s="1"/>
  <c r="U13" i="43" s="1"/>
  <c r="U14" i="43" s="1"/>
  <c r="U15" i="43" s="1"/>
  <c r="U16" i="43" s="1"/>
  <c r="U17" i="43" s="1"/>
  <c r="U18" i="43" s="1"/>
  <c r="U19" i="43" s="1"/>
  <c r="U20" i="43" s="1"/>
  <c r="U21" i="43" s="1"/>
  <c r="U22" i="43" s="1"/>
  <c r="U23" i="43" s="1"/>
  <c r="U24" i="43" s="1"/>
  <c r="U25" i="43" s="1"/>
  <c r="U26" i="43" s="1"/>
  <c r="U27" i="43" s="1"/>
  <c r="U28" i="43" s="1"/>
  <c r="U29" i="43" s="1"/>
  <c r="U30" i="43" s="1"/>
  <c r="U31" i="43" s="1"/>
  <c r="U32" i="43" s="1"/>
  <c r="U33" i="43" s="1"/>
  <c r="U34" i="43" s="1"/>
  <c r="U35" i="43" s="1"/>
  <c r="U36" i="43" s="1"/>
  <c r="U37" i="43" s="1"/>
  <c r="U38" i="43" s="1"/>
  <c r="U39" i="43" s="1"/>
  <c r="U40" i="43" s="1"/>
  <c r="U41" i="43" s="1"/>
  <c r="U42" i="43" s="1"/>
  <c r="U43" i="43" s="1"/>
  <c r="U44" i="43" s="1"/>
  <c r="U45" i="43" s="1"/>
  <c r="U46" i="43" s="1"/>
  <c r="U47" i="43" s="1"/>
  <c r="Z14" i="54"/>
  <c r="AA3" i="43"/>
  <c r="AA4" i="43" s="1"/>
  <c r="AA5" i="43" s="1"/>
  <c r="AA6" i="43" s="1"/>
  <c r="AA7" i="43" s="1"/>
  <c r="AA8" i="43" s="1"/>
  <c r="AA9" i="43" s="1"/>
  <c r="AA10" i="43" s="1"/>
  <c r="AA11" i="43" s="1"/>
  <c r="AA12" i="43" s="1"/>
  <c r="AA13" i="43" s="1"/>
  <c r="AA14" i="43" s="1"/>
  <c r="AA15" i="43" s="1"/>
  <c r="AA16" i="43" s="1"/>
  <c r="AA17" i="43" s="1"/>
  <c r="AA18" i="43" s="1"/>
  <c r="AA19" i="43" s="1"/>
  <c r="AA20" i="43" s="1"/>
  <c r="AA21" i="43" s="1"/>
  <c r="AA22" i="43" s="1"/>
  <c r="AA23" i="43" s="1"/>
  <c r="AA24" i="43" s="1"/>
  <c r="AA25" i="43" s="1"/>
  <c r="AA26" i="43" s="1"/>
  <c r="AA27" i="43" s="1"/>
  <c r="AA28" i="43" s="1"/>
  <c r="AA29" i="43" s="1"/>
  <c r="AA30" i="43" s="1"/>
  <c r="AA31" i="43" s="1"/>
  <c r="AA32" i="43" s="1"/>
  <c r="AA33" i="43" s="1"/>
  <c r="AA34" i="43" s="1"/>
  <c r="AA35" i="43" s="1"/>
  <c r="AA36" i="43" s="1"/>
  <c r="AA37" i="43" s="1"/>
  <c r="AA38" i="43" s="1"/>
  <c r="AA39" i="43" s="1"/>
  <c r="AA40" i="43" s="1"/>
  <c r="AA41" i="43" s="1"/>
  <c r="AA42" i="43" s="1"/>
  <c r="AA43" i="43" s="1"/>
  <c r="AA44" i="43" s="1"/>
  <c r="AA45" i="43" s="1"/>
  <c r="AA46" i="43" s="1"/>
  <c r="AA47" i="43" s="1"/>
  <c r="Z22" i="54"/>
  <c r="O3" i="43"/>
  <c r="O4" i="43" s="1"/>
  <c r="Z6" i="54"/>
  <c r="X3" i="43"/>
  <c r="X4" i="43" s="1"/>
  <c r="X5" i="43" s="1"/>
  <c r="X6" i="43" s="1"/>
  <c r="X7" i="43" s="1"/>
  <c r="X8" i="43" s="1"/>
  <c r="X9" i="43" s="1"/>
  <c r="X10" i="43" s="1"/>
  <c r="X11" i="43" s="1"/>
  <c r="X12" i="43" s="1"/>
  <c r="X13" i="43" s="1"/>
  <c r="X14" i="43" s="1"/>
  <c r="X15" i="43" s="1"/>
  <c r="X16" i="43" s="1"/>
  <c r="X17" i="43" s="1"/>
  <c r="X18" i="43" s="1"/>
  <c r="X19" i="43" s="1"/>
  <c r="X20" i="43" s="1"/>
  <c r="X21" i="43" s="1"/>
  <c r="X22" i="43" s="1"/>
  <c r="X23" i="43" s="1"/>
  <c r="X24" i="43" s="1"/>
  <c r="X25" i="43" s="1"/>
  <c r="X26" i="43" s="1"/>
  <c r="X27" i="43" s="1"/>
  <c r="X28" i="43" s="1"/>
  <c r="X29" i="43" s="1"/>
  <c r="X30" i="43" s="1"/>
  <c r="X31" i="43" s="1"/>
  <c r="X32" i="43" s="1"/>
  <c r="X33" i="43" s="1"/>
  <c r="X34" i="43" s="1"/>
  <c r="X35" i="43" s="1"/>
  <c r="X36" i="43" s="1"/>
  <c r="X37" i="43" s="1"/>
  <c r="X38" i="43" s="1"/>
  <c r="X39" i="43" s="1"/>
  <c r="X40" i="43" s="1"/>
  <c r="X41" i="43" s="1"/>
  <c r="X42" i="43" s="1"/>
  <c r="X43" i="43" s="1"/>
  <c r="X44" i="43" s="1"/>
  <c r="X45" i="43" s="1"/>
  <c r="X46" i="43" s="1"/>
  <c r="X47" i="43" s="1"/>
  <c r="Z18" i="54"/>
  <c r="M7" i="45"/>
  <c r="M8" i="44"/>
  <c r="M4" i="48"/>
  <c r="F2" i="50"/>
  <c r="M5" i="47"/>
  <c r="M6" i="46"/>
  <c r="M9" i="43"/>
  <c r="K5" i="13"/>
  <c r="BB47" i="13"/>
  <c r="BA47" i="13" s="1"/>
  <c r="BB43" i="13"/>
  <c r="BB42" i="13" s="1"/>
  <c r="BE29" i="13"/>
  <c r="BE12" i="13"/>
  <c r="BE14" i="13"/>
  <c r="BE13" i="13"/>
  <c r="BE34" i="13"/>
  <c r="AC15" i="40"/>
  <c r="BW33" i="13"/>
  <c r="BV33" i="13" s="1"/>
  <c r="BB33" i="13"/>
  <c r="BB32" i="13" s="1"/>
  <c r="BE28" i="13"/>
  <c r="BE33" i="13"/>
  <c r="BE30" i="13"/>
  <c r="BE31" i="13"/>
  <c r="AC16" i="40"/>
  <c r="BW38" i="13"/>
  <c r="BV38" i="13" s="1"/>
  <c r="BE38" i="13"/>
  <c r="BE37" i="13"/>
  <c r="BE8" i="13"/>
  <c r="BE36" i="13"/>
  <c r="H61" i="13"/>
  <c r="H72" i="13" s="1"/>
  <c r="BE10" i="13"/>
  <c r="BE19" i="13"/>
  <c r="BE18" i="13"/>
  <c r="BE9" i="13"/>
  <c r="BE11" i="13"/>
  <c r="BE47" i="13"/>
  <c r="BE16" i="13"/>
  <c r="BE26" i="13"/>
  <c r="BE25" i="13"/>
  <c r="BE27" i="13"/>
  <c r="BE17" i="13"/>
  <c r="BE15" i="13"/>
  <c r="BE22" i="13"/>
  <c r="BE21" i="13"/>
  <c r="BE20" i="13"/>
  <c r="AC18" i="40"/>
  <c r="BE23" i="13"/>
  <c r="BE35" i="13"/>
  <c r="BE41" i="13"/>
  <c r="BE40" i="13"/>
  <c r="BE24" i="13"/>
  <c r="BE39" i="13"/>
  <c r="BE46" i="13"/>
  <c r="BE42" i="13"/>
  <c r="BE44" i="13"/>
  <c r="BE45" i="13"/>
  <c r="H12" i="40"/>
  <c r="BW43" i="13"/>
  <c r="BV43" i="13" s="1"/>
  <c r="AC17" i="40" s="1"/>
  <c r="H9" i="40"/>
  <c r="D9" i="40"/>
  <c r="D5" i="40" s="1"/>
  <c r="K4" i="43" l="1"/>
  <c r="O5" i="43"/>
  <c r="K5" i="43" s="1"/>
  <c r="K3" i="43"/>
  <c r="M10" i="43"/>
  <c r="M7" i="46"/>
  <c r="M6" i="47"/>
  <c r="M4" i="49"/>
  <c r="F2" i="51"/>
  <c r="M5" i="48"/>
  <c r="M9" i="44"/>
  <c r="M8" i="45"/>
  <c r="K6" i="13"/>
  <c r="A6" i="13" s="1"/>
  <c r="H70" i="13"/>
  <c r="K69" i="13"/>
  <c r="I69" i="13"/>
  <c r="H69" i="13"/>
  <c r="K68" i="13"/>
  <c r="I68" i="13"/>
  <c r="H68" i="13"/>
  <c r="K67" i="13"/>
  <c r="I67" i="13"/>
  <c r="H67" i="13"/>
  <c r="K74" i="13"/>
  <c r="K64" i="13"/>
  <c r="I74" i="13"/>
  <c r="I64" i="13"/>
  <c r="H65" i="13"/>
  <c r="H64" i="13"/>
  <c r="H74" i="13"/>
  <c r="I70" i="13"/>
  <c r="H62" i="13"/>
  <c r="K70" i="13"/>
  <c r="K75" i="13"/>
  <c r="K65" i="13"/>
  <c r="I75" i="13"/>
  <c r="I65" i="13"/>
  <c r="H75" i="13"/>
  <c r="K73" i="13"/>
  <c r="K63" i="13"/>
  <c r="I73" i="13"/>
  <c r="I63" i="13"/>
  <c r="H73" i="13"/>
  <c r="H63" i="13"/>
  <c r="K72" i="13"/>
  <c r="K62" i="13"/>
  <c r="I72" i="13"/>
  <c r="I62" i="13"/>
  <c r="O6" i="43" l="1"/>
  <c r="K6" i="43" s="1"/>
  <c r="M10" i="44"/>
  <c r="M6" i="48"/>
  <c r="M4" i="50"/>
  <c r="F2" i="52"/>
  <c r="M5" i="49"/>
  <c r="M7" i="47"/>
  <c r="M8" i="46"/>
  <c r="M9" i="45"/>
  <c r="M11" i="43"/>
  <c r="K7" i="13"/>
  <c r="K71" i="13"/>
  <c r="K76" i="13"/>
  <c r="K66" i="13"/>
  <c r="F2" i="53" l="1"/>
  <c r="O7" i="43"/>
  <c r="K7" i="43" s="1"/>
  <c r="M9" i="46"/>
  <c r="M10" i="45"/>
  <c r="M8" i="47"/>
  <c r="M12" i="43"/>
  <c r="M6" i="49"/>
  <c r="M4" i="51"/>
  <c r="M5" i="50"/>
  <c r="M7" i="48"/>
  <c r="M11" i="44"/>
  <c r="K8" i="13"/>
  <c r="K61" i="13"/>
  <c r="AV49" i="53" l="1"/>
  <c r="O8" i="43"/>
  <c r="K8" i="43" s="1"/>
  <c r="M4" i="52"/>
  <c r="M8" i="48"/>
  <c r="M5" i="51"/>
  <c r="M13" i="43"/>
  <c r="M6" i="50"/>
  <c r="M7" i="49"/>
  <c r="M11" i="45"/>
  <c r="M10" i="46"/>
  <c r="M9" i="47"/>
  <c r="M12" i="44"/>
  <c r="K9" i="13"/>
  <c r="O9" i="43" l="1"/>
  <c r="K9" i="43" s="1"/>
  <c r="BT11" i="53"/>
  <c r="W11" i="40" s="1"/>
  <c r="BS11" i="53"/>
  <c r="BU11" i="53"/>
  <c r="X11" i="40" s="1"/>
  <c r="BS6" i="53"/>
  <c r="BT6" i="53"/>
  <c r="W10" i="40" s="1"/>
  <c r="BU6" i="53"/>
  <c r="X10" i="40" s="1"/>
  <c r="BT46" i="53"/>
  <c r="W18" i="40" s="1"/>
  <c r="BS46" i="53"/>
  <c r="BU46" i="53"/>
  <c r="X18" i="40" s="1"/>
  <c r="M12" i="45"/>
  <c r="M7" i="50"/>
  <c r="M11" i="46"/>
  <c r="M14" i="43"/>
  <c r="M6" i="51"/>
  <c r="M9" i="48"/>
  <c r="M5" i="52"/>
  <c r="M4" i="53"/>
  <c r="M8" i="49"/>
  <c r="M13" i="44"/>
  <c r="M10" i="47"/>
  <c r="K10" i="13"/>
  <c r="O10" i="43" l="1"/>
  <c r="K10" i="43" s="1"/>
  <c r="M11" i="47"/>
  <c r="M6" i="52"/>
  <c r="M10" i="48"/>
  <c r="M15" i="43"/>
  <c r="M7" i="51"/>
  <c r="M12" i="46"/>
  <c r="M9" i="49"/>
  <c r="M8" i="50"/>
  <c r="M13" i="45"/>
  <c r="M5" i="53"/>
  <c r="M14" i="44"/>
  <c r="K11" i="13"/>
  <c r="O11" i="43" l="1"/>
  <c r="K11" i="43" s="1"/>
  <c r="M6" i="53"/>
  <c r="M9" i="50"/>
  <c r="M15" i="44"/>
  <c r="M14" i="45"/>
  <c r="M13" i="46"/>
  <c r="M16" i="43"/>
  <c r="M10" i="49"/>
  <c r="M8" i="51"/>
  <c r="M11" i="48"/>
  <c r="M7" i="52"/>
  <c r="M12" i="47"/>
  <c r="K12" i="13"/>
  <c r="O12" i="43" l="1"/>
  <c r="K12" i="43" s="1"/>
  <c r="M12" i="48"/>
  <c r="M11" i="49"/>
  <c r="M17" i="43"/>
  <c r="M9" i="51"/>
  <c r="M14" i="46"/>
  <c r="M15" i="45"/>
  <c r="M16" i="44"/>
  <c r="M8" i="52"/>
  <c r="M10" i="50"/>
  <c r="M7" i="53"/>
  <c r="M13" i="47"/>
  <c r="K13" i="13"/>
  <c r="O13" i="43" l="1"/>
  <c r="K13" i="43" s="1"/>
  <c r="M8" i="53"/>
  <c r="M9" i="52"/>
  <c r="M11" i="50"/>
  <c r="M17" i="44"/>
  <c r="M16" i="45"/>
  <c r="M17" i="45" s="1"/>
  <c r="M15" i="46"/>
  <c r="M10" i="51"/>
  <c r="M18" i="43"/>
  <c r="M14" i="47"/>
  <c r="M12" i="49"/>
  <c r="M13" i="48"/>
  <c r="K14" i="13"/>
  <c r="AC14" i="40"/>
  <c r="O14" i="43" l="1"/>
  <c r="K14" i="43" s="1"/>
  <c r="M19" i="43"/>
  <c r="M13" i="49"/>
  <c r="M18" i="45"/>
  <c r="M18" i="44"/>
  <c r="M14" i="48"/>
  <c r="M12" i="50"/>
  <c r="M15" i="47"/>
  <c r="M11" i="51"/>
  <c r="M16" i="46"/>
  <c r="M10" i="52"/>
  <c r="M9" i="53"/>
  <c r="K15" i="13"/>
  <c r="BB13" i="13"/>
  <c r="BB12" i="13" s="1"/>
  <c r="BB28" i="13"/>
  <c r="AC11" i="40"/>
  <c r="B12" i="1"/>
  <c r="C2" i="54" s="1"/>
  <c r="O15" i="43" l="1"/>
  <c r="K15" i="43" s="1"/>
  <c r="X2" i="54"/>
  <c r="X37" i="54" s="1"/>
  <c r="C41" i="54"/>
  <c r="X18" i="54"/>
  <c r="X34" i="54"/>
  <c r="U34" i="54" s="1"/>
  <c r="X10" i="54"/>
  <c r="U10" i="54" s="1"/>
  <c r="X14" i="54"/>
  <c r="U14" i="54" s="1"/>
  <c r="X30" i="54"/>
  <c r="U30" i="54" s="1"/>
  <c r="K18" i="40"/>
  <c r="M10" i="53"/>
  <c r="M11" i="52"/>
  <c r="M12" i="51"/>
  <c r="M16" i="47"/>
  <c r="M13" i="50"/>
  <c r="M15" i="48"/>
  <c r="M19" i="44"/>
  <c r="M19" i="45"/>
  <c r="M14" i="49"/>
  <c r="M17" i="46"/>
  <c r="M20" i="43"/>
  <c r="K16" i="13"/>
  <c r="BB27" i="13"/>
  <c r="E12" i="1"/>
  <c r="D12" i="1"/>
  <c r="F12" i="1"/>
  <c r="H13" i="1" s="1"/>
  <c r="X26" i="54" l="1"/>
  <c r="U26" i="54" s="1"/>
  <c r="X22" i="54"/>
  <c r="U22" i="54" s="1"/>
  <c r="X6" i="54"/>
  <c r="U6" i="54" s="1"/>
  <c r="O16" i="43"/>
  <c r="K16" i="43" s="1"/>
  <c r="X38" i="54"/>
  <c r="S6" i="54"/>
  <c r="S44" i="54" s="1"/>
  <c r="Q6" i="54"/>
  <c r="M6" i="54"/>
  <c r="M44" i="54" s="1"/>
  <c r="K6" i="54"/>
  <c r="U18" i="54"/>
  <c r="Q18" i="54"/>
  <c r="G18" i="54"/>
  <c r="E18" i="54"/>
  <c r="I30" i="54"/>
  <c r="G30" i="54"/>
  <c r="E30" i="54"/>
  <c r="O30" i="54"/>
  <c r="O14" i="54"/>
  <c r="I14" i="54"/>
  <c r="G14" i="54"/>
  <c r="E14" i="54"/>
  <c r="O10" i="54"/>
  <c r="I10" i="54"/>
  <c r="G10" i="54"/>
  <c r="E10" i="54"/>
  <c r="G34" i="54"/>
  <c r="E34" i="54"/>
  <c r="O34" i="54"/>
  <c r="I34" i="54"/>
  <c r="K18" i="54"/>
  <c r="I18" i="54"/>
  <c r="O18" i="54"/>
  <c r="O26" i="54"/>
  <c r="I26" i="54"/>
  <c r="G26" i="54"/>
  <c r="E26" i="54"/>
  <c r="E22" i="54"/>
  <c r="O22" i="54"/>
  <c r="I22" i="54"/>
  <c r="G22" i="54"/>
  <c r="I6" i="54"/>
  <c r="G6" i="54"/>
  <c r="E6" i="54"/>
  <c r="O6" i="54"/>
  <c r="M21" i="43"/>
  <c r="M18" i="46"/>
  <c r="M20" i="45"/>
  <c r="M20" i="44"/>
  <c r="M16" i="48"/>
  <c r="M15" i="49"/>
  <c r="M14" i="50"/>
  <c r="M17" i="47"/>
  <c r="M13" i="51"/>
  <c r="M12" i="52"/>
  <c r="M11" i="53"/>
  <c r="K17" i="13"/>
  <c r="J13" i="1"/>
  <c r="E24" i="1"/>
  <c r="J12" i="1"/>
  <c r="F24" i="1"/>
  <c r="D24" i="1"/>
  <c r="I12" i="1"/>
  <c r="G12" i="1"/>
  <c r="G10" i="1" s="1"/>
  <c r="U44" i="54" l="1"/>
  <c r="Q44" i="54"/>
  <c r="O17" i="43"/>
  <c r="K17" i="43" s="1"/>
  <c r="K44" i="54"/>
  <c r="G44" i="54"/>
  <c r="O44" i="54"/>
  <c r="I44" i="54"/>
  <c r="E44" i="54"/>
  <c r="M12" i="53"/>
  <c r="M18" i="47"/>
  <c r="M15" i="50"/>
  <c r="M16" i="49"/>
  <c r="M17" i="48"/>
  <c r="M21" i="44"/>
  <c r="M21" i="45"/>
  <c r="M19" i="46"/>
  <c r="M13" i="52"/>
  <c r="M14" i="51"/>
  <c r="M22" i="43"/>
  <c r="K18" i="13"/>
  <c r="A18" i="13" s="1"/>
  <c r="BB18" i="13"/>
  <c r="G25" i="1"/>
  <c r="G26" i="1"/>
  <c r="K16" i="1"/>
  <c r="AQ50" i="46" s="1"/>
  <c r="K19" i="1"/>
  <c r="AQ50" i="49" s="1"/>
  <c r="K22" i="1"/>
  <c r="AQ50" i="52" s="1"/>
  <c r="K13" i="1"/>
  <c r="AQ50" i="43" s="1"/>
  <c r="K15" i="1"/>
  <c r="AQ50" i="45" s="1"/>
  <c r="K17" i="1"/>
  <c r="AQ50" i="47" s="1"/>
  <c r="K18" i="1"/>
  <c r="AQ50" i="48" s="1"/>
  <c r="K20" i="1"/>
  <c r="AQ50" i="50" s="1"/>
  <c r="K23" i="1"/>
  <c r="AQ50" i="53" s="1"/>
  <c r="K14" i="1"/>
  <c r="AQ50" i="44" s="1"/>
  <c r="K21" i="1"/>
  <c r="AQ50" i="51" s="1"/>
  <c r="K12" i="1"/>
  <c r="O18" i="43" l="1"/>
  <c r="K18" i="43" s="1"/>
  <c r="M15" i="51"/>
  <c r="M20" i="46"/>
  <c r="M22" i="45"/>
  <c r="M22" i="44"/>
  <c r="M18" i="48"/>
  <c r="M17" i="49"/>
  <c r="M16" i="50"/>
  <c r="M23" i="43"/>
  <c r="M14" i="52"/>
  <c r="M19" i="47"/>
  <c r="M13" i="53"/>
  <c r="K19" i="13"/>
  <c r="AQ50" i="13"/>
  <c r="BB17" i="13"/>
  <c r="AC12" i="40"/>
  <c r="O19" i="43" l="1"/>
  <c r="K19" i="43" s="1"/>
  <c r="M14" i="53"/>
  <c r="M15" i="52"/>
  <c r="M24" i="43"/>
  <c r="M17" i="50"/>
  <c r="M18" i="49"/>
  <c r="M19" i="48"/>
  <c r="M23" i="44"/>
  <c r="M23" i="45"/>
  <c r="M21" i="46"/>
  <c r="M20" i="47"/>
  <c r="M16" i="51"/>
  <c r="K20" i="13"/>
  <c r="O20" i="43" l="1"/>
  <c r="K20" i="43" s="1"/>
  <c r="M24" i="45"/>
  <c r="M17" i="51"/>
  <c r="M20" i="48"/>
  <c r="M21" i="47"/>
  <c r="M18" i="50"/>
  <c r="M22" i="46"/>
  <c r="M19" i="49"/>
  <c r="M25" i="43"/>
  <c r="M16" i="52"/>
  <c r="M24" i="44"/>
  <c r="M15" i="53"/>
  <c r="K21" i="13"/>
  <c r="R12" i="1"/>
  <c r="O21" i="43" l="1"/>
  <c r="K21" i="43" s="1"/>
  <c r="M16" i="53"/>
  <c r="M26" i="43"/>
  <c r="M20" i="49"/>
  <c r="M23" i="46"/>
  <c r="M19" i="50"/>
  <c r="M22" i="47"/>
  <c r="M25" i="44"/>
  <c r="M21" i="48"/>
  <c r="M17" i="52"/>
  <c r="M18" i="51"/>
  <c r="M25" i="45"/>
  <c r="K22" i="13"/>
  <c r="A22" i="13" s="1"/>
  <c r="N12" i="1"/>
  <c r="O22" i="43" l="1"/>
  <c r="K22" i="43" s="1"/>
  <c r="M19" i="51"/>
  <c r="M22" i="48"/>
  <c r="M26" i="44"/>
  <c r="M26" i="45"/>
  <c r="M20" i="50"/>
  <c r="M18" i="52"/>
  <c r="M24" i="46"/>
  <c r="M23" i="47"/>
  <c r="M21" i="49"/>
  <c r="M27" i="43"/>
  <c r="M17" i="53"/>
  <c r="K23" i="13"/>
  <c r="O23" i="43" l="1"/>
  <c r="K23" i="43" s="1"/>
  <c r="M18" i="53"/>
  <c r="M28" i="43"/>
  <c r="M24" i="47"/>
  <c r="M25" i="46"/>
  <c r="M19" i="52"/>
  <c r="M21" i="50"/>
  <c r="M27" i="45"/>
  <c r="M27" i="44"/>
  <c r="M23" i="48"/>
  <c r="M22" i="49"/>
  <c r="M20" i="51"/>
  <c r="K24" i="13"/>
  <c r="A25" i="13"/>
  <c r="O24" i="43" l="1"/>
  <c r="K24" i="43" s="1"/>
  <c r="M21" i="51"/>
  <c r="M28" i="44"/>
  <c r="M24" i="48"/>
  <c r="M26" i="46"/>
  <c r="M23" i="49"/>
  <c r="M20" i="52"/>
  <c r="M25" i="47"/>
  <c r="M29" i="43"/>
  <c r="M22" i="50"/>
  <c r="M28" i="45"/>
  <c r="M19" i="53"/>
  <c r="K25" i="13"/>
  <c r="U23" i="1"/>
  <c r="O25" i="43" l="1"/>
  <c r="K25" i="43" s="1"/>
  <c r="Q7" i="54"/>
  <c r="K7" i="54"/>
  <c r="M7" i="54"/>
  <c r="M45" i="54" s="1"/>
  <c r="I7" i="54"/>
  <c r="S7" i="54"/>
  <c r="S45" i="54" s="1"/>
  <c r="Q19" i="54"/>
  <c r="K19" i="54"/>
  <c r="E19" i="54"/>
  <c r="G19" i="54"/>
  <c r="O19" i="54"/>
  <c r="I19" i="54"/>
  <c r="G11" i="54"/>
  <c r="G7" i="54"/>
  <c r="O7" i="54"/>
  <c r="O35" i="54"/>
  <c r="E35" i="54"/>
  <c r="I35" i="54"/>
  <c r="G35" i="54"/>
  <c r="O31" i="54"/>
  <c r="I31" i="54"/>
  <c r="G31" i="54"/>
  <c r="E31" i="54"/>
  <c r="I27" i="54"/>
  <c r="G27" i="54"/>
  <c r="E27" i="54"/>
  <c r="O27" i="54"/>
  <c r="E23" i="54"/>
  <c r="I23" i="54"/>
  <c r="O23" i="54"/>
  <c r="G23" i="54"/>
  <c r="O15" i="54"/>
  <c r="I15" i="54"/>
  <c r="G15" i="54"/>
  <c r="E15" i="54"/>
  <c r="M20" i="53"/>
  <c r="M29" i="45"/>
  <c r="M30" i="43"/>
  <c r="M26" i="47"/>
  <c r="M23" i="50"/>
  <c r="M21" i="52"/>
  <c r="M24" i="49"/>
  <c r="M27" i="46"/>
  <c r="M25" i="48"/>
  <c r="M29" i="44"/>
  <c r="M22" i="51"/>
  <c r="K26" i="13"/>
  <c r="N35" i="1"/>
  <c r="S25" i="1"/>
  <c r="U20" i="1"/>
  <c r="U18" i="1"/>
  <c r="U19" i="1"/>
  <c r="U21" i="1"/>
  <c r="U22" i="1"/>
  <c r="K45" i="54" l="1"/>
  <c r="Q45" i="54"/>
  <c r="O26" i="43"/>
  <c r="K26" i="43" s="1"/>
  <c r="O45" i="54"/>
  <c r="G45" i="54"/>
  <c r="I45" i="54"/>
  <c r="M23" i="51"/>
  <c r="M28" i="46"/>
  <c r="M25" i="49"/>
  <c r="M22" i="52"/>
  <c r="M30" i="44"/>
  <c r="M26" i="48"/>
  <c r="M24" i="50"/>
  <c r="M27" i="47"/>
  <c r="M31" i="43"/>
  <c r="M30" i="45"/>
  <c r="M21" i="53"/>
  <c r="K27" i="13"/>
  <c r="O27" i="43" l="1"/>
  <c r="K27" i="43" s="1"/>
  <c r="M22" i="53"/>
  <c r="M32" i="43"/>
  <c r="M31" i="45"/>
  <c r="M25" i="50"/>
  <c r="M23" i="52"/>
  <c r="M26" i="49"/>
  <c r="M29" i="46"/>
  <c r="M28" i="47"/>
  <c r="M27" i="48"/>
  <c r="M31" i="44"/>
  <c r="M24" i="51"/>
  <c r="K28" i="13"/>
  <c r="U14" i="1"/>
  <c r="U13" i="1"/>
  <c r="U17" i="1"/>
  <c r="U15" i="1"/>
  <c r="U16" i="1"/>
  <c r="O28" i="43" l="1"/>
  <c r="K28" i="43" s="1"/>
  <c r="M32" i="44"/>
  <c r="M28" i="48"/>
  <c r="M25" i="51"/>
  <c r="M30" i="46"/>
  <c r="M26" i="50"/>
  <c r="M27" i="49"/>
  <c r="M32" i="45"/>
  <c r="M33" i="43"/>
  <c r="M29" i="47"/>
  <c r="M24" i="52"/>
  <c r="M23" i="53"/>
  <c r="K29" i="13"/>
  <c r="O29" i="43" l="1"/>
  <c r="K29" i="43" s="1"/>
  <c r="M25" i="52"/>
  <c r="M30" i="47"/>
  <c r="M24" i="53"/>
  <c r="M34" i="43"/>
  <c r="M31" i="46"/>
  <c r="M27" i="50"/>
  <c r="M26" i="51"/>
  <c r="M28" i="49"/>
  <c r="M29" i="48"/>
  <c r="M33" i="45"/>
  <c r="M33" i="44"/>
  <c r="K30" i="13"/>
  <c r="O30" i="43" l="1"/>
  <c r="K30" i="43" s="1"/>
  <c r="M30" i="48"/>
  <c r="M29" i="49"/>
  <c r="M32" i="46"/>
  <c r="M28" i="50"/>
  <c r="M34" i="45"/>
  <c r="M35" i="43"/>
  <c r="M27" i="51"/>
  <c r="M25" i="53"/>
  <c r="M31" i="47"/>
  <c r="M34" i="44"/>
  <c r="M26" i="52"/>
  <c r="K31" i="13"/>
  <c r="O31" i="43" l="1"/>
  <c r="K31" i="43" s="1"/>
  <c r="M35" i="44"/>
  <c r="M32" i="47"/>
  <c r="M26" i="53"/>
  <c r="M27" i="52"/>
  <c r="M36" i="43"/>
  <c r="M29" i="50"/>
  <c r="M28" i="51"/>
  <c r="M35" i="45"/>
  <c r="M33" i="46"/>
  <c r="M30" i="49"/>
  <c r="M31" i="48"/>
  <c r="K32" i="13"/>
  <c r="O32" i="43" l="1"/>
  <c r="K32" i="43" s="1"/>
  <c r="M32" i="48"/>
  <c r="M31" i="49"/>
  <c r="M34" i="46"/>
  <c r="M28" i="52"/>
  <c r="M37" i="43"/>
  <c r="M36" i="45"/>
  <c r="M30" i="50"/>
  <c r="M27" i="53"/>
  <c r="M29" i="51"/>
  <c r="M33" i="47"/>
  <c r="M36" i="44"/>
  <c r="K33" i="13"/>
  <c r="O33" i="43" l="1"/>
  <c r="K33" i="43" s="1"/>
  <c r="M37" i="44"/>
  <c r="M30" i="51"/>
  <c r="M28" i="53"/>
  <c r="M29" i="53" s="1"/>
  <c r="M31" i="50"/>
  <c r="M34" i="47"/>
  <c r="M29" i="52"/>
  <c r="M37" i="45"/>
  <c r="M35" i="46"/>
  <c r="M32" i="49"/>
  <c r="M38" i="43"/>
  <c r="M33" i="48"/>
  <c r="K34" i="13"/>
  <c r="O34" i="43" l="1"/>
  <c r="K34" i="43" s="1"/>
  <c r="M39" i="43"/>
  <c r="M36" i="46"/>
  <c r="M38" i="45"/>
  <c r="M30" i="53"/>
  <c r="M34" i="48"/>
  <c r="M30" i="52"/>
  <c r="M33" i="49"/>
  <c r="M35" i="47"/>
  <c r="M32" i="50"/>
  <c r="M31" i="51"/>
  <c r="M38" i="44"/>
  <c r="K35" i="13"/>
  <c r="AQ3" i="25"/>
  <c r="AJ14" i="25"/>
  <c r="AJ29" i="25"/>
  <c r="AJ39" i="25"/>
  <c r="AJ9" i="25"/>
  <c r="AJ19" i="25"/>
  <c r="AJ34" i="25"/>
  <c r="AJ4" i="25"/>
  <c r="O35" i="43" l="1"/>
  <c r="K35" i="43" s="1"/>
  <c r="M32" i="51"/>
  <c r="M33" i="50"/>
  <c r="M31" i="53"/>
  <c r="M39" i="45"/>
  <c r="M37" i="46"/>
  <c r="M39" i="44"/>
  <c r="M36" i="47"/>
  <c r="M31" i="52"/>
  <c r="M34" i="49"/>
  <c r="M35" i="48"/>
  <c r="M40" i="43"/>
  <c r="K36" i="13"/>
  <c r="K3" i="39"/>
  <c r="AN3" i="25"/>
  <c r="M26" i="1"/>
  <c r="N26" i="1"/>
  <c r="O36" i="43" l="1"/>
  <c r="K36" i="43" s="1"/>
  <c r="M41" i="43"/>
  <c r="M32" i="52"/>
  <c r="M36" i="48"/>
  <c r="M35" i="49"/>
  <c r="M40" i="44"/>
  <c r="M40" i="45"/>
  <c r="M37" i="47"/>
  <c r="M32" i="53"/>
  <c r="M34" i="50"/>
  <c r="M38" i="46"/>
  <c r="M33" i="51"/>
  <c r="K37" i="13"/>
  <c r="M27" i="1"/>
  <c r="N28" i="1" s="1"/>
  <c r="H3" i="39"/>
  <c r="AJ24" i="25"/>
  <c r="AJ2" i="25" s="1"/>
  <c r="O37" i="43" l="1"/>
  <c r="K37" i="43" s="1"/>
  <c r="L28" i="1"/>
  <c r="L32" i="1"/>
  <c r="M34" i="51"/>
  <c r="M33" i="53"/>
  <c r="M38" i="47"/>
  <c r="M36" i="49"/>
  <c r="M41" i="45"/>
  <c r="M37" i="48"/>
  <c r="M41" i="44"/>
  <c r="M33" i="52"/>
  <c r="M39" i="46"/>
  <c r="M35" i="50"/>
  <c r="M42" i="43"/>
  <c r="K38" i="13"/>
  <c r="A38" i="13" s="1"/>
  <c r="D2" i="39"/>
  <c r="O38" i="43" l="1"/>
  <c r="K38" i="43" s="1"/>
  <c r="M43" i="43"/>
  <c r="M40" i="46"/>
  <c r="M34" i="52"/>
  <c r="M37" i="49"/>
  <c r="M36" i="50"/>
  <c r="M39" i="47"/>
  <c r="M42" i="45"/>
  <c r="M38" i="48"/>
  <c r="M34" i="53"/>
  <c r="M42" i="44"/>
  <c r="M35" i="51"/>
  <c r="BE4" i="13"/>
  <c r="BE43" i="13"/>
  <c r="BE5" i="13"/>
  <c r="BE7" i="13"/>
  <c r="BE6" i="13"/>
  <c r="O39" i="43" l="1"/>
  <c r="K39" i="43" s="1"/>
  <c r="M35" i="53"/>
  <c r="M36" i="51"/>
  <c r="M43" i="44"/>
  <c r="M38" i="49"/>
  <c r="M37" i="50"/>
  <c r="M43" i="45"/>
  <c r="M35" i="52"/>
  <c r="M40" i="47"/>
  <c r="M41" i="46"/>
  <c r="M39" i="48"/>
  <c r="M44" i="43"/>
  <c r="BF2" i="13"/>
  <c r="BE2" i="13" s="1"/>
  <c r="X9" i="40"/>
  <c r="O40" i="43" l="1"/>
  <c r="K40" i="43" s="1"/>
  <c r="M45" i="43"/>
  <c r="M41" i="47"/>
  <c r="M40" i="48"/>
  <c r="M44" i="44"/>
  <c r="M44" i="45"/>
  <c r="M42" i="46"/>
  <c r="M36" i="52"/>
  <c r="M37" i="51"/>
  <c r="M38" i="50"/>
  <c r="M39" i="49"/>
  <c r="M36" i="53"/>
  <c r="W9" i="40"/>
  <c r="AB9" i="40"/>
  <c r="O41" i="43" l="1"/>
  <c r="K41" i="43" s="1"/>
  <c r="M39" i="50"/>
  <c r="M45" i="45"/>
  <c r="M37" i="52"/>
  <c r="M41" i="48"/>
  <c r="M40" i="49"/>
  <c r="M43" i="46"/>
  <c r="M42" i="47"/>
  <c r="M45" i="44"/>
  <c r="M37" i="53"/>
  <c r="M38" i="51"/>
  <c r="M46" i="43"/>
  <c r="H21" i="40"/>
  <c r="O42" i="43" l="1"/>
  <c r="K42" i="43" s="1"/>
  <c r="M47" i="43"/>
  <c r="L49" i="43" s="1"/>
  <c r="A46" i="43" s="1"/>
  <c r="M39" i="51"/>
  <c r="M38" i="53"/>
  <c r="M46" i="44"/>
  <c r="M44" i="46"/>
  <c r="M38" i="52"/>
  <c r="M43" i="47"/>
  <c r="M46" i="45"/>
  <c r="M41" i="49"/>
  <c r="M42" i="48"/>
  <c r="M40" i="50"/>
  <c r="H22" i="40"/>
  <c r="O43" i="43" l="1"/>
  <c r="K43" i="43" s="1"/>
  <c r="M41" i="50"/>
  <c r="M47" i="45"/>
  <c r="M43" i="48"/>
  <c r="M42" i="49"/>
  <c r="M39" i="53"/>
  <c r="M39" i="52"/>
  <c r="M45" i="46"/>
  <c r="M47" i="44"/>
  <c r="L49" i="44" s="1"/>
  <c r="A46" i="44" s="1"/>
  <c r="M40" i="51"/>
  <c r="M44" i="47"/>
  <c r="A47" i="43"/>
  <c r="A4" i="43"/>
  <c r="A5" i="43"/>
  <c r="A6" i="43"/>
  <c r="A7" i="43"/>
  <c r="A8" i="43"/>
  <c r="A9" i="43"/>
  <c r="A10" i="43"/>
  <c r="A11" i="43"/>
  <c r="A12" i="43"/>
  <c r="A13" i="43"/>
  <c r="A14" i="43"/>
  <c r="A15" i="43"/>
  <c r="A16" i="43"/>
  <c r="A17" i="43"/>
  <c r="A18" i="43"/>
  <c r="A19" i="43"/>
  <c r="A20" i="43"/>
  <c r="A21" i="43"/>
  <c r="A22" i="43"/>
  <c r="A23" i="43"/>
  <c r="A24" i="43"/>
  <c r="A25" i="43"/>
  <c r="A26" i="43"/>
  <c r="A27" i="43"/>
  <c r="A28" i="43"/>
  <c r="A29" i="43"/>
  <c r="A30" i="43"/>
  <c r="A31" i="43"/>
  <c r="A32" i="43"/>
  <c r="A33" i="43"/>
  <c r="A34" i="43"/>
  <c r="A35" i="43"/>
  <c r="A36" i="43"/>
  <c r="A37" i="43"/>
  <c r="A38" i="43"/>
  <c r="A39" i="43"/>
  <c r="A40" i="43"/>
  <c r="A41" i="43"/>
  <c r="A42" i="43"/>
  <c r="A43" i="43"/>
  <c r="A44" i="43"/>
  <c r="A45" i="43"/>
  <c r="BB8" i="13"/>
  <c r="BB7" i="13" s="1"/>
  <c r="AC10" i="40"/>
  <c r="AC9" i="40" s="1"/>
  <c r="K21" i="40" s="1"/>
  <c r="O44" i="43" l="1"/>
  <c r="K44" i="43" s="1"/>
  <c r="M41" i="51"/>
  <c r="A47" i="44"/>
  <c r="A4" i="44"/>
  <c r="A5" i="44"/>
  <c r="A6" i="44"/>
  <c r="A7" i="44"/>
  <c r="A8" i="44"/>
  <c r="A9" i="44"/>
  <c r="A10" i="44"/>
  <c r="A11" i="44"/>
  <c r="A12" i="44"/>
  <c r="A13" i="44"/>
  <c r="A14" i="44"/>
  <c r="A15" i="44"/>
  <c r="A16" i="44"/>
  <c r="A17" i="44"/>
  <c r="A18" i="44"/>
  <c r="A19" i="44"/>
  <c r="A20" i="44"/>
  <c r="A21" i="44"/>
  <c r="A22" i="44"/>
  <c r="A23" i="44"/>
  <c r="A24" i="44"/>
  <c r="A25" i="44"/>
  <c r="A26" i="44"/>
  <c r="A27" i="44"/>
  <c r="A28" i="44"/>
  <c r="A29" i="44"/>
  <c r="A30" i="44"/>
  <c r="A31" i="44"/>
  <c r="A32" i="44"/>
  <c r="A33" i="44"/>
  <c r="A34" i="44"/>
  <c r="A35" i="44"/>
  <c r="A36" i="44"/>
  <c r="A37" i="44"/>
  <c r="A38" i="44"/>
  <c r="A39" i="44"/>
  <c r="A40" i="44"/>
  <c r="A41" i="44"/>
  <c r="A42" i="44"/>
  <c r="A43" i="44"/>
  <c r="A44" i="44"/>
  <c r="A45" i="44"/>
  <c r="M46" i="46"/>
  <c r="M40" i="52"/>
  <c r="M40" i="53"/>
  <c r="M43" i="49"/>
  <c r="M44" i="48"/>
  <c r="L49" i="45"/>
  <c r="A47" i="45" s="1"/>
  <c r="M45" i="47"/>
  <c r="M42" i="50"/>
  <c r="K22" i="40"/>
  <c r="H23" i="40"/>
  <c r="O45" i="43" l="1"/>
  <c r="K45" i="43" s="1"/>
  <c r="M43" i="50"/>
  <c r="M47" i="46"/>
  <c r="L49" i="46" s="1"/>
  <c r="A46" i="46" s="1"/>
  <c r="A16" i="45"/>
  <c r="A4" i="45"/>
  <c r="A5" i="45"/>
  <c r="A6" i="45"/>
  <c r="A7" i="45"/>
  <c r="A8" i="45"/>
  <c r="A9" i="45"/>
  <c r="A10" i="45"/>
  <c r="A11" i="45"/>
  <c r="A12" i="45"/>
  <c r="A13" i="45"/>
  <c r="A14" i="45"/>
  <c r="A15" i="45"/>
  <c r="A17" i="45"/>
  <c r="A18" i="45"/>
  <c r="A19" i="45"/>
  <c r="A20" i="45"/>
  <c r="A21" i="45"/>
  <c r="A22" i="45"/>
  <c r="A23" i="45"/>
  <c r="A24" i="45"/>
  <c r="A25" i="45"/>
  <c r="A26" i="45"/>
  <c r="A27" i="45"/>
  <c r="A28" i="45"/>
  <c r="A29" i="45"/>
  <c r="A30" i="45"/>
  <c r="A31" i="45"/>
  <c r="A32" i="45"/>
  <c r="A33" i="45"/>
  <c r="A34" i="45"/>
  <c r="A35" i="45"/>
  <c r="A36" i="45"/>
  <c r="A37" i="45"/>
  <c r="A38" i="45"/>
  <c r="A39" i="45"/>
  <c r="A40" i="45"/>
  <c r="A41" i="45"/>
  <c r="A42" i="45"/>
  <c r="A43" i="45"/>
  <c r="A44" i="45"/>
  <c r="A45" i="45"/>
  <c r="A46" i="45"/>
  <c r="M45" i="48"/>
  <c r="M44" i="49"/>
  <c r="M46" i="47"/>
  <c r="M41" i="53"/>
  <c r="M41" i="52"/>
  <c r="M42" i="51"/>
  <c r="AM47" i="13"/>
  <c r="M3" i="39"/>
  <c r="O46" i="43" l="1"/>
  <c r="K46" i="43" s="1"/>
  <c r="M46" i="48"/>
  <c r="M43" i="51"/>
  <c r="M42" i="53"/>
  <c r="M47" i="47"/>
  <c r="M42" i="52"/>
  <c r="A47" i="46"/>
  <c r="A4" i="46"/>
  <c r="A5" i="46"/>
  <c r="A6" i="46"/>
  <c r="A7" i="46"/>
  <c r="A8" i="46"/>
  <c r="A9" i="46"/>
  <c r="A10" i="46"/>
  <c r="A11" i="46"/>
  <c r="A12" i="46"/>
  <c r="A13" i="46"/>
  <c r="A14" i="46"/>
  <c r="A15" i="46"/>
  <c r="A16" i="46"/>
  <c r="A17" i="46"/>
  <c r="A18" i="46"/>
  <c r="A19" i="46"/>
  <c r="A20" i="46"/>
  <c r="A21" i="46"/>
  <c r="A22" i="46"/>
  <c r="A23" i="46"/>
  <c r="A24" i="46"/>
  <c r="A25" i="46"/>
  <c r="A26" i="46"/>
  <c r="A27" i="46"/>
  <c r="A28" i="46"/>
  <c r="A29" i="46"/>
  <c r="A30" i="46"/>
  <c r="A31" i="46"/>
  <c r="A32" i="46"/>
  <c r="A33" i="46"/>
  <c r="A34" i="46"/>
  <c r="A35" i="46"/>
  <c r="A36" i="46"/>
  <c r="A37" i="46"/>
  <c r="A38" i="46"/>
  <c r="A39" i="46"/>
  <c r="A40" i="46"/>
  <c r="A41" i="46"/>
  <c r="A42" i="46"/>
  <c r="A43" i="46"/>
  <c r="A44" i="46"/>
  <c r="A45" i="46"/>
  <c r="M45" i="49"/>
  <c r="M44" i="50"/>
  <c r="K11" i="1"/>
  <c r="O47" i="43" l="1"/>
  <c r="K47" i="43" s="1"/>
  <c r="M43" i="52"/>
  <c r="L49" i="47"/>
  <c r="M46" i="49"/>
  <c r="M45" i="50"/>
  <c r="M43" i="53"/>
  <c r="M44" i="51"/>
  <c r="M47" i="48"/>
  <c r="H25" i="1"/>
  <c r="C29" i="1" s="1"/>
  <c r="L49" i="48" l="1"/>
  <c r="M44" i="53"/>
  <c r="A4" i="47"/>
  <c r="A5" i="47"/>
  <c r="A6" i="47"/>
  <c r="A7" i="47"/>
  <c r="A8" i="47"/>
  <c r="A9" i="47"/>
  <c r="A10" i="47"/>
  <c r="A11" i="47"/>
  <c r="A12" i="47"/>
  <c r="A13" i="47"/>
  <c r="A14" i="47"/>
  <c r="A15" i="47"/>
  <c r="A16" i="47"/>
  <c r="A17" i="47"/>
  <c r="A18" i="47"/>
  <c r="A19" i="47"/>
  <c r="A20" i="47"/>
  <c r="A21" i="47"/>
  <c r="A22" i="47"/>
  <c r="A23" i="47"/>
  <c r="A24" i="47"/>
  <c r="A25" i="47"/>
  <c r="A26" i="47"/>
  <c r="A27" i="47"/>
  <c r="A28" i="47"/>
  <c r="A29" i="47"/>
  <c r="A30" i="47"/>
  <c r="A31" i="47"/>
  <c r="A32" i="47"/>
  <c r="A33" i="47"/>
  <c r="A34" i="47"/>
  <c r="A35" i="47"/>
  <c r="A36" i="47"/>
  <c r="A37" i="47"/>
  <c r="A38" i="47"/>
  <c r="A39" i="47"/>
  <c r="A40" i="47"/>
  <c r="A41" i="47"/>
  <c r="A42" i="47"/>
  <c r="A43" i="47"/>
  <c r="A44" i="47"/>
  <c r="A45" i="47"/>
  <c r="A46" i="47"/>
  <c r="M45" i="51"/>
  <c r="A47" i="47"/>
  <c r="M46" i="50"/>
  <c r="M47" i="49"/>
  <c r="M44" i="52"/>
  <c r="K9" i="1"/>
  <c r="K25" i="1"/>
  <c r="C50" i="13"/>
  <c r="C50" i="44"/>
  <c r="C50" i="46"/>
  <c r="C50" i="48"/>
  <c r="C50" i="49"/>
  <c r="C50" i="50"/>
  <c r="C50" i="47"/>
  <c r="C50" i="45"/>
  <c r="C50" i="52"/>
  <c r="C50" i="51"/>
  <c r="C50" i="43"/>
  <c r="C50" i="53"/>
  <c r="AH2" i="43" l="1"/>
  <c r="AE2" i="43"/>
  <c r="Y2" i="43"/>
  <c r="AK2" i="43"/>
  <c r="AB2" i="43"/>
  <c r="AN2" i="43"/>
  <c r="S2" i="43"/>
  <c r="P2" i="43"/>
  <c r="V2" i="43"/>
  <c r="B1" i="43"/>
  <c r="M46" i="51"/>
  <c r="M45" i="52"/>
  <c r="M47" i="50"/>
  <c r="M45" i="53"/>
  <c r="L49" i="49"/>
  <c r="A47" i="49" s="1"/>
  <c r="A4" i="48"/>
  <c r="A5" i="48"/>
  <c r="A6" i="48"/>
  <c r="A7" i="48"/>
  <c r="A8" i="48"/>
  <c r="A9" i="48"/>
  <c r="A10" i="48"/>
  <c r="A11" i="48"/>
  <c r="A12" i="48"/>
  <c r="A13" i="48"/>
  <c r="A14" i="48"/>
  <c r="A15" i="48"/>
  <c r="A16" i="48"/>
  <c r="A17" i="48"/>
  <c r="A18" i="48"/>
  <c r="A19" i="48"/>
  <c r="A20" i="48"/>
  <c r="A21" i="48"/>
  <c r="A22" i="48"/>
  <c r="A23" i="48"/>
  <c r="A24" i="48"/>
  <c r="A25" i="48"/>
  <c r="A26" i="48"/>
  <c r="A27" i="48"/>
  <c r="A28" i="48"/>
  <c r="A29" i="48"/>
  <c r="A30" i="48"/>
  <c r="A31" i="48"/>
  <c r="A32" i="48"/>
  <c r="A33" i="48"/>
  <c r="A34" i="48"/>
  <c r="A35" i="48"/>
  <c r="A36" i="48"/>
  <c r="A37" i="48"/>
  <c r="A38" i="48"/>
  <c r="A39" i="48"/>
  <c r="A40" i="48"/>
  <c r="A41" i="48"/>
  <c r="A42" i="48"/>
  <c r="A43" i="48"/>
  <c r="A44" i="48"/>
  <c r="A45" i="48"/>
  <c r="A46" i="48"/>
  <c r="A47" i="48"/>
  <c r="BB46" i="50"/>
  <c r="BA46" i="50" s="1"/>
  <c r="BB46" i="43" l="1"/>
  <c r="BA46" i="43" s="1"/>
  <c r="AA13" i="54"/>
  <c r="BB16" i="43"/>
  <c r="BB15" i="43" s="1"/>
  <c r="AA5" i="54"/>
  <c r="BB6" i="43"/>
  <c r="AA9" i="54"/>
  <c r="BB11" i="43"/>
  <c r="BB10" i="43" s="1"/>
  <c r="AA21" i="54"/>
  <c r="BB26" i="43"/>
  <c r="BB25" i="43" s="1"/>
  <c r="AA33" i="54"/>
  <c r="BB41" i="43"/>
  <c r="BB40" i="43" s="1"/>
  <c r="AA17" i="54"/>
  <c r="BB21" i="43"/>
  <c r="BB20" i="43" s="1"/>
  <c r="AA25" i="54"/>
  <c r="BB31" i="43"/>
  <c r="BB30" i="43" s="1"/>
  <c r="AA29" i="54"/>
  <c r="BB36" i="43"/>
  <c r="BB35" i="43" s="1"/>
  <c r="A4" i="49"/>
  <c r="A5" i="49"/>
  <c r="A6" i="49"/>
  <c r="A7" i="49"/>
  <c r="A8" i="49"/>
  <c r="A9" i="49"/>
  <c r="A10" i="49"/>
  <c r="A11" i="49"/>
  <c r="A12" i="49"/>
  <c r="A13" i="49"/>
  <c r="A14" i="49"/>
  <c r="A15" i="49"/>
  <c r="A16" i="49"/>
  <c r="A17" i="49"/>
  <c r="A18" i="49"/>
  <c r="A19" i="49"/>
  <c r="A20" i="49"/>
  <c r="A21" i="49"/>
  <c r="A22" i="49"/>
  <c r="A23" i="49"/>
  <c r="A24" i="49"/>
  <c r="A25" i="49"/>
  <c r="A26" i="49"/>
  <c r="A27" i="49"/>
  <c r="A28" i="49"/>
  <c r="A29" i="49"/>
  <c r="A30" i="49"/>
  <c r="A31" i="49"/>
  <c r="A32" i="49"/>
  <c r="A33" i="49"/>
  <c r="A34" i="49"/>
  <c r="A35" i="49"/>
  <c r="A36" i="49"/>
  <c r="A37" i="49"/>
  <c r="A38" i="49"/>
  <c r="A39" i="49"/>
  <c r="A40" i="49"/>
  <c r="A41" i="49"/>
  <c r="A42" i="49"/>
  <c r="A43" i="49"/>
  <c r="A44" i="49"/>
  <c r="A45" i="49"/>
  <c r="A46" i="49"/>
  <c r="M46" i="53"/>
  <c r="L49" i="50"/>
  <c r="A47" i="50" s="1"/>
  <c r="M46" i="52"/>
  <c r="M47" i="51"/>
  <c r="BB36" i="50"/>
  <c r="BB35" i="50" s="1"/>
  <c r="BB16" i="50"/>
  <c r="BB15" i="50" s="1"/>
  <c r="BB31" i="50"/>
  <c r="BB30" i="50" s="1"/>
  <c r="BB11" i="50"/>
  <c r="BB10" i="50" s="1"/>
  <c r="BB41" i="50"/>
  <c r="BB40" i="50" s="1"/>
  <c r="BB21" i="50"/>
  <c r="BB20" i="50" s="1"/>
  <c r="BB26" i="50"/>
  <c r="BB25" i="50" s="1"/>
  <c r="BB44" i="43" l="1"/>
  <c r="BA44" i="43" s="1"/>
  <c r="BB5" i="43"/>
  <c r="M47" i="52"/>
  <c r="A4" i="50"/>
  <c r="A5" i="50"/>
  <c r="A6" i="50"/>
  <c r="A7" i="50"/>
  <c r="A8" i="50"/>
  <c r="A9" i="50"/>
  <c r="A10" i="50"/>
  <c r="A11" i="50"/>
  <c r="A12" i="50"/>
  <c r="A13" i="50"/>
  <c r="A14" i="50"/>
  <c r="A15" i="50"/>
  <c r="A16" i="50"/>
  <c r="A17" i="50"/>
  <c r="A18" i="50"/>
  <c r="A19" i="50"/>
  <c r="A20" i="50"/>
  <c r="A21" i="50"/>
  <c r="A22" i="50"/>
  <c r="A23" i="50"/>
  <c r="A24" i="50"/>
  <c r="A25" i="50"/>
  <c r="A26" i="50"/>
  <c r="A27" i="50"/>
  <c r="A28" i="50"/>
  <c r="A29" i="50"/>
  <c r="A30" i="50"/>
  <c r="A31" i="50"/>
  <c r="A32" i="50"/>
  <c r="A33" i="50"/>
  <c r="A34" i="50"/>
  <c r="A35" i="50"/>
  <c r="A36" i="50"/>
  <c r="A37" i="50"/>
  <c r="A38" i="50"/>
  <c r="A39" i="50"/>
  <c r="A40" i="50"/>
  <c r="A41" i="50"/>
  <c r="A42" i="50"/>
  <c r="A43" i="50"/>
  <c r="A44" i="50"/>
  <c r="A45" i="50"/>
  <c r="A46" i="50"/>
  <c r="M47" i="53"/>
  <c r="L49" i="51"/>
  <c r="A47" i="51" s="1"/>
  <c r="BB6" i="50"/>
  <c r="BB5" i="50" s="1"/>
  <c r="BB46" i="52"/>
  <c r="BA46" i="52" s="1"/>
  <c r="BB26" i="52"/>
  <c r="BB25" i="52" s="1"/>
  <c r="BB11" i="52"/>
  <c r="BB10" i="52" s="1"/>
  <c r="BB31" i="52"/>
  <c r="BB30" i="52" s="1"/>
  <c r="BB41" i="52"/>
  <c r="BB40" i="52" s="1"/>
  <c r="BB16" i="52"/>
  <c r="BB15" i="52" s="1"/>
  <c r="L49" i="53" l="1"/>
  <c r="A4" i="51"/>
  <c r="A5" i="51"/>
  <c r="A6" i="51"/>
  <c r="A7" i="51"/>
  <c r="A8" i="51"/>
  <c r="A9" i="51"/>
  <c r="A10" i="51"/>
  <c r="A11" i="51"/>
  <c r="A12" i="51"/>
  <c r="A13" i="51"/>
  <c r="A14" i="51"/>
  <c r="A15" i="51"/>
  <c r="A16" i="51"/>
  <c r="A17" i="51"/>
  <c r="A18" i="51"/>
  <c r="A19" i="51"/>
  <c r="A20" i="51"/>
  <c r="A21" i="51"/>
  <c r="A22" i="51"/>
  <c r="A23" i="51"/>
  <c r="A24" i="51"/>
  <c r="A25" i="51"/>
  <c r="A26" i="51"/>
  <c r="A27" i="51"/>
  <c r="A28" i="51"/>
  <c r="A29" i="51"/>
  <c r="A30" i="51"/>
  <c r="A31" i="51"/>
  <c r="A32" i="51"/>
  <c r="A33" i="51"/>
  <c r="A34" i="51"/>
  <c r="A35" i="51"/>
  <c r="A36" i="51"/>
  <c r="A37" i="51"/>
  <c r="A38" i="51"/>
  <c r="A39" i="51"/>
  <c r="A40" i="51"/>
  <c r="A41" i="51"/>
  <c r="A42" i="51"/>
  <c r="A43" i="51"/>
  <c r="A44" i="51"/>
  <c r="A45" i="51"/>
  <c r="A46" i="51"/>
  <c r="L49" i="52"/>
  <c r="BB44" i="50"/>
  <c r="BA44" i="50" s="1"/>
  <c r="BB6" i="52"/>
  <c r="BB5" i="52" s="1"/>
  <c r="BB26" i="53"/>
  <c r="BB25" i="53" s="1"/>
  <c r="BB16" i="53"/>
  <c r="BB15" i="53" s="1"/>
  <c r="BB11" i="53"/>
  <c r="BB10" i="53" s="1"/>
  <c r="BB31" i="53"/>
  <c r="BB30" i="53" s="1"/>
  <c r="BB41" i="53"/>
  <c r="BB40" i="53" s="1"/>
  <c r="A4" i="52" l="1"/>
  <c r="A5" i="52"/>
  <c r="A6" i="52"/>
  <c r="A7" i="52"/>
  <c r="A8" i="52"/>
  <c r="A9" i="52"/>
  <c r="A10" i="52"/>
  <c r="A11" i="52"/>
  <c r="A12" i="52"/>
  <c r="A13" i="52"/>
  <c r="A14" i="52"/>
  <c r="A15" i="52"/>
  <c r="A16" i="52"/>
  <c r="A17" i="52"/>
  <c r="A18" i="52"/>
  <c r="A19" i="52"/>
  <c r="A20" i="52"/>
  <c r="A21" i="52"/>
  <c r="A22" i="52"/>
  <c r="A23" i="52"/>
  <c r="A24" i="52"/>
  <c r="A25" i="52"/>
  <c r="A26" i="52"/>
  <c r="A27" i="52"/>
  <c r="A28" i="52"/>
  <c r="A29" i="52"/>
  <c r="A30" i="52"/>
  <c r="A31" i="52"/>
  <c r="A32" i="52"/>
  <c r="A33" i="52"/>
  <c r="A34" i="52"/>
  <c r="A35" i="52"/>
  <c r="A36" i="52"/>
  <c r="A37" i="52"/>
  <c r="A38" i="52"/>
  <c r="A39" i="52"/>
  <c r="A40" i="52"/>
  <c r="A41" i="52"/>
  <c r="A42" i="52"/>
  <c r="A43" i="52"/>
  <c r="A44" i="52"/>
  <c r="A45" i="52"/>
  <c r="A46" i="52"/>
  <c r="A47" i="52"/>
  <c r="A28" i="53"/>
  <c r="A4" i="53"/>
  <c r="A5" i="53"/>
  <c r="A6" i="53"/>
  <c r="A7" i="53"/>
  <c r="A8" i="53"/>
  <c r="A9" i="53"/>
  <c r="A10" i="53"/>
  <c r="A11" i="53"/>
  <c r="A12" i="53"/>
  <c r="A13" i="53"/>
  <c r="A14" i="53"/>
  <c r="A15" i="53"/>
  <c r="A16" i="53"/>
  <c r="A17" i="53"/>
  <c r="A18" i="53"/>
  <c r="A19" i="53"/>
  <c r="A20" i="53"/>
  <c r="A21" i="53"/>
  <c r="A22" i="53"/>
  <c r="A23" i="53"/>
  <c r="A24" i="53"/>
  <c r="A25" i="53"/>
  <c r="A26" i="53"/>
  <c r="A27" i="53"/>
  <c r="A29" i="53"/>
  <c r="A30" i="53"/>
  <c r="A31" i="53"/>
  <c r="A32" i="53"/>
  <c r="A33" i="53"/>
  <c r="A34" i="53"/>
  <c r="A35" i="53"/>
  <c r="A36" i="53"/>
  <c r="A37" i="53"/>
  <c r="A38" i="53"/>
  <c r="A39" i="53"/>
  <c r="A40" i="53"/>
  <c r="A41" i="53"/>
  <c r="A42" i="53"/>
  <c r="A43" i="53"/>
  <c r="A44" i="53"/>
  <c r="A45" i="53"/>
  <c r="A46" i="53"/>
  <c r="A47" i="53"/>
  <c r="AK2" i="45"/>
  <c r="S2" i="45"/>
  <c r="V2" i="45"/>
  <c r="Y2" i="45"/>
  <c r="AH2" i="45"/>
  <c r="B1" i="45"/>
  <c r="AE2" i="45"/>
  <c r="AN2" i="45"/>
  <c r="P2" i="45"/>
  <c r="AB2" i="45"/>
  <c r="BB6" i="53"/>
  <c r="BB5" i="53" s="1"/>
  <c r="AM2" i="25"/>
  <c r="AP2" i="25"/>
  <c r="J2" i="39" s="1"/>
  <c r="BB46" i="53"/>
  <c r="BA46" i="53" s="1"/>
  <c r="BB46" i="45" l="1"/>
  <c r="BA46" i="45" s="1"/>
  <c r="BB6" i="45"/>
  <c r="BB5" i="45" s="1"/>
  <c r="AC5" i="54"/>
  <c r="BB26" i="45"/>
  <c r="BB25" i="45" s="1"/>
  <c r="AC21" i="54"/>
  <c r="BB21" i="45"/>
  <c r="BB20" i="45" s="1"/>
  <c r="AC17" i="54"/>
  <c r="BB11" i="45"/>
  <c r="BB10" i="45" s="1"/>
  <c r="AC9" i="54"/>
  <c r="BB36" i="45"/>
  <c r="BB35" i="45" s="1"/>
  <c r="AC29" i="54"/>
  <c r="BB16" i="45"/>
  <c r="BB15" i="45" s="1"/>
  <c r="AC13" i="54"/>
  <c r="BB31" i="45"/>
  <c r="BB30" i="45" s="1"/>
  <c r="AC25" i="54"/>
  <c r="BB41" i="45"/>
  <c r="BB40" i="45" s="1"/>
  <c r="AC33" i="54"/>
  <c r="V10" i="40"/>
  <c r="U10" i="40" s="1"/>
  <c r="G2" i="39"/>
  <c r="G3" i="39" s="1"/>
  <c r="AM3" i="25"/>
  <c r="BB44" i="45" l="1"/>
  <c r="BA44" i="45" s="1"/>
  <c r="AA10" i="40"/>
  <c r="Z10" i="40" s="1"/>
  <c r="AR7" i="25" l="1"/>
  <c r="L8" i="39" s="1"/>
  <c r="V11" i="40"/>
  <c r="U11" i="40" s="1"/>
  <c r="AR8" i="25" l="1"/>
  <c r="L9" i="39" s="1"/>
  <c r="AA11" i="40"/>
  <c r="Z11" i="40" s="1"/>
  <c r="V12" i="40" l="1"/>
  <c r="U12" i="40" s="1"/>
  <c r="AA12" i="40" l="1"/>
  <c r="Z12" i="40" s="1"/>
  <c r="AR12" i="25" l="1"/>
  <c r="L14" i="39" s="1"/>
  <c r="V13" i="40"/>
  <c r="U13" i="40" s="1"/>
  <c r="AA13" i="40" l="1"/>
  <c r="AR13" i="25"/>
  <c r="L15" i="39" l="1"/>
  <c r="V14" i="40"/>
  <c r="U14" i="40" s="1"/>
  <c r="AA14" i="40" l="1"/>
  <c r="Z14" i="40" s="1"/>
  <c r="AR17" i="25" l="1"/>
  <c r="L20" i="39" s="1"/>
  <c r="V15" i="40"/>
  <c r="U15" i="40" s="1"/>
  <c r="AA15" i="40" l="1"/>
  <c r="Z15" i="40" s="1"/>
  <c r="AR18" i="25"/>
  <c r="L21" i="39" s="1"/>
  <c r="V16" i="40" l="1"/>
  <c r="U16" i="40" s="1"/>
  <c r="AA16" i="40" l="1"/>
  <c r="Z16" i="40" s="1"/>
  <c r="V17" i="40" l="1"/>
  <c r="U17" i="40" s="1"/>
  <c r="AA17" i="40" l="1"/>
  <c r="Z17" i="40" s="1"/>
  <c r="V18" i="40" l="1"/>
  <c r="U18" i="40" l="1"/>
  <c r="U9" i="40" s="1"/>
  <c r="N11" i="40" s="1"/>
  <c r="V9" i="40"/>
  <c r="AR27" i="25" l="1"/>
  <c r="L32" i="39" s="1"/>
  <c r="AR28" i="25" l="1"/>
  <c r="L33" i="39" s="1"/>
  <c r="AR32" i="25" l="1"/>
  <c r="L38" i="39" s="1"/>
  <c r="AR33" i="25" l="1"/>
  <c r="L39" i="39" s="1"/>
  <c r="AA18" i="40" l="1"/>
  <c r="Z18" i="40" l="1"/>
  <c r="Z9" i="40" s="1"/>
  <c r="N13" i="40" s="1"/>
  <c r="AA9" i="40"/>
  <c r="G21" i="40" s="1"/>
  <c r="R23" i="1"/>
  <c r="R26" i="1" s="1"/>
  <c r="G22" i="40" l="1"/>
  <c r="L21" i="40"/>
  <c r="M21" i="40" s="1"/>
  <c r="G24" i="40"/>
  <c r="BB36" i="53" l="1"/>
  <c r="BB35" i="53" s="1"/>
  <c r="BB36" i="52"/>
  <c r="BB35" i="52" s="1"/>
  <c r="I54" i="13"/>
  <c r="I57" i="13"/>
  <c r="BB21" i="52" l="1"/>
  <c r="BB20" i="52" s="1"/>
  <c r="BB21" i="53"/>
  <c r="BB20" i="53" s="1"/>
  <c r="BB38" i="13"/>
  <c r="BB37" i="13" s="1"/>
  <c r="P12" i="1"/>
  <c r="P26" i="1" s="1"/>
  <c r="AC13" i="40"/>
  <c r="Z13" i="40" s="1"/>
  <c r="BB23" i="13"/>
  <c r="BB22" i="13" s="1"/>
  <c r="BB44" i="52" l="1"/>
  <c r="BA44" i="52" s="1"/>
  <c r="BB44" i="53"/>
  <c r="BA44" i="53" s="1"/>
  <c r="AR22" i="25"/>
  <c r="L26" i="39" s="1"/>
  <c r="AR23" i="25"/>
  <c r="L27" i="39" s="1"/>
  <c r="K1" i="13"/>
  <c r="K39" i="13" l="1"/>
  <c r="K40" i="13" l="1"/>
  <c r="K41" i="13" l="1"/>
  <c r="K42" i="13" l="1"/>
  <c r="K43" i="13" l="1"/>
  <c r="K44" i="13" l="1"/>
  <c r="K45" i="13" l="1"/>
  <c r="K46" i="13" l="1"/>
  <c r="K47" i="13" l="1"/>
  <c r="J49" i="13" l="1"/>
  <c r="H50" i="13" s="1"/>
  <c r="BB45" i="13" s="1"/>
  <c r="J55" i="13"/>
  <c r="K48" i="13" l="1"/>
  <c r="Q12" i="1"/>
  <c r="AR21" i="25" l="1"/>
  <c r="L25" i="39" s="1"/>
  <c r="AR16" i="25"/>
  <c r="L19" i="39" s="1"/>
  <c r="Q26" i="1"/>
  <c r="U12" i="1"/>
  <c r="AR26" i="25"/>
  <c r="L31" i="39" s="1"/>
  <c r="AR20" i="25"/>
  <c r="AR47" i="25" l="1"/>
  <c r="U38" i="54" s="1"/>
  <c r="AR38" i="25"/>
  <c r="P28" i="1"/>
  <c r="R28" i="1" s="1"/>
  <c r="L24" i="39"/>
  <c r="L23" i="39" s="1"/>
  <c r="M23" i="39" s="1"/>
  <c r="AR19" i="25"/>
  <c r="AS19" i="25" s="1"/>
  <c r="K54" i="39" l="1"/>
  <c r="L45" i="39"/>
  <c r="AR25" i="25" l="1"/>
  <c r="AR36" i="25"/>
  <c r="L43" i="39" s="1"/>
  <c r="AR6" i="25"/>
  <c r="L7" i="39" s="1"/>
  <c r="AR31" i="25"/>
  <c r="L37" i="39" s="1"/>
  <c r="AR30" i="25"/>
  <c r="AR11" i="25"/>
  <c r="L13" i="39" s="1"/>
  <c r="AR10" i="25"/>
  <c r="AR15" i="25"/>
  <c r="K51" i="13" l="1"/>
  <c r="M50" i="13" s="1"/>
  <c r="M49" i="13" s="1"/>
  <c r="C48" i="13" s="1"/>
  <c r="L30" i="39"/>
  <c r="L29" i="39" s="1"/>
  <c r="M29" i="39" s="1"/>
  <c r="AR24" i="25"/>
  <c r="AS24" i="25" s="1"/>
  <c r="AR40" i="25"/>
  <c r="L48" i="39" s="1"/>
  <c r="AR41" i="25"/>
  <c r="L49" i="39" s="1"/>
  <c r="L11" i="40" s="1"/>
  <c r="AR42" i="25"/>
  <c r="L50" i="39" s="1"/>
  <c r="L12" i="40" s="1"/>
  <c r="AR14" i="25"/>
  <c r="AS14" i="25" s="1"/>
  <c r="L18" i="39"/>
  <c r="L17" i="39" s="1"/>
  <c r="M17" i="39" s="1"/>
  <c r="L36" i="39"/>
  <c r="L35" i="39" s="1"/>
  <c r="M35" i="39" s="1"/>
  <c r="AR29" i="25"/>
  <c r="AS29" i="25" s="1"/>
  <c r="AR9" i="25"/>
  <c r="AS9" i="25" s="1"/>
  <c r="L12" i="39"/>
  <c r="L11" i="39" s="1"/>
  <c r="M11" i="39" s="1"/>
  <c r="B48" i="13" l="1"/>
  <c r="A50" i="13"/>
  <c r="S12" i="1"/>
  <c r="A1" i="13"/>
  <c r="T12" i="1" s="1"/>
  <c r="S2" i="13" l="1"/>
  <c r="P2" i="13"/>
  <c r="AN2" i="13"/>
  <c r="BB46" i="13" s="1"/>
  <c r="BA46" i="13" s="1"/>
  <c r="AK2" i="13"/>
  <c r="AH2" i="13"/>
  <c r="AE2" i="13"/>
  <c r="AB2" i="13"/>
  <c r="Y2" i="13"/>
  <c r="V2" i="13"/>
  <c r="B1" i="13"/>
  <c r="BB41" i="13" l="1"/>
  <c r="BB40" i="13" s="1"/>
  <c r="Z33" i="54"/>
  <c r="X33" i="54" s="1"/>
  <c r="U33" i="54" s="1"/>
  <c r="BB16" i="13"/>
  <c r="BB15" i="13" s="1"/>
  <c r="Z13" i="54"/>
  <c r="X13" i="54" s="1"/>
  <c r="U13" i="54" s="1"/>
  <c r="BB21" i="13"/>
  <c r="BB20" i="13" s="1"/>
  <c r="Z17" i="54"/>
  <c r="X17" i="54" s="1"/>
  <c r="BB26" i="13"/>
  <c r="BB25" i="13" s="1"/>
  <c r="Z21" i="54"/>
  <c r="X21" i="54" s="1"/>
  <c r="U21" i="54" s="1"/>
  <c r="BB31" i="13"/>
  <c r="BB30" i="13" s="1"/>
  <c r="Z25" i="54"/>
  <c r="X25" i="54" s="1"/>
  <c r="U25" i="54" s="1"/>
  <c r="BB6" i="13"/>
  <c r="BB5" i="13" s="1"/>
  <c r="AR5" i="25" s="1"/>
  <c r="Z5" i="54"/>
  <c r="X5" i="54" s="1"/>
  <c r="BB36" i="13"/>
  <c r="BB35" i="13" s="1"/>
  <c r="AR35" i="25" s="1"/>
  <c r="L42" i="39" s="1"/>
  <c r="Z29" i="54"/>
  <c r="X29" i="54" s="1"/>
  <c r="U29" i="54" s="1"/>
  <c r="BB11" i="13"/>
  <c r="BB10" i="13" s="1"/>
  <c r="Z9" i="54"/>
  <c r="X9" i="54" s="1"/>
  <c r="U9" i="54" s="1"/>
  <c r="B1" i="44"/>
  <c r="BB26" i="44"/>
  <c r="BB25" i="44" s="1"/>
  <c r="BB11" i="44"/>
  <c r="BB10" i="44" s="1"/>
  <c r="BB21" i="44"/>
  <c r="BB20" i="44" s="1"/>
  <c r="BB31" i="44"/>
  <c r="BB30" i="44" s="1"/>
  <c r="BB41" i="44"/>
  <c r="BB40" i="44" s="1"/>
  <c r="BB16" i="44"/>
  <c r="BB15" i="44" s="1"/>
  <c r="BB36" i="44"/>
  <c r="BB35" i="44" s="1"/>
  <c r="BB46" i="44"/>
  <c r="BA46" i="44" s="1"/>
  <c r="U5" i="54" l="1"/>
  <c r="S5" i="54"/>
  <c r="Q5" i="54"/>
  <c r="M5" i="54"/>
  <c r="K5" i="54"/>
  <c r="U17" i="54"/>
  <c r="U43" i="54" s="1"/>
  <c r="Q17" i="54"/>
  <c r="G17" i="54"/>
  <c r="E17" i="54"/>
  <c r="I5" i="54"/>
  <c r="G5" i="54"/>
  <c r="E5" i="54"/>
  <c r="O5" i="54"/>
  <c r="O25" i="54"/>
  <c r="I25" i="54"/>
  <c r="G25" i="54"/>
  <c r="E25" i="54"/>
  <c r="O21" i="54"/>
  <c r="I21" i="54"/>
  <c r="G21" i="54"/>
  <c r="E21" i="54"/>
  <c r="O17" i="54"/>
  <c r="K17" i="54"/>
  <c r="I17" i="54"/>
  <c r="I9" i="54"/>
  <c r="G9" i="54"/>
  <c r="E9" i="54"/>
  <c r="O9" i="54"/>
  <c r="E33" i="54"/>
  <c r="O33" i="54"/>
  <c r="I33" i="54"/>
  <c r="G33" i="54"/>
  <c r="I29" i="54"/>
  <c r="G29" i="54"/>
  <c r="E29" i="54"/>
  <c r="O29" i="54"/>
  <c r="G13" i="54"/>
  <c r="E13" i="54"/>
  <c r="O13" i="54"/>
  <c r="I13" i="54"/>
  <c r="BB44" i="13"/>
  <c r="BA44" i="13" s="1"/>
  <c r="AR4" i="25"/>
  <c r="L6" i="39"/>
  <c r="AR37" i="25"/>
  <c r="AR43" i="25"/>
  <c r="BB6" i="44"/>
  <c r="BB5" i="44" s="1"/>
  <c r="AS26" i="25"/>
  <c r="AS36" i="25"/>
  <c r="AS16" i="25"/>
  <c r="AS31" i="25"/>
  <c r="AS21" i="25"/>
  <c r="AS11" i="25"/>
  <c r="AS47" i="25"/>
  <c r="AS41" i="25"/>
  <c r="M43" i="54" l="1"/>
  <c r="M3" i="54"/>
  <c r="S3" i="54"/>
  <c r="S43" i="54"/>
  <c r="Q43" i="54"/>
  <c r="Q3" i="54"/>
  <c r="G3" i="54"/>
  <c r="I3" i="54"/>
  <c r="K43" i="54"/>
  <c r="K3" i="54"/>
  <c r="O3" i="54"/>
  <c r="E43" i="54"/>
  <c r="G43" i="54"/>
  <c r="O43" i="54"/>
  <c r="I43" i="54"/>
  <c r="AS6" i="25"/>
  <c r="AS44" i="25" s="1"/>
  <c r="BB44" i="44"/>
  <c r="BA44" i="44" s="1"/>
  <c r="L5" i="39"/>
  <c r="L10" i="40"/>
  <c r="L44" i="39"/>
  <c r="L41" i="39" s="1"/>
  <c r="M41" i="39" s="1"/>
  <c r="AR34" i="25"/>
  <c r="AS34" i="25" s="1"/>
  <c r="L51" i="39"/>
  <c r="AR39" i="25"/>
  <c r="AS39" i="25" s="1"/>
  <c r="AS4" i="25"/>
  <c r="AS25" i="25"/>
  <c r="M31" i="39"/>
  <c r="M30" i="39" s="1"/>
  <c r="M49" i="39"/>
  <c r="M48" i="39" s="1"/>
  <c r="AS40" i="25"/>
  <c r="M37" i="39"/>
  <c r="M36" i="39" s="1"/>
  <c r="AS30" i="25"/>
  <c r="M54" i="39"/>
  <c r="L54" i="39" s="1"/>
  <c r="AS46" i="25"/>
  <c r="M25" i="39"/>
  <c r="M24" i="39" s="1"/>
  <c r="AS20" i="25"/>
  <c r="AS15" i="25"/>
  <c r="M19" i="39"/>
  <c r="M18" i="39" s="1"/>
  <c r="AS35" i="25"/>
  <c r="M43" i="39"/>
  <c r="M42" i="39" s="1"/>
  <c r="AS10" i="25"/>
  <c r="M13" i="39"/>
  <c r="M12" i="39" s="1"/>
  <c r="AS5" i="25" l="1"/>
  <c r="L47" i="39"/>
  <c r="M47" i="39" s="1"/>
  <c r="L13" i="40"/>
  <c r="M7" i="39"/>
  <c r="M6" i="39" s="1"/>
  <c r="AJ3" i="25"/>
  <c r="D3" i="39" s="1"/>
  <c r="M5" i="39"/>
  <c r="L9" i="40"/>
  <c r="AR44" i="25"/>
  <c r="M57" i="39"/>
  <c r="K57" i="39" l="1"/>
  <c r="B57" i="39"/>
  <c r="N9" i="40"/>
  <c r="D7" i="40"/>
  <c r="T14" i="1"/>
  <c r="T10" i="1"/>
  <c r="T15" i="1"/>
  <c r="T16" i="1"/>
  <c r="T17" i="1"/>
  <c r="T18" i="1"/>
  <c r="T19" i="1"/>
  <c r="T20" i="1"/>
  <c r="T21" i="1"/>
  <c r="T22" i="1"/>
  <c r="T23" i="1"/>
  <c r="B1" i="53"/>
  <c r="B1" i="52"/>
  <c r="B1" i="50"/>
  <c r="Y50" i="53"/>
  <c r="BW23" i="53" s="1"/>
  <c r="BV23" i="53" s="1"/>
  <c r="AB50" i="47"/>
  <c r="BW28" i="47" s="1"/>
  <c r="BV28" i="47" s="1"/>
  <c r="V50" i="46"/>
  <c r="AB50" i="50"/>
  <c r="BW28" i="50" s="1"/>
  <c r="BV28" i="50" s="1"/>
  <c r="AB50" i="53"/>
  <c r="BW28" i="53" s="1"/>
  <c r="BV28" i="53" s="1"/>
  <c r="Y50" i="52"/>
  <c r="BW23" i="52" s="1"/>
  <c r="BV23" i="52" s="1"/>
  <c r="S50" i="46"/>
  <c r="BW13" i="46" s="1"/>
  <c r="BV13" i="46" s="1"/>
  <c r="Y50" i="50"/>
  <c r="BW23" i="50" s="1"/>
  <c r="BV23" i="50" s="1"/>
  <c r="AE50" i="44"/>
  <c r="BW33" i="44" s="1"/>
  <c r="BV33" i="44" s="1"/>
  <c r="AN49" i="44"/>
  <c r="AN50" i="44"/>
  <c r="BW47" i="44" s="1"/>
  <c r="BV47" i="44" s="1"/>
  <c r="V50" i="50"/>
  <c r="BW18" i="50" s="1"/>
  <c r="BV18" i="50" s="1"/>
  <c r="AE49" i="47"/>
  <c r="AE50" i="47"/>
  <c r="BW33" i="47" s="1"/>
  <c r="BV33" i="47" s="1"/>
  <c r="Y49" i="52"/>
  <c r="AE50" i="48"/>
  <c r="BW33" i="48" s="1"/>
  <c r="BV33" i="48" s="1"/>
  <c r="AE50" i="53"/>
  <c r="BW33" i="53" s="1"/>
  <c r="BV33" i="53" s="1"/>
  <c r="V50" i="44"/>
  <c r="BW18" i="44" s="1"/>
  <c r="BV18" i="44" s="1"/>
  <c r="Y49" i="50"/>
  <c r="Y50" i="48"/>
  <c r="BW23" i="48" s="1"/>
  <c r="BV23" i="48" s="1"/>
  <c r="S50" i="50"/>
  <c r="BW13" i="50" s="1"/>
  <c r="BV13" i="50" s="1"/>
  <c r="Y49" i="48"/>
  <c r="AE49" i="52"/>
  <c r="AE50" i="52"/>
  <c r="BW33" i="52" s="1"/>
  <c r="BV33" i="52" s="1"/>
  <c r="S49" i="50"/>
  <c r="S50" i="53"/>
  <c r="BW13" i="53" s="1"/>
  <c r="BV13" i="53" s="1"/>
  <c r="AB49" i="50"/>
  <c r="Y50" i="44"/>
  <c r="BW23" i="44" s="1"/>
  <c r="BV23" i="44" s="1"/>
  <c r="S50" i="51"/>
  <c r="BW13" i="51" s="1"/>
  <c r="BV13" i="51" s="1"/>
  <c r="S49" i="51"/>
  <c r="AN50" i="52"/>
  <c r="BW47" i="52" s="1"/>
  <c r="BV47" i="52" s="1"/>
  <c r="AB50" i="48"/>
  <c r="BW28" i="48" s="1"/>
  <c r="BV28" i="48" s="1"/>
  <c r="AB50" i="52"/>
  <c r="BW28" i="52" s="1"/>
  <c r="BV28" i="52" s="1"/>
  <c r="S49" i="46"/>
  <c r="V49" i="50"/>
  <c r="S49" i="44"/>
  <c r="S50" i="44"/>
  <c r="BW13" i="44" s="1"/>
  <c r="BV13" i="44" s="1"/>
  <c r="AE49" i="44"/>
  <c r="V49" i="44"/>
  <c r="V49" i="46"/>
  <c r="Y49" i="49"/>
  <c r="Y50" i="49"/>
  <c r="BW23" i="49" s="1"/>
  <c r="BV23" i="49" s="1"/>
  <c r="Y49" i="44"/>
  <c r="AE49" i="48"/>
  <c r="AE49" i="50"/>
  <c r="AE50" i="50"/>
  <c r="BW33" i="50" s="1"/>
  <c r="BV33" i="50" s="1"/>
  <c r="AB50" i="46"/>
  <c r="BW28" i="46" s="1"/>
  <c r="BV28" i="46" s="1"/>
  <c r="S50" i="48"/>
  <c r="BW13" i="48" s="1"/>
  <c r="BV13" i="48" s="1"/>
  <c r="AB49" i="48"/>
  <c r="AB49" i="52"/>
  <c r="AN50" i="53"/>
  <c r="BW47" i="53" s="1"/>
  <c r="BV47" i="53" s="1"/>
  <c r="AN49" i="47"/>
  <c r="AN50" i="47"/>
  <c r="BW47" i="47" s="1"/>
  <c r="BV47" i="47" s="1"/>
  <c r="AN50" i="50"/>
  <c r="BW47" i="50" s="1"/>
  <c r="BV47" i="50" s="1"/>
  <c r="V49" i="51"/>
  <c r="V50" i="51"/>
  <c r="BW18" i="51" s="1"/>
  <c r="BV18" i="51" s="1"/>
  <c r="S50" i="47"/>
  <c r="BW13" i="47" s="1"/>
  <c r="BV13" i="47" s="1"/>
  <c r="V50" i="48"/>
  <c r="BW18" i="48" s="1"/>
  <c r="BV18" i="48" s="1"/>
  <c r="Y49" i="46"/>
  <c r="Y50" i="46"/>
  <c r="BW23" i="46" s="1"/>
  <c r="BV23" i="46" s="1"/>
  <c r="S49" i="48"/>
  <c r="V49" i="48"/>
  <c r="AB50" i="51"/>
  <c r="BW28" i="51" s="1"/>
  <c r="BV28" i="51" s="1"/>
  <c r="V50" i="49"/>
  <c r="BW18" i="49" s="1"/>
  <c r="BV18" i="49" s="1"/>
  <c r="AN50" i="49"/>
  <c r="BW47" i="49" s="1"/>
  <c r="BV47" i="49" s="1"/>
  <c r="AN49" i="48"/>
  <c r="AN50" i="48"/>
  <c r="BW47" i="48" s="1"/>
  <c r="BV47" i="48" s="1"/>
  <c r="AN49" i="49"/>
  <c r="S50" i="49"/>
  <c r="BW13" i="49" s="1"/>
  <c r="BV13" i="49" s="1"/>
  <c r="AB50" i="44"/>
  <c r="BW28" i="44" s="1"/>
  <c r="BV28" i="44" s="1"/>
  <c r="AE50" i="51"/>
  <c r="BW33" i="51" s="1"/>
  <c r="BV33" i="51" s="1"/>
  <c r="AN50" i="46"/>
  <c r="BW47" i="46" s="1"/>
  <c r="BV47" i="46" s="1"/>
  <c r="AN49" i="52"/>
  <c r="AH50" i="46"/>
  <c r="BW38" i="46" s="1"/>
  <c r="BV38" i="46" s="1"/>
  <c r="V50" i="53"/>
  <c r="BW18" i="53" s="1"/>
  <c r="BV18" i="53" s="1"/>
  <c r="AB49" i="51"/>
  <c r="S49" i="47"/>
  <c r="Y50" i="47"/>
  <c r="BW23" i="47" s="1"/>
  <c r="BV23" i="47" s="1"/>
  <c r="AE49" i="51"/>
  <c r="AN49" i="50"/>
  <c r="V50" i="47"/>
  <c r="BW18" i="47" s="1"/>
  <c r="BV18" i="47" s="1"/>
  <c r="AN49" i="46"/>
  <c r="AB49" i="46"/>
  <c r="AB50" i="49"/>
  <c r="Y49" i="47"/>
  <c r="AN49" i="51"/>
  <c r="AN50" i="51"/>
  <c r="BW47" i="51" s="1"/>
  <c r="BV47" i="51" s="1"/>
  <c r="AE50" i="46"/>
  <c r="BW33" i="46" s="1"/>
  <c r="BV33" i="46" s="1"/>
  <c r="V49" i="47"/>
  <c r="V49" i="52"/>
  <c r="V50" i="52"/>
  <c r="BW18" i="52" s="1"/>
  <c r="BV18" i="52" s="1"/>
  <c r="V49" i="49"/>
  <c r="S50" i="52"/>
  <c r="BW13" i="52" s="1"/>
  <c r="BV13" i="52" s="1"/>
  <c r="S49" i="52"/>
  <c r="Y50" i="51"/>
  <c r="BW23" i="51" s="1"/>
  <c r="BV23" i="51" s="1"/>
  <c r="AB49" i="47"/>
  <c r="Y49" i="51"/>
  <c r="AH49" i="46"/>
  <c r="AE49" i="49"/>
  <c r="AE50" i="49"/>
  <c r="BW33" i="49" s="1"/>
  <c r="BV33" i="49" s="1"/>
  <c r="AE49" i="46"/>
  <c r="S49" i="49"/>
  <c r="AB49" i="49"/>
  <c r="AB49" i="44"/>
  <c r="Y50" i="45"/>
  <c r="BW23" i="45" s="1"/>
  <c r="BV23" i="45" s="1"/>
  <c r="AE50" i="45"/>
  <c r="BW33" i="45" s="1"/>
  <c r="BV33" i="45" s="1"/>
  <c r="AB50" i="45"/>
  <c r="BW28" i="45" s="1"/>
  <c r="BV28" i="45" s="1"/>
  <c r="S50" i="45"/>
  <c r="BW13" i="45" s="1"/>
  <c r="BV13" i="45" s="1"/>
  <c r="V50" i="45"/>
  <c r="BW18" i="45" s="1"/>
  <c r="BV18" i="45" s="1"/>
  <c r="AH49" i="50"/>
  <c r="AH50" i="50"/>
  <c r="BW38" i="50" s="1"/>
  <c r="BV38" i="50" s="1"/>
  <c r="AK49" i="47"/>
  <c r="AK50" i="47"/>
  <c r="BW43" i="47" s="1"/>
  <c r="BV43" i="47" s="1"/>
  <c r="AH49" i="52"/>
  <c r="AH50" i="52"/>
  <c r="BW38" i="52" s="1"/>
  <c r="BV38" i="52" s="1"/>
  <c r="AH49" i="44"/>
  <c r="AH50" i="44"/>
  <c r="BW38" i="44" s="1"/>
  <c r="BV38" i="44" s="1"/>
  <c r="AK49" i="49"/>
  <c r="AK50" i="49"/>
  <c r="BW43" i="49" s="1"/>
  <c r="BV43" i="49" s="1"/>
  <c r="AK50" i="45"/>
  <c r="BW43" i="45" s="1"/>
  <c r="BV43" i="45" s="1"/>
  <c r="AH50" i="53"/>
  <c r="BW38" i="53" s="1"/>
  <c r="BV38" i="53" s="1"/>
  <c r="AH50" i="45"/>
  <c r="BW38" i="45" s="1"/>
  <c r="BV38" i="45" s="1"/>
  <c r="AK49" i="51"/>
  <c r="AK50" i="51"/>
  <c r="BW43" i="51" s="1"/>
  <c r="BV43" i="51" s="1"/>
  <c r="AH49" i="48"/>
  <c r="AH50" i="48"/>
  <c r="BW38" i="48" s="1"/>
  <c r="BV38" i="48" s="1"/>
  <c r="AK49" i="44"/>
  <c r="AK50" i="44"/>
  <c r="BW43" i="44" s="1"/>
  <c r="BV43" i="44" s="1"/>
  <c r="AK49" i="46"/>
  <c r="AK50" i="46"/>
  <c r="BW43" i="46" s="1"/>
  <c r="BV43" i="46" s="1"/>
  <c r="AK49" i="52"/>
  <c r="AK50" i="52"/>
  <c r="BW43" i="52" s="1"/>
  <c r="BV43" i="52" s="1"/>
  <c r="AK49" i="48"/>
  <c r="AK50" i="48"/>
  <c r="BW43" i="48" s="1"/>
  <c r="BV43" i="48" s="1"/>
  <c r="AH49" i="47"/>
  <c r="AH50" i="47"/>
  <c r="BW38" i="47" s="1"/>
  <c r="BV38" i="47" s="1"/>
  <c r="AH49" i="51"/>
  <c r="AH50" i="51"/>
  <c r="BW38" i="51" s="1"/>
  <c r="BV38" i="51" s="1"/>
  <c r="AK50" i="53"/>
  <c r="BW43" i="53" s="1"/>
  <c r="BV43" i="53" s="1"/>
  <c r="AK49" i="50"/>
  <c r="AK50" i="50"/>
  <c r="BW43" i="50" s="1"/>
  <c r="BV43" i="50" s="1"/>
  <c r="AH49" i="49"/>
  <c r="AH50" i="49"/>
  <c r="BW38" i="49" s="1"/>
  <c r="BV38" i="49" s="1"/>
  <c r="AN50" i="45"/>
  <c r="BW47" i="45" s="1"/>
  <c r="BV47" i="45" s="1"/>
  <c r="P50" i="47"/>
  <c r="P50" i="51"/>
  <c r="P50" i="44"/>
  <c r="P50" i="49"/>
  <c r="P50" i="45"/>
  <c r="P50" i="52"/>
  <c r="P50" i="46"/>
  <c r="P50" i="48"/>
  <c r="P50" i="50"/>
  <c r="AH49" i="45"/>
  <c r="Y49" i="45"/>
  <c r="AB49" i="45"/>
  <c r="AE49" i="45"/>
  <c r="AK49" i="45"/>
  <c r="V49" i="45"/>
  <c r="S49" i="45"/>
  <c r="AN49" i="45"/>
  <c r="V49" i="53"/>
  <c r="S49" i="53"/>
  <c r="AE49" i="53"/>
  <c r="AK49" i="53"/>
  <c r="AB49" i="53"/>
  <c r="S49" i="43"/>
  <c r="R49" i="43" s="1"/>
  <c r="S3" i="43" s="1"/>
  <c r="AA10" i="54" s="1"/>
  <c r="S50" i="43"/>
  <c r="BW13" i="43" s="1"/>
  <c r="BV13" i="43" s="1"/>
  <c r="V49" i="43"/>
  <c r="U49" i="43" s="1"/>
  <c r="V3" i="43" s="1"/>
  <c r="V50" i="43"/>
  <c r="BW18" i="43" s="1"/>
  <c r="BV18" i="43" s="1"/>
  <c r="AB49" i="43"/>
  <c r="AA49" i="43" s="1"/>
  <c r="AB3" i="43" s="1"/>
  <c r="AB50" i="43"/>
  <c r="BW28" i="43" s="1"/>
  <c r="BV28" i="43" s="1"/>
  <c r="AK49" i="43"/>
  <c r="AJ49" i="43" s="1"/>
  <c r="AK3" i="43" s="1"/>
  <c r="AA38" i="54" s="1"/>
  <c r="AK50" i="43"/>
  <c r="BW43" i="43" s="1"/>
  <c r="BV43" i="43" s="1"/>
  <c r="P49" i="53"/>
  <c r="P50" i="53"/>
  <c r="AN49" i="43"/>
  <c r="AM49" i="43" s="1"/>
  <c r="AN3" i="43" s="1"/>
  <c r="BB47" i="43" s="1"/>
  <c r="BA47" i="43" s="1"/>
  <c r="AN50" i="43"/>
  <c r="BW47" i="43" s="1"/>
  <c r="BV47" i="43" s="1"/>
  <c r="AN49" i="53"/>
  <c r="AH49" i="43"/>
  <c r="AG49" i="43" s="1"/>
  <c r="AH3" i="43" s="1"/>
  <c r="AH50" i="43"/>
  <c r="BW38" i="43" s="1"/>
  <c r="BV38" i="43" s="1"/>
  <c r="AE49" i="43"/>
  <c r="AD49" i="43" s="1"/>
  <c r="AE3" i="43" s="1"/>
  <c r="AE50" i="43"/>
  <c r="BW33" i="43" s="1"/>
  <c r="BV33" i="43" s="1"/>
  <c r="Y49" i="43"/>
  <c r="X49" i="43" s="1"/>
  <c r="Y3" i="43" s="1"/>
  <c r="Y50" i="43"/>
  <c r="BW23" i="43" s="1"/>
  <c r="BV23" i="43" s="1"/>
  <c r="P50" i="43"/>
  <c r="P49" i="44"/>
  <c r="P49" i="45"/>
  <c r="P49" i="46"/>
  <c r="P49" i="47"/>
  <c r="P49" i="48"/>
  <c r="P49" i="49"/>
  <c r="P49" i="50"/>
  <c r="P49" i="51"/>
  <c r="AH49" i="53"/>
  <c r="Y49" i="53"/>
  <c r="P49" i="52"/>
  <c r="P49" i="43"/>
  <c r="O49" i="43" s="1"/>
  <c r="P3" i="43" s="1"/>
  <c r="BB8" i="43" s="1"/>
  <c r="BB7" i="43" s="1"/>
  <c r="BW8" i="44" l="1"/>
  <c r="BV8" i="44" s="1"/>
  <c r="P60" i="44"/>
  <c r="H50" i="44" s="1"/>
  <c r="BB45" i="44" s="1"/>
  <c r="BW8" i="51"/>
  <c r="BV8" i="51" s="1"/>
  <c r="P60" i="51"/>
  <c r="H50" i="51" s="1"/>
  <c r="BB45" i="51" s="1"/>
  <c r="BW8" i="43"/>
  <c r="BV8" i="43" s="1"/>
  <c r="P60" i="43"/>
  <c r="H50" i="43" s="1"/>
  <c r="BB45" i="43" s="1"/>
  <c r="BW8" i="45"/>
  <c r="BV8" i="45" s="1"/>
  <c r="P60" i="45"/>
  <c r="H50" i="45" s="1"/>
  <c r="BB45" i="45" s="1"/>
  <c r="BW8" i="47"/>
  <c r="BV8" i="47" s="1"/>
  <c r="P60" i="47"/>
  <c r="H50" i="47" s="1"/>
  <c r="BB45" i="47" s="1"/>
  <c r="BW8" i="50"/>
  <c r="BV8" i="50" s="1"/>
  <c r="P60" i="50"/>
  <c r="H50" i="50" s="1"/>
  <c r="BB45" i="50" s="1"/>
  <c r="P60" i="52"/>
  <c r="H50" i="52" s="1"/>
  <c r="BB45" i="52" s="1"/>
  <c r="BW8" i="48"/>
  <c r="BV8" i="48" s="1"/>
  <c r="P60" i="48"/>
  <c r="H50" i="48" s="1"/>
  <c r="BB45" i="48" s="1"/>
  <c r="BW8" i="49"/>
  <c r="BV8" i="49" s="1"/>
  <c r="P60" i="49"/>
  <c r="H50" i="49" s="1"/>
  <c r="BB45" i="49" s="1"/>
  <c r="BW8" i="46"/>
  <c r="BV8" i="46" s="1"/>
  <c r="P60" i="46"/>
  <c r="H50" i="46" s="1"/>
  <c r="BB45" i="46" s="1"/>
  <c r="BW8" i="53"/>
  <c r="BV8" i="53" s="1"/>
  <c r="P60" i="53"/>
  <c r="H50" i="53" s="1"/>
  <c r="BB45" i="53" s="1"/>
  <c r="K1" i="46"/>
  <c r="K1" i="45"/>
  <c r="AU45" i="25"/>
  <c r="S18" i="40" s="1"/>
  <c r="T18" i="40" s="1"/>
  <c r="AA6" i="54"/>
  <c r="K1" i="52"/>
  <c r="BW8" i="52"/>
  <c r="BV8" i="52" s="1"/>
  <c r="K1" i="43"/>
  <c r="R3" i="44"/>
  <c r="R4" i="44" s="1"/>
  <c r="R5" i="44" s="1"/>
  <c r="R6" i="44" s="1"/>
  <c r="R7" i="44" s="1"/>
  <c r="R8" i="44" s="1"/>
  <c r="R9" i="44" s="1"/>
  <c r="R10" i="44" s="1"/>
  <c r="R11" i="44" s="1"/>
  <c r="R12" i="44" s="1"/>
  <c r="R13" i="44" s="1"/>
  <c r="R14" i="44" s="1"/>
  <c r="R15" i="44" s="1"/>
  <c r="R16" i="44" s="1"/>
  <c r="R17" i="44" s="1"/>
  <c r="R18" i="44" s="1"/>
  <c r="R19" i="44" s="1"/>
  <c r="R20" i="44" s="1"/>
  <c r="R21" i="44" s="1"/>
  <c r="R22" i="44" s="1"/>
  <c r="R23" i="44" s="1"/>
  <c r="R24" i="44" s="1"/>
  <c r="R25" i="44" s="1"/>
  <c r="R26" i="44" s="1"/>
  <c r="R27" i="44" s="1"/>
  <c r="R28" i="44" s="1"/>
  <c r="R29" i="44" s="1"/>
  <c r="R30" i="44" s="1"/>
  <c r="R31" i="44" s="1"/>
  <c r="R32" i="44" s="1"/>
  <c r="R33" i="44" s="1"/>
  <c r="R34" i="44" s="1"/>
  <c r="R35" i="44" s="1"/>
  <c r="R36" i="44" s="1"/>
  <c r="R37" i="44" s="1"/>
  <c r="R38" i="44" s="1"/>
  <c r="R39" i="44" s="1"/>
  <c r="R40" i="44" s="1"/>
  <c r="R41" i="44" s="1"/>
  <c r="R42" i="44" s="1"/>
  <c r="R43" i="44" s="1"/>
  <c r="R44" i="44" s="1"/>
  <c r="R45" i="44" s="1"/>
  <c r="R46" i="44" s="1"/>
  <c r="R47" i="44" s="1"/>
  <c r="O3" i="44"/>
  <c r="BB18" i="43"/>
  <c r="BB17" i="43" s="1"/>
  <c r="U3" i="44"/>
  <c r="U4" i="44" s="1"/>
  <c r="U5" i="44" s="1"/>
  <c r="U6" i="44" s="1"/>
  <c r="U7" i="44" s="1"/>
  <c r="U8" i="44" s="1"/>
  <c r="U9" i="44" s="1"/>
  <c r="U10" i="44" s="1"/>
  <c r="U11" i="44" s="1"/>
  <c r="U12" i="44" s="1"/>
  <c r="U13" i="44" s="1"/>
  <c r="U14" i="44" s="1"/>
  <c r="U15" i="44" s="1"/>
  <c r="U16" i="44" s="1"/>
  <c r="U17" i="44" s="1"/>
  <c r="U18" i="44" s="1"/>
  <c r="U19" i="44" s="1"/>
  <c r="U20" i="44" s="1"/>
  <c r="U21" i="44" s="1"/>
  <c r="U22" i="44" s="1"/>
  <c r="U23" i="44" s="1"/>
  <c r="U24" i="44" s="1"/>
  <c r="U25" i="44" s="1"/>
  <c r="U26" i="44" s="1"/>
  <c r="U27" i="44" s="1"/>
  <c r="U28" i="44" s="1"/>
  <c r="U29" i="44" s="1"/>
  <c r="U30" i="44" s="1"/>
  <c r="U31" i="44" s="1"/>
  <c r="U32" i="44" s="1"/>
  <c r="U33" i="44" s="1"/>
  <c r="U34" i="44" s="1"/>
  <c r="U35" i="44" s="1"/>
  <c r="U36" i="44" s="1"/>
  <c r="U37" i="44" s="1"/>
  <c r="U38" i="44" s="1"/>
  <c r="U39" i="44" s="1"/>
  <c r="U40" i="44" s="1"/>
  <c r="U41" i="44" s="1"/>
  <c r="U42" i="44" s="1"/>
  <c r="U43" i="44" s="1"/>
  <c r="U44" i="44" s="1"/>
  <c r="U45" i="44" s="1"/>
  <c r="U46" i="44" s="1"/>
  <c r="U47" i="44" s="1"/>
  <c r="AA14" i="54"/>
  <c r="AU34" i="25"/>
  <c r="BB33" i="43"/>
  <c r="BB32" i="43" s="1"/>
  <c r="AA26" i="54"/>
  <c r="AD3" i="44"/>
  <c r="AD4" i="44" s="1"/>
  <c r="AD5" i="44" s="1"/>
  <c r="AD6" i="44" s="1"/>
  <c r="AD7" i="44" s="1"/>
  <c r="AD8" i="44" s="1"/>
  <c r="AD9" i="44" s="1"/>
  <c r="AD10" i="44" s="1"/>
  <c r="AD11" i="44" s="1"/>
  <c r="AD12" i="44" s="1"/>
  <c r="AD13" i="44" s="1"/>
  <c r="AD14" i="44" s="1"/>
  <c r="AD15" i="44" s="1"/>
  <c r="AD16" i="44" s="1"/>
  <c r="AD17" i="44" s="1"/>
  <c r="AD18" i="44" s="1"/>
  <c r="AD19" i="44" s="1"/>
  <c r="AD20" i="44" s="1"/>
  <c r="AD21" i="44" s="1"/>
  <c r="AD22" i="44" s="1"/>
  <c r="AD23" i="44" s="1"/>
  <c r="AD24" i="44" s="1"/>
  <c r="AD25" i="44" s="1"/>
  <c r="AD26" i="44" s="1"/>
  <c r="AD27" i="44" s="1"/>
  <c r="AD28" i="44" s="1"/>
  <c r="AD29" i="44" s="1"/>
  <c r="AD30" i="44" s="1"/>
  <c r="AD31" i="44" s="1"/>
  <c r="AD32" i="44" s="1"/>
  <c r="AD33" i="44" s="1"/>
  <c r="AD34" i="44" s="1"/>
  <c r="AD35" i="44" s="1"/>
  <c r="AD36" i="44" s="1"/>
  <c r="AD37" i="44" s="1"/>
  <c r="AD38" i="44" s="1"/>
  <c r="AD39" i="44" s="1"/>
  <c r="AD40" i="44" s="1"/>
  <c r="AD41" i="44" s="1"/>
  <c r="AD42" i="44" s="1"/>
  <c r="AD43" i="44" s="1"/>
  <c r="AD44" i="44" s="1"/>
  <c r="AD45" i="44" s="1"/>
  <c r="AD46" i="44" s="1"/>
  <c r="AD47" i="44" s="1"/>
  <c r="BB13" i="43"/>
  <c r="BB12" i="43" s="1"/>
  <c r="BW28" i="49"/>
  <c r="BV28" i="49" s="1"/>
  <c r="AU24" i="25" s="1"/>
  <c r="K1" i="49"/>
  <c r="AA37" i="54"/>
  <c r="AA34" i="54"/>
  <c r="K1" i="53"/>
  <c r="K1" i="47"/>
  <c r="AA30" i="54"/>
  <c r="AG3" i="44"/>
  <c r="AG4" i="44" s="1"/>
  <c r="AG5" i="44" s="1"/>
  <c r="AG6" i="44" s="1"/>
  <c r="AG7" i="44" s="1"/>
  <c r="AG8" i="44" s="1"/>
  <c r="AG9" i="44" s="1"/>
  <c r="AG10" i="44" s="1"/>
  <c r="AG11" i="44" s="1"/>
  <c r="AG12" i="44" s="1"/>
  <c r="AG13" i="44" s="1"/>
  <c r="AG14" i="44" s="1"/>
  <c r="AG15" i="44" s="1"/>
  <c r="AG16" i="44" s="1"/>
  <c r="AG17" i="44" s="1"/>
  <c r="AG18" i="44" s="1"/>
  <c r="AG19" i="44" s="1"/>
  <c r="AG20" i="44" s="1"/>
  <c r="AG21" i="44" s="1"/>
  <c r="AG22" i="44" s="1"/>
  <c r="AG23" i="44" s="1"/>
  <c r="AG24" i="44" s="1"/>
  <c r="AG25" i="44" s="1"/>
  <c r="AG26" i="44" s="1"/>
  <c r="AG27" i="44" s="1"/>
  <c r="AG28" i="44" s="1"/>
  <c r="AG29" i="44" s="1"/>
  <c r="AG30" i="44" s="1"/>
  <c r="AG31" i="44" s="1"/>
  <c r="AG32" i="44" s="1"/>
  <c r="AG33" i="44" s="1"/>
  <c r="AG34" i="44" s="1"/>
  <c r="AG35" i="44" s="1"/>
  <c r="AG36" i="44" s="1"/>
  <c r="AG37" i="44" s="1"/>
  <c r="AG38" i="44" s="1"/>
  <c r="AG39" i="44" s="1"/>
  <c r="AG40" i="44" s="1"/>
  <c r="AG41" i="44" s="1"/>
  <c r="AG42" i="44" s="1"/>
  <c r="AG43" i="44" s="1"/>
  <c r="AG44" i="44" s="1"/>
  <c r="AG45" i="44" s="1"/>
  <c r="AG46" i="44" s="1"/>
  <c r="AG47" i="44" s="1"/>
  <c r="BB38" i="43"/>
  <c r="BB37" i="43" s="1"/>
  <c r="BB28" i="43"/>
  <c r="BB27" i="43" s="1"/>
  <c r="AA3" i="44"/>
  <c r="AA4" i="44" s="1"/>
  <c r="AA5" i="44" s="1"/>
  <c r="AA6" i="44" s="1"/>
  <c r="AA7" i="44" s="1"/>
  <c r="AA8" i="44" s="1"/>
  <c r="AA9" i="44" s="1"/>
  <c r="AA10" i="44" s="1"/>
  <c r="AA11" i="44" s="1"/>
  <c r="AA12" i="44" s="1"/>
  <c r="AA13" i="44" s="1"/>
  <c r="AA14" i="44" s="1"/>
  <c r="AA15" i="44" s="1"/>
  <c r="AA16" i="44" s="1"/>
  <c r="AA17" i="44" s="1"/>
  <c r="AA18" i="44" s="1"/>
  <c r="AA19" i="44" s="1"/>
  <c r="AA20" i="44" s="1"/>
  <c r="AA21" i="44" s="1"/>
  <c r="AA22" i="44" s="1"/>
  <c r="AA23" i="44" s="1"/>
  <c r="AA24" i="44" s="1"/>
  <c r="AA25" i="44" s="1"/>
  <c r="AA26" i="44" s="1"/>
  <c r="AA27" i="44" s="1"/>
  <c r="AA28" i="44" s="1"/>
  <c r="AA29" i="44" s="1"/>
  <c r="AA30" i="44" s="1"/>
  <c r="AA31" i="44" s="1"/>
  <c r="AA32" i="44" s="1"/>
  <c r="AA33" i="44" s="1"/>
  <c r="AA34" i="44" s="1"/>
  <c r="AA35" i="44" s="1"/>
  <c r="AA36" i="44" s="1"/>
  <c r="AA37" i="44" s="1"/>
  <c r="AA38" i="44" s="1"/>
  <c r="AA39" i="44" s="1"/>
  <c r="AA40" i="44" s="1"/>
  <c r="AA41" i="44" s="1"/>
  <c r="AA42" i="44" s="1"/>
  <c r="AA43" i="44" s="1"/>
  <c r="AA44" i="44" s="1"/>
  <c r="AA45" i="44" s="1"/>
  <c r="AA46" i="44" s="1"/>
  <c r="AA47" i="44" s="1"/>
  <c r="AA22" i="54"/>
  <c r="BW18" i="46"/>
  <c r="BV18" i="46" s="1"/>
  <c r="AU14" i="25" s="1"/>
  <c r="BB43" i="43"/>
  <c r="BB42" i="43" s="1"/>
  <c r="AU19" i="25"/>
  <c r="AM3" i="44"/>
  <c r="AM4" i="44" s="1"/>
  <c r="AM5" i="44" s="1"/>
  <c r="AM6" i="44" s="1"/>
  <c r="AM7" i="44" s="1"/>
  <c r="AM8" i="44" s="1"/>
  <c r="AM9" i="44" s="1"/>
  <c r="AM10" i="44" s="1"/>
  <c r="AM11" i="44" s="1"/>
  <c r="AM12" i="44" s="1"/>
  <c r="AM13" i="44" s="1"/>
  <c r="AM14" i="44" s="1"/>
  <c r="AM15" i="44" s="1"/>
  <c r="AM16" i="44" s="1"/>
  <c r="AM17" i="44" s="1"/>
  <c r="AM18" i="44" s="1"/>
  <c r="AM19" i="44" s="1"/>
  <c r="AM20" i="44" s="1"/>
  <c r="AM21" i="44" s="1"/>
  <c r="AM22" i="44" s="1"/>
  <c r="AM23" i="44" s="1"/>
  <c r="AM24" i="44" s="1"/>
  <c r="AM25" i="44" s="1"/>
  <c r="AM26" i="44" s="1"/>
  <c r="AM27" i="44" s="1"/>
  <c r="AM28" i="44" s="1"/>
  <c r="AM29" i="44" s="1"/>
  <c r="AM30" i="44" s="1"/>
  <c r="AM31" i="44" s="1"/>
  <c r="AM32" i="44" s="1"/>
  <c r="AM33" i="44" s="1"/>
  <c r="AM34" i="44" s="1"/>
  <c r="AM35" i="44" s="1"/>
  <c r="AM36" i="44" s="1"/>
  <c r="AM37" i="44" s="1"/>
  <c r="AM38" i="44" s="1"/>
  <c r="AM39" i="44" s="1"/>
  <c r="AM40" i="44" s="1"/>
  <c r="AM41" i="44" s="1"/>
  <c r="AM42" i="44" s="1"/>
  <c r="AM43" i="44" s="1"/>
  <c r="AM44" i="44" s="1"/>
  <c r="AM45" i="44" s="1"/>
  <c r="AM46" i="44" s="1"/>
  <c r="AM47" i="44" s="1"/>
  <c r="K1" i="51"/>
  <c r="AU29" i="25"/>
  <c r="AJ3" i="44"/>
  <c r="AJ4" i="44" s="1"/>
  <c r="AJ5" i="44" s="1"/>
  <c r="AJ6" i="44" s="1"/>
  <c r="AJ7" i="44" s="1"/>
  <c r="AJ8" i="44" s="1"/>
  <c r="AJ9" i="44" s="1"/>
  <c r="AJ10" i="44" s="1"/>
  <c r="AJ11" i="44" s="1"/>
  <c r="AJ12" i="44" s="1"/>
  <c r="AJ13" i="44" s="1"/>
  <c r="AJ14" i="44" s="1"/>
  <c r="AJ15" i="44" s="1"/>
  <c r="AJ16" i="44" s="1"/>
  <c r="AJ17" i="44" s="1"/>
  <c r="AJ18" i="44" s="1"/>
  <c r="AJ19" i="44" s="1"/>
  <c r="AJ20" i="44" s="1"/>
  <c r="AJ21" i="44" s="1"/>
  <c r="AJ22" i="44" s="1"/>
  <c r="AJ23" i="44" s="1"/>
  <c r="AJ24" i="44" s="1"/>
  <c r="AJ25" i="44" s="1"/>
  <c r="AJ26" i="44" s="1"/>
  <c r="AJ27" i="44" s="1"/>
  <c r="AJ28" i="44" s="1"/>
  <c r="AJ29" i="44" s="1"/>
  <c r="AJ30" i="44" s="1"/>
  <c r="AJ31" i="44" s="1"/>
  <c r="AJ32" i="44" s="1"/>
  <c r="AJ33" i="44" s="1"/>
  <c r="AJ34" i="44" s="1"/>
  <c r="AJ35" i="44" s="1"/>
  <c r="AJ36" i="44" s="1"/>
  <c r="AJ37" i="44" s="1"/>
  <c r="AJ38" i="44" s="1"/>
  <c r="AJ39" i="44" s="1"/>
  <c r="AJ40" i="44" s="1"/>
  <c r="AJ41" i="44" s="1"/>
  <c r="AJ42" i="44" s="1"/>
  <c r="AJ43" i="44" s="1"/>
  <c r="AJ44" i="44" s="1"/>
  <c r="AJ45" i="44" s="1"/>
  <c r="AJ46" i="44" s="1"/>
  <c r="AJ47" i="44" s="1"/>
  <c r="K1" i="48"/>
  <c r="AU9" i="25"/>
  <c r="X3" i="44"/>
  <c r="X4" i="44" s="1"/>
  <c r="X5" i="44" s="1"/>
  <c r="X6" i="44" s="1"/>
  <c r="X7" i="44" s="1"/>
  <c r="X8" i="44" s="1"/>
  <c r="X9" i="44" s="1"/>
  <c r="X10" i="44" s="1"/>
  <c r="X11" i="44" s="1"/>
  <c r="X12" i="44" s="1"/>
  <c r="X13" i="44" s="1"/>
  <c r="X14" i="44" s="1"/>
  <c r="X15" i="44" s="1"/>
  <c r="X16" i="44" s="1"/>
  <c r="X17" i="44" s="1"/>
  <c r="X18" i="44" s="1"/>
  <c r="X19" i="44" s="1"/>
  <c r="X20" i="44" s="1"/>
  <c r="X21" i="44" s="1"/>
  <c r="X22" i="44" s="1"/>
  <c r="X23" i="44" s="1"/>
  <c r="X24" i="44" s="1"/>
  <c r="X25" i="44" s="1"/>
  <c r="X26" i="44" s="1"/>
  <c r="X27" i="44" s="1"/>
  <c r="X28" i="44" s="1"/>
  <c r="X29" i="44" s="1"/>
  <c r="X30" i="44" s="1"/>
  <c r="X31" i="44" s="1"/>
  <c r="X32" i="44" s="1"/>
  <c r="X33" i="44" s="1"/>
  <c r="X34" i="44" s="1"/>
  <c r="X35" i="44" s="1"/>
  <c r="X36" i="44" s="1"/>
  <c r="X37" i="44" s="1"/>
  <c r="X38" i="44" s="1"/>
  <c r="X39" i="44" s="1"/>
  <c r="X40" i="44" s="1"/>
  <c r="X41" i="44" s="1"/>
  <c r="X42" i="44" s="1"/>
  <c r="X43" i="44" s="1"/>
  <c r="X44" i="44" s="1"/>
  <c r="X45" i="44" s="1"/>
  <c r="X46" i="44" s="1"/>
  <c r="X47" i="44" s="1"/>
  <c r="AA18" i="54"/>
  <c r="BB23" i="43"/>
  <c r="BB22" i="43" s="1"/>
  <c r="AU39" i="25"/>
  <c r="K1" i="50"/>
  <c r="K1" i="44"/>
  <c r="AU4" i="25" l="1"/>
  <c r="K48" i="43"/>
  <c r="O53" i="39"/>
  <c r="O49" i="44"/>
  <c r="P3" i="44" s="1"/>
  <c r="BB8" i="44" s="1"/>
  <c r="BB7" i="44" s="1"/>
  <c r="O4" i="44"/>
  <c r="K4" i="44" s="1"/>
  <c r="AG49" i="44"/>
  <c r="AH3" i="44" s="1"/>
  <c r="AG3" i="45" s="1"/>
  <c r="AG4" i="45" s="1"/>
  <c r="AG5" i="45" s="1"/>
  <c r="AG6" i="45" s="1"/>
  <c r="AG7" i="45" s="1"/>
  <c r="AG8" i="45" s="1"/>
  <c r="AG9" i="45" s="1"/>
  <c r="AG10" i="45" s="1"/>
  <c r="AG11" i="45" s="1"/>
  <c r="AG12" i="45" s="1"/>
  <c r="AG13" i="45" s="1"/>
  <c r="AG14" i="45" s="1"/>
  <c r="AG15" i="45" s="1"/>
  <c r="AG16" i="45" s="1"/>
  <c r="AG17" i="45" s="1"/>
  <c r="AG18" i="45" s="1"/>
  <c r="AG19" i="45" s="1"/>
  <c r="AG20" i="45" s="1"/>
  <c r="AG21" i="45" s="1"/>
  <c r="AG22" i="45" s="1"/>
  <c r="AG23" i="45" s="1"/>
  <c r="AG24" i="45" s="1"/>
  <c r="AG25" i="45" s="1"/>
  <c r="AG26" i="45" s="1"/>
  <c r="AG27" i="45" s="1"/>
  <c r="AG28" i="45" s="1"/>
  <c r="AG29" i="45" s="1"/>
  <c r="AG30" i="45" s="1"/>
  <c r="AG31" i="45" s="1"/>
  <c r="AG32" i="45" s="1"/>
  <c r="AG33" i="45" s="1"/>
  <c r="AG34" i="45" s="1"/>
  <c r="AG35" i="45" s="1"/>
  <c r="AG36" i="45" s="1"/>
  <c r="AG37" i="45" s="1"/>
  <c r="AG38" i="45" s="1"/>
  <c r="AG39" i="45" s="1"/>
  <c r="AG40" i="45" s="1"/>
  <c r="AG41" i="45" s="1"/>
  <c r="AG42" i="45" s="1"/>
  <c r="AG43" i="45" s="1"/>
  <c r="AG44" i="45" s="1"/>
  <c r="AG45" i="45" s="1"/>
  <c r="AG46" i="45" s="1"/>
  <c r="AG47" i="45" s="1"/>
  <c r="K3" i="44"/>
  <c r="K48" i="44" s="1"/>
  <c r="R49" i="44"/>
  <c r="S3" i="44" s="1"/>
  <c r="S12" i="40"/>
  <c r="T12" i="40" s="1"/>
  <c r="O17" i="39"/>
  <c r="O11" i="39"/>
  <c r="S11" i="40"/>
  <c r="T11" i="40" s="1"/>
  <c r="S14" i="40"/>
  <c r="T14" i="40" s="1"/>
  <c r="O29" i="39"/>
  <c r="O41" i="39"/>
  <c r="S16" i="40"/>
  <c r="T16" i="40" s="1"/>
  <c r="U49" i="44"/>
  <c r="V3" i="44" s="1"/>
  <c r="S13" i="40"/>
  <c r="T13" i="40" s="1"/>
  <c r="O23" i="39"/>
  <c r="AM49" i="44"/>
  <c r="AN3" i="44" s="1"/>
  <c r="AA49" i="44"/>
  <c r="AB3" i="44" s="1"/>
  <c r="O47" i="39"/>
  <c r="S17" i="40"/>
  <c r="T17" i="40" s="1"/>
  <c r="AD49" i="44"/>
  <c r="AE3" i="44" s="1"/>
  <c r="O35" i="39"/>
  <c r="S15" i="40"/>
  <c r="T15" i="40" s="1"/>
  <c r="S10" i="40"/>
  <c r="T10" i="40" s="1"/>
  <c r="O5" i="39"/>
  <c r="AJ49" i="44"/>
  <c r="AK3" i="44" s="1"/>
  <c r="X49" i="44"/>
  <c r="Y3" i="44" s="1"/>
  <c r="BB38" i="44" l="1"/>
  <c r="BB37" i="44" s="1"/>
  <c r="AB30" i="54"/>
  <c r="AB6" i="54"/>
  <c r="K51" i="43"/>
  <c r="M50" i="43" s="1"/>
  <c r="M49" i="43" s="1"/>
  <c r="S13" i="1"/>
  <c r="A1" i="43"/>
  <c r="T13" i="1" s="1"/>
  <c r="S32" i="1" s="1"/>
  <c r="R32" i="1" s="1"/>
  <c r="O3" i="45"/>
  <c r="O4" i="45" s="1"/>
  <c r="O5" i="45" s="1"/>
  <c r="O5" i="44"/>
  <c r="K5" i="44" s="1"/>
  <c r="R3" i="45"/>
  <c r="R4" i="45" s="1"/>
  <c r="R5" i="45" s="1"/>
  <c r="R6" i="45" s="1"/>
  <c r="R7" i="45" s="1"/>
  <c r="R8" i="45" s="1"/>
  <c r="R9" i="45" s="1"/>
  <c r="R10" i="45" s="1"/>
  <c r="R11" i="45" s="1"/>
  <c r="R12" i="45" s="1"/>
  <c r="R13" i="45" s="1"/>
  <c r="R14" i="45" s="1"/>
  <c r="R15" i="45" s="1"/>
  <c r="R16" i="45" s="1"/>
  <c r="R17" i="45" s="1"/>
  <c r="R18" i="45" s="1"/>
  <c r="R19" i="45" s="1"/>
  <c r="R20" i="45" s="1"/>
  <c r="R21" i="45" s="1"/>
  <c r="R22" i="45" s="1"/>
  <c r="R23" i="45" s="1"/>
  <c r="R24" i="45" s="1"/>
  <c r="R25" i="45" s="1"/>
  <c r="R26" i="45" s="1"/>
  <c r="R27" i="45" s="1"/>
  <c r="R28" i="45" s="1"/>
  <c r="R29" i="45" s="1"/>
  <c r="R30" i="45" s="1"/>
  <c r="R31" i="45" s="1"/>
  <c r="R32" i="45" s="1"/>
  <c r="R33" i="45" s="1"/>
  <c r="R34" i="45" s="1"/>
  <c r="R35" i="45" s="1"/>
  <c r="R36" i="45" s="1"/>
  <c r="R37" i="45" s="1"/>
  <c r="R38" i="45" s="1"/>
  <c r="R39" i="45" s="1"/>
  <c r="R40" i="45" s="1"/>
  <c r="R41" i="45" s="1"/>
  <c r="R42" i="45" s="1"/>
  <c r="R43" i="45" s="1"/>
  <c r="R44" i="45" s="1"/>
  <c r="R45" i="45" s="1"/>
  <c r="R46" i="45" s="1"/>
  <c r="R47" i="45" s="1"/>
  <c r="BB13" i="44"/>
  <c r="BB12" i="44" s="1"/>
  <c r="AB10" i="54"/>
  <c r="AB38" i="54"/>
  <c r="AB34" i="54"/>
  <c r="AJ3" i="45"/>
  <c r="AJ4" i="45" s="1"/>
  <c r="AJ5" i="45" s="1"/>
  <c r="AJ6" i="45" s="1"/>
  <c r="AJ7" i="45" s="1"/>
  <c r="AJ8" i="45" s="1"/>
  <c r="AJ9" i="45" s="1"/>
  <c r="AJ10" i="45" s="1"/>
  <c r="AJ11" i="45" s="1"/>
  <c r="AJ12" i="45" s="1"/>
  <c r="AJ13" i="45" s="1"/>
  <c r="AJ14" i="45" s="1"/>
  <c r="AJ15" i="45" s="1"/>
  <c r="AJ16" i="45" s="1"/>
  <c r="AJ17" i="45" s="1"/>
  <c r="AJ18" i="45" s="1"/>
  <c r="AJ19" i="45" s="1"/>
  <c r="AJ20" i="45" s="1"/>
  <c r="AJ21" i="45" s="1"/>
  <c r="AJ22" i="45" s="1"/>
  <c r="AJ23" i="45" s="1"/>
  <c r="AJ24" i="45" s="1"/>
  <c r="AJ25" i="45" s="1"/>
  <c r="AJ26" i="45" s="1"/>
  <c r="AJ27" i="45" s="1"/>
  <c r="AJ28" i="45" s="1"/>
  <c r="AJ29" i="45" s="1"/>
  <c r="AJ30" i="45" s="1"/>
  <c r="AJ31" i="45" s="1"/>
  <c r="AJ32" i="45" s="1"/>
  <c r="AJ33" i="45" s="1"/>
  <c r="AJ34" i="45" s="1"/>
  <c r="AJ35" i="45" s="1"/>
  <c r="AJ36" i="45" s="1"/>
  <c r="AJ37" i="45" s="1"/>
  <c r="AJ38" i="45" s="1"/>
  <c r="AJ39" i="45" s="1"/>
  <c r="AJ40" i="45" s="1"/>
  <c r="AJ41" i="45" s="1"/>
  <c r="AJ42" i="45" s="1"/>
  <c r="AJ43" i="45" s="1"/>
  <c r="AJ44" i="45" s="1"/>
  <c r="AJ45" i="45" s="1"/>
  <c r="AJ46" i="45" s="1"/>
  <c r="AJ47" i="45" s="1"/>
  <c r="AB37" i="54"/>
  <c r="BB43" i="44"/>
  <c r="BB42" i="44" s="1"/>
  <c r="X3" i="45"/>
  <c r="X4" i="45" s="1"/>
  <c r="X5" i="45" s="1"/>
  <c r="X6" i="45" s="1"/>
  <c r="X7" i="45" s="1"/>
  <c r="X8" i="45" s="1"/>
  <c r="X9" i="45" s="1"/>
  <c r="X10" i="45" s="1"/>
  <c r="X11" i="45" s="1"/>
  <c r="X12" i="45" s="1"/>
  <c r="X13" i="45" s="1"/>
  <c r="X14" i="45" s="1"/>
  <c r="X15" i="45" s="1"/>
  <c r="X16" i="45" s="1"/>
  <c r="X17" i="45" s="1"/>
  <c r="X18" i="45" s="1"/>
  <c r="X19" i="45" s="1"/>
  <c r="X20" i="45" s="1"/>
  <c r="X21" i="45" s="1"/>
  <c r="X22" i="45" s="1"/>
  <c r="X23" i="45" s="1"/>
  <c r="X24" i="45" s="1"/>
  <c r="X25" i="45" s="1"/>
  <c r="X26" i="45" s="1"/>
  <c r="X27" i="45" s="1"/>
  <c r="X28" i="45" s="1"/>
  <c r="X29" i="45" s="1"/>
  <c r="X30" i="45" s="1"/>
  <c r="X31" i="45" s="1"/>
  <c r="X32" i="45" s="1"/>
  <c r="X33" i="45" s="1"/>
  <c r="X34" i="45" s="1"/>
  <c r="X35" i="45" s="1"/>
  <c r="X36" i="45" s="1"/>
  <c r="X37" i="45" s="1"/>
  <c r="X38" i="45" s="1"/>
  <c r="X39" i="45" s="1"/>
  <c r="X40" i="45" s="1"/>
  <c r="X41" i="45" s="1"/>
  <c r="X42" i="45" s="1"/>
  <c r="X43" i="45" s="1"/>
  <c r="X44" i="45" s="1"/>
  <c r="X45" i="45" s="1"/>
  <c r="X46" i="45" s="1"/>
  <c r="X47" i="45" s="1"/>
  <c r="AB18" i="54"/>
  <c r="BB23" i="44"/>
  <c r="BB22" i="44" s="1"/>
  <c r="T9" i="40"/>
  <c r="BB33" i="44"/>
  <c r="BB32" i="44" s="1"/>
  <c r="AD3" i="45"/>
  <c r="AD4" i="45" s="1"/>
  <c r="AD5" i="45" s="1"/>
  <c r="AD6" i="45" s="1"/>
  <c r="AD7" i="45" s="1"/>
  <c r="AD8" i="45" s="1"/>
  <c r="AD9" i="45" s="1"/>
  <c r="AD10" i="45" s="1"/>
  <c r="AD11" i="45" s="1"/>
  <c r="AD12" i="45" s="1"/>
  <c r="AD13" i="45" s="1"/>
  <c r="AD14" i="45" s="1"/>
  <c r="AD15" i="45" s="1"/>
  <c r="AD16" i="45" s="1"/>
  <c r="AD17" i="45" s="1"/>
  <c r="AD18" i="45" s="1"/>
  <c r="AD19" i="45" s="1"/>
  <c r="AD20" i="45" s="1"/>
  <c r="AD21" i="45" s="1"/>
  <c r="AD22" i="45" s="1"/>
  <c r="AD23" i="45" s="1"/>
  <c r="AD24" i="45" s="1"/>
  <c r="AD25" i="45" s="1"/>
  <c r="AD26" i="45" s="1"/>
  <c r="AD27" i="45" s="1"/>
  <c r="AD28" i="45" s="1"/>
  <c r="AD29" i="45" s="1"/>
  <c r="AD30" i="45" s="1"/>
  <c r="AD31" i="45" s="1"/>
  <c r="AD32" i="45" s="1"/>
  <c r="AD33" i="45" s="1"/>
  <c r="AD34" i="45" s="1"/>
  <c r="AD35" i="45" s="1"/>
  <c r="AD36" i="45" s="1"/>
  <c r="AD37" i="45" s="1"/>
  <c r="AD38" i="45" s="1"/>
  <c r="AD39" i="45" s="1"/>
  <c r="AD40" i="45" s="1"/>
  <c r="AD41" i="45" s="1"/>
  <c r="AD42" i="45" s="1"/>
  <c r="AD43" i="45" s="1"/>
  <c r="AD44" i="45" s="1"/>
  <c r="AD45" i="45" s="1"/>
  <c r="AD46" i="45" s="1"/>
  <c r="AD47" i="45" s="1"/>
  <c r="AB26" i="54"/>
  <c r="A1" i="44"/>
  <c r="S14" i="1"/>
  <c r="BB28" i="44"/>
  <c r="BB27" i="44" s="1"/>
  <c r="AB22" i="54"/>
  <c r="AA3" i="45"/>
  <c r="AA4" i="45" s="1"/>
  <c r="AA5" i="45" s="1"/>
  <c r="AA6" i="45" s="1"/>
  <c r="AA7" i="45" s="1"/>
  <c r="AA8" i="45" s="1"/>
  <c r="AA9" i="45" s="1"/>
  <c r="AA10" i="45" s="1"/>
  <c r="AA11" i="45" s="1"/>
  <c r="AA12" i="45" s="1"/>
  <c r="AA13" i="45" s="1"/>
  <c r="AA14" i="45" s="1"/>
  <c r="AA15" i="45" s="1"/>
  <c r="AA16" i="45" s="1"/>
  <c r="AA17" i="45" s="1"/>
  <c r="AA18" i="45" s="1"/>
  <c r="AA19" i="45" s="1"/>
  <c r="AA20" i="45" s="1"/>
  <c r="AA21" i="45" s="1"/>
  <c r="AA22" i="45" s="1"/>
  <c r="AA23" i="45" s="1"/>
  <c r="AA24" i="45" s="1"/>
  <c r="AA25" i="45" s="1"/>
  <c r="AA26" i="45" s="1"/>
  <c r="AA27" i="45" s="1"/>
  <c r="AA28" i="45" s="1"/>
  <c r="AA29" i="45" s="1"/>
  <c r="AA30" i="45" s="1"/>
  <c r="AA31" i="45" s="1"/>
  <c r="AA32" i="45" s="1"/>
  <c r="AA33" i="45" s="1"/>
  <c r="AA34" i="45" s="1"/>
  <c r="AA35" i="45" s="1"/>
  <c r="AA36" i="45" s="1"/>
  <c r="AA37" i="45" s="1"/>
  <c r="AA38" i="45" s="1"/>
  <c r="AA39" i="45" s="1"/>
  <c r="AA40" i="45" s="1"/>
  <c r="AA41" i="45" s="1"/>
  <c r="AA42" i="45" s="1"/>
  <c r="AA43" i="45" s="1"/>
  <c r="AA44" i="45" s="1"/>
  <c r="AA45" i="45" s="1"/>
  <c r="AA46" i="45" s="1"/>
  <c r="AA47" i="45" s="1"/>
  <c r="AM3" i="45"/>
  <c r="AM4" i="45" s="1"/>
  <c r="AM5" i="45" s="1"/>
  <c r="AM6" i="45" s="1"/>
  <c r="AM7" i="45" s="1"/>
  <c r="AM8" i="45" s="1"/>
  <c r="AM9" i="45" s="1"/>
  <c r="AM10" i="45" s="1"/>
  <c r="AM11" i="45" s="1"/>
  <c r="AM12" i="45" s="1"/>
  <c r="AM13" i="45" s="1"/>
  <c r="AM14" i="45" s="1"/>
  <c r="AM15" i="45" s="1"/>
  <c r="AM16" i="45" s="1"/>
  <c r="AM17" i="45" s="1"/>
  <c r="AM18" i="45" s="1"/>
  <c r="AM19" i="45" s="1"/>
  <c r="AM20" i="45" s="1"/>
  <c r="AM21" i="45" s="1"/>
  <c r="AM22" i="45" s="1"/>
  <c r="AM23" i="45" s="1"/>
  <c r="AM24" i="45" s="1"/>
  <c r="AM25" i="45" s="1"/>
  <c r="AM26" i="45" s="1"/>
  <c r="AM27" i="45" s="1"/>
  <c r="AM28" i="45" s="1"/>
  <c r="AM29" i="45" s="1"/>
  <c r="AM30" i="45" s="1"/>
  <c r="AM31" i="45" s="1"/>
  <c r="AM32" i="45" s="1"/>
  <c r="AM33" i="45" s="1"/>
  <c r="AM34" i="45" s="1"/>
  <c r="AM35" i="45" s="1"/>
  <c r="AM36" i="45" s="1"/>
  <c r="AM37" i="45" s="1"/>
  <c r="AM38" i="45" s="1"/>
  <c r="AM39" i="45" s="1"/>
  <c r="AM40" i="45" s="1"/>
  <c r="AM41" i="45" s="1"/>
  <c r="AM42" i="45" s="1"/>
  <c r="AM43" i="45" s="1"/>
  <c r="AM44" i="45" s="1"/>
  <c r="AM45" i="45" s="1"/>
  <c r="AM46" i="45" s="1"/>
  <c r="AM47" i="45" s="1"/>
  <c r="BB47" i="44"/>
  <c r="BA47" i="44" s="1"/>
  <c r="AG49" i="45"/>
  <c r="AH3" i="45" s="1"/>
  <c r="BB18" i="44"/>
  <c r="BB17" i="44" s="1"/>
  <c r="AB14" i="54"/>
  <c r="U3" i="45"/>
  <c r="U4" i="45" s="1"/>
  <c r="U5" i="45" s="1"/>
  <c r="U6" i="45" s="1"/>
  <c r="U7" i="45" s="1"/>
  <c r="U8" i="45" s="1"/>
  <c r="U9" i="45" s="1"/>
  <c r="U10" i="45" s="1"/>
  <c r="U11" i="45" s="1"/>
  <c r="U12" i="45" s="1"/>
  <c r="U13" i="45" s="1"/>
  <c r="U14" i="45" s="1"/>
  <c r="U15" i="45" s="1"/>
  <c r="U16" i="45" s="1"/>
  <c r="U17" i="45" s="1"/>
  <c r="U18" i="45" s="1"/>
  <c r="U19" i="45" s="1"/>
  <c r="U20" i="45" s="1"/>
  <c r="U21" i="45" s="1"/>
  <c r="U22" i="45" s="1"/>
  <c r="U23" i="45" s="1"/>
  <c r="U24" i="45" s="1"/>
  <c r="U25" i="45" s="1"/>
  <c r="U26" i="45" s="1"/>
  <c r="U27" i="45" s="1"/>
  <c r="U28" i="45" s="1"/>
  <c r="U29" i="45" s="1"/>
  <c r="U30" i="45" s="1"/>
  <c r="U31" i="45" s="1"/>
  <c r="U32" i="45" s="1"/>
  <c r="U33" i="45" s="1"/>
  <c r="U34" i="45" s="1"/>
  <c r="U35" i="45" s="1"/>
  <c r="U36" i="45" s="1"/>
  <c r="U37" i="45" s="1"/>
  <c r="U38" i="45" s="1"/>
  <c r="U39" i="45" s="1"/>
  <c r="U40" i="45" s="1"/>
  <c r="U41" i="45" s="1"/>
  <c r="U42" i="45" s="1"/>
  <c r="U43" i="45" s="1"/>
  <c r="U44" i="45" s="1"/>
  <c r="U45" i="45" s="1"/>
  <c r="U46" i="45" s="1"/>
  <c r="U47" i="45" s="1"/>
  <c r="O49" i="45" l="1"/>
  <c r="P3" i="45" s="1"/>
  <c r="B48" i="43"/>
  <c r="A50" i="43"/>
  <c r="C48" i="43"/>
  <c r="K5" i="45"/>
  <c r="K4" i="45"/>
  <c r="O6" i="44"/>
  <c r="K6" i="44" s="1"/>
  <c r="O6" i="45"/>
  <c r="K6" i="45" s="1"/>
  <c r="AC6" i="54"/>
  <c r="BB8" i="45"/>
  <c r="BB7" i="45" s="1"/>
  <c r="O3" i="46"/>
  <c r="O4" i="46" s="1"/>
  <c r="R49" i="45"/>
  <c r="S3" i="45" s="1"/>
  <c r="AD49" i="45"/>
  <c r="AE3" i="45" s="1"/>
  <c r="AA49" i="45"/>
  <c r="AB3" i="45" s="1"/>
  <c r="U49" i="45"/>
  <c r="V3" i="45" s="1"/>
  <c r="K3" i="45"/>
  <c r="K48" i="45" s="1"/>
  <c r="AG3" i="46"/>
  <c r="AG4" i="46" s="1"/>
  <c r="AG5" i="46" s="1"/>
  <c r="AG6" i="46" s="1"/>
  <c r="AG7" i="46" s="1"/>
  <c r="AG8" i="46" s="1"/>
  <c r="AG9" i="46" s="1"/>
  <c r="AG10" i="46" s="1"/>
  <c r="AG11" i="46" s="1"/>
  <c r="AG12" i="46" s="1"/>
  <c r="AG13" i="46" s="1"/>
  <c r="AG14" i="46" s="1"/>
  <c r="AG15" i="46" s="1"/>
  <c r="AG16" i="46" s="1"/>
  <c r="AG17" i="46" s="1"/>
  <c r="AG18" i="46" s="1"/>
  <c r="AG19" i="46" s="1"/>
  <c r="AG20" i="46" s="1"/>
  <c r="AG21" i="46" s="1"/>
  <c r="AG22" i="46" s="1"/>
  <c r="AG23" i="46" s="1"/>
  <c r="AG24" i="46" s="1"/>
  <c r="AG25" i="46" s="1"/>
  <c r="AG26" i="46" s="1"/>
  <c r="AG27" i="46" s="1"/>
  <c r="AG28" i="46" s="1"/>
  <c r="AG29" i="46" s="1"/>
  <c r="AG30" i="46" s="1"/>
  <c r="AG31" i="46" s="1"/>
  <c r="AG32" i="46" s="1"/>
  <c r="AG33" i="46" s="1"/>
  <c r="AG34" i="46" s="1"/>
  <c r="AG35" i="46" s="1"/>
  <c r="AG36" i="46" s="1"/>
  <c r="AG37" i="46" s="1"/>
  <c r="AG38" i="46" s="1"/>
  <c r="AG39" i="46" s="1"/>
  <c r="AG40" i="46" s="1"/>
  <c r="AG41" i="46" s="1"/>
  <c r="AG42" i="46" s="1"/>
  <c r="AG43" i="46" s="1"/>
  <c r="AG44" i="46" s="1"/>
  <c r="AG45" i="46" s="1"/>
  <c r="AG46" i="46" s="1"/>
  <c r="AG47" i="46" s="1"/>
  <c r="AC30" i="54"/>
  <c r="BB38" i="45"/>
  <c r="BB37" i="45" s="1"/>
  <c r="AJ49" i="45"/>
  <c r="AK3" i="45" s="1"/>
  <c r="X49" i="45"/>
  <c r="Y3" i="45" s="1"/>
  <c r="AM49" i="45"/>
  <c r="AN3" i="45" s="1"/>
  <c r="O5" i="46" l="1"/>
  <c r="O7" i="45"/>
  <c r="K7" i="45" s="1"/>
  <c r="O7" i="44"/>
  <c r="K7" i="44" s="1"/>
  <c r="R3" i="46"/>
  <c r="R4" i="46" s="1"/>
  <c r="R5" i="46" s="1"/>
  <c r="R6" i="46" s="1"/>
  <c r="R7" i="46" s="1"/>
  <c r="R8" i="46" s="1"/>
  <c r="R9" i="46" s="1"/>
  <c r="R10" i="46" s="1"/>
  <c r="R11" i="46" s="1"/>
  <c r="R12" i="46" s="1"/>
  <c r="R13" i="46" s="1"/>
  <c r="R14" i="46" s="1"/>
  <c r="R15" i="46" s="1"/>
  <c r="R16" i="46" s="1"/>
  <c r="R17" i="46" s="1"/>
  <c r="R18" i="46" s="1"/>
  <c r="R19" i="46" s="1"/>
  <c r="R20" i="46" s="1"/>
  <c r="R21" i="46" s="1"/>
  <c r="R22" i="46" s="1"/>
  <c r="R23" i="46" s="1"/>
  <c r="R24" i="46" s="1"/>
  <c r="R25" i="46" s="1"/>
  <c r="R26" i="46" s="1"/>
  <c r="R27" i="46" s="1"/>
  <c r="R28" i="46" s="1"/>
  <c r="R29" i="46" s="1"/>
  <c r="R30" i="46" s="1"/>
  <c r="R31" i="46" s="1"/>
  <c r="R32" i="46" s="1"/>
  <c r="R33" i="46" s="1"/>
  <c r="R34" i="46" s="1"/>
  <c r="R35" i="46" s="1"/>
  <c r="R36" i="46" s="1"/>
  <c r="R37" i="46" s="1"/>
  <c r="R38" i="46" s="1"/>
  <c r="R39" i="46" s="1"/>
  <c r="R40" i="46" s="1"/>
  <c r="R41" i="46" s="1"/>
  <c r="R42" i="46" s="1"/>
  <c r="R43" i="46" s="1"/>
  <c r="R44" i="46" s="1"/>
  <c r="R45" i="46" s="1"/>
  <c r="R46" i="46" s="1"/>
  <c r="R47" i="46" s="1"/>
  <c r="AC10" i="54"/>
  <c r="BB13" i="45"/>
  <c r="BB12" i="45" s="1"/>
  <c r="O49" i="46"/>
  <c r="P3" i="46" s="1"/>
  <c r="BB18" i="45"/>
  <c r="BB17" i="45" s="1"/>
  <c r="U3" i="46"/>
  <c r="U4" i="46" s="1"/>
  <c r="U5" i="46" s="1"/>
  <c r="U6" i="46" s="1"/>
  <c r="U7" i="46" s="1"/>
  <c r="U8" i="46" s="1"/>
  <c r="U9" i="46" s="1"/>
  <c r="U10" i="46" s="1"/>
  <c r="U11" i="46" s="1"/>
  <c r="U12" i="46" s="1"/>
  <c r="U13" i="46" s="1"/>
  <c r="U14" i="46" s="1"/>
  <c r="U15" i="46" s="1"/>
  <c r="U16" i="46" s="1"/>
  <c r="U17" i="46" s="1"/>
  <c r="U18" i="46" s="1"/>
  <c r="U19" i="46" s="1"/>
  <c r="U20" i="46" s="1"/>
  <c r="U21" i="46" s="1"/>
  <c r="U22" i="46" s="1"/>
  <c r="U23" i="46" s="1"/>
  <c r="U24" i="46" s="1"/>
  <c r="U25" i="46" s="1"/>
  <c r="U26" i="46" s="1"/>
  <c r="U27" i="46" s="1"/>
  <c r="U28" i="46" s="1"/>
  <c r="U29" i="46" s="1"/>
  <c r="U30" i="46" s="1"/>
  <c r="U31" i="46" s="1"/>
  <c r="U32" i="46" s="1"/>
  <c r="U33" i="46" s="1"/>
  <c r="U34" i="46" s="1"/>
  <c r="U35" i="46" s="1"/>
  <c r="U36" i="46" s="1"/>
  <c r="U37" i="46" s="1"/>
  <c r="U38" i="46" s="1"/>
  <c r="U39" i="46" s="1"/>
  <c r="U40" i="46" s="1"/>
  <c r="U41" i="46" s="1"/>
  <c r="U42" i="46" s="1"/>
  <c r="U43" i="46" s="1"/>
  <c r="U44" i="46" s="1"/>
  <c r="U45" i="46" s="1"/>
  <c r="U46" i="46" s="1"/>
  <c r="U47" i="46" s="1"/>
  <c r="AC14" i="54"/>
  <c r="AG49" i="46"/>
  <c r="AH3" i="46" s="1"/>
  <c r="BB23" i="45"/>
  <c r="BB22" i="45" s="1"/>
  <c r="X3" i="46"/>
  <c r="X4" i="46" s="1"/>
  <c r="X5" i="46" s="1"/>
  <c r="X6" i="46" s="1"/>
  <c r="X7" i="46" s="1"/>
  <c r="X8" i="46" s="1"/>
  <c r="X9" i="46" s="1"/>
  <c r="X10" i="46" s="1"/>
  <c r="X11" i="46" s="1"/>
  <c r="X12" i="46" s="1"/>
  <c r="X13" i="46" s="1"/>
  <c r="X14" i="46" s="1"/>
  <c r="X15" i="46" s="1"/>
  <c r="X16" i="46" s="1"/>
  <c r="X17" i="46" s="1"/>
  <c r="X18" i="46" s="1"/>
  <c r="X19" i="46" s="1"/>
  <c r="X20" i="46" s="1"/>
  <c r="X21" i="46" s="1"/>
  <c r="X22" i="46" s="1"/>
  <c r="X23" i="46" s="1"/>
  <c r="X24" i="46" s="1"/>
  <c r="X25" i="46" s="1"/>
  <c r="X26" i="46" s="1"/>
  <c r="X27" i="46" s="1"/>
  <c r="X28" i="46" s="1"/>
  <c r="X29" i="46" s="1"/>
  <c r="X30" i="46" s="1"/>
  <c r="X31" i="46" s="1"/>
  <c r="X32" i="46" s="1"/>
  <c r="X33" i="46" s="1"/>
  <c r="X34" i="46" s="1"/>
  <c r="X35" i="46" s="1"/>
  <c r="X36" i="46" s="1"/>
  <c r="X37" i="46" s="1"/>
  <c r="X38" i="46" s="1"/>
  <c r="X39" i="46" s="1"/>
  <c r="X40" i="46" s="1"/>
  <c r="X41" i="46" s="1"/>
  <c r="X42" i="46" s="1"/>
  <c r="X43" i="46" s="1"/>
  <c r="X44" i="46" s="1"/>
  <c r="X45" i="46" s="1"/>
  <c r="X46" i="46" s="1"/>
  <c r="X47" i="46" s="1"/>
  <c r="AC18" i="54"/>
  <c r="BB33" i="45"/>
  <c r="BB32" i="45" s="1"/>
  <c r="AD3" i="46"/>
  <c r="AD4" i="46" s="1"/>
  <c r="AD5" i="46" s="1"/>
  <c r="AD6" i="46" s="1"/>
  <c r="AD7" i="46" s="1"/>
  <c r="AD8" i="46" s="1"/>
  <c r="AD9" i="46" s="1"/>
  <c r="AD10" i="46" s="1"/>
  <c r="AD11" i="46" s="1"/>
  <c r="AD12" i="46" s="1"/>
  <c r="AD13" i="46" s="1"/>
  <c r="AD14" i="46" s="1"/>
  <c r="AD15" i="46" s="1"/>
  <c r="AD16" i="46" s="1"/>
  <c r="AD17" i="46" s="1"/>
  <c r="AD18" i="46" s="1"/>
  <c r="AD19" i="46" s="1"/>
  <c r="AD20" i="46" s="1"/>
  <c r="AD21" i="46" s="1"/>
  <c r="AD22" i="46" s="1"/>
  <c r="AD23" i="46" s="1"/>
  <c r="AD24" i="46" s="1"/>
  <c r="AD25" i="46" s="1"/>
  <c r="AD26" i="46" s="1"/>
  <c r="AD27" i="46" s="1"/>
  <c r="AD28" i="46" s="1"/>
  <c r="AD29" i="46" s="1"/>
  <c r="AD30" i="46" s="1"/>
  <c r="AD31" i="46" s="1"/>
  <c r="AD32" i="46" s="1"/>
  <c r="AD33" i="46" s="1"/>
  <c r="AD34" i="46" s="1"/>
  <c r="AD35" i="46" s="1"/>
  <c r="AD36" i="46" s="1"/>
  <c r="AD37" i="46" s="1"/>
  <c r="AD38" i="46" s="1"/>
  <c r="AD39" i="46" s="1"/>
  <c r="AD40" i="46" s="1"/>
  <c r="AD41" i="46" s="1"/>
  <c r="AD42" i="46" s="1"/>
  <c r="AD43" i="46" s="1"/>
  <c r="AD44" i="46" s="1"/>
  <c r="AD45" i="46" s="1"/>
  <c r="AD46" i="46" s="1"/>
  <c r="AD47" i="46" s="1"/>
  <c r="AC26" i="54"/>
  <c r="AC38" i="54"/>
  <c r="AC37" i="54"/>
  <c r="BB43" i="45"/>
  <c r="BB42" i="45" s="1"/>
  <c r="AJ3" i="46"/>
  <c r="AJ4" i="46" s="1"/>
  <c r="AJ5" i="46" s="1"/>
  <c r="AJ6" i="46" s="1"/>
  <c r="AJ7" i="46" s="1"/>
  <c r="AJ8" i="46" s="1"/>
  <c r="AJ9" i="46" s="1"/>
  <c r="AJ10" i="46" s="1"/>
  <c r="AJ11" i="46" s="1"/>
  <c r="AJ12" i="46" s="1"/>
  <c r="AJ13" i="46" s="1"/>
  <c r="AJ14" i="46" s="1"/>
  <c r="AJ15" i="46" s="1"/>
  <c r="AJ16" i="46" s="1"/>
  <c r="AJ17" i="46" s="1"/>
  <c r="AJ18" i="46" s="1"/>
  <c r="AJ19" i="46" s="1"/>
  <c r="AJ20" i="46" s="1"/>
  <c r="AJ21" i="46" s="1"/>
  <c r="AJ22" i="46" s="1"/>
  <c r="AJ23" i="46" s="1"/>
  <c r="AJ24" i="46" s="1"/>
  <c r="AJ25" i="46" s="1"/>
  <c r="AJ26" i="46" s="1"/>
  <c r="AJ27" i="46" s="1"/>
  <c r="AJ28" i="46" s="1"/>
  <c r="AJ29" i="46" s="1"/>
  <c r="AJ30" i="46" s="1"/>
  <c r="AJ31" i="46" s="1"/>
  <c r="AJ32" i="46" s="1"/>
  <c r="AJ33" i="46" s="1"/>
  <c r="AJ34" i="46" s="1"/>
  <c r="AJ35" i="46" s="1"/>
  <c r="AJ36" i="46" s="1"/>
  <c r="AJ37" i="46" s="1"/>
  <c r="AJ38" i="46" s="1"/>
  <c r="AJ39" i="46" s="1"/>
  <c r="AJ40" i="46" s="1"/>
  <c r="AJ41" i="46" s="1"/>
  <c r="AJ42" i="46" s="1"/>
  <c r="AJ43" i="46" s="1"/>
  <c r="AJ44" i="46" s="1"/>
  <c r="AJ45" i="46" s="1"/>
  <c r="AJ46" i="46" s="1"/>
  <c r="AJ47" i="46" s="1"/>
  <c r="AC34" i="54"/>
  <c r="AC22" i="54"/>
  <c r="BB28" i="45"/>
  <c r="BB27" i="45" s="1"/>
  <c r="AA3" i="46"/>
  <c r="AA4" i="46" s="1"/>
  <c r="AA5" i="46" s="1"/>
  <c r="AA6" i="46" s="1"/>
  <c r="AA7" i="46" s="1"/>
  <c r="AA8" i="46" s="1"/>
  <c r="AA9" i="46" s="1"/>
  <c r="AA10" i="46" s="1"/>
  <c r="AA11" i="46" s="1"/>
  <c r="AA12" i="46" s="1"/>
  <c r="AA13" i="46" s="1"/>
  <c r="AA14" i="46" s="1"/>
  <c r="AA15" i="46" s="1"/>
  <c r="AA16" i="46" s="1"/>
  <c r="AA17" i="46" s="1"/>
  <c r="AA18" i="46" s="1"/>
  <c r="AA19" i="46" s="1"/>
  <c r="AA20" i="46" s="1"/>
  <c r="AA21" i="46" s="1"/>
  <c r="AA22" i="46" s="1"/>
  <c r="AA23" i="46" s="1"/>
  <c r="AA24" i="46" s="1"/>
  <c r="AA25" i="46" s="1"/>
  <c r="AA26" i="46" s="1"/>
  <c r="AA27" i="46" s="1"/>
  <c r="AA28" i="46" s="1"/>
  <c r="AA29" i="46" s="1"/>
  <c r="AA30" i="46" s="1"/>
  <c r="AA31" i="46" s="1"/>
  <c r="AA32" i="46" s="1"/>
  <c r="AA33" i="46" s="1"/>
  <c r="AA34" i="46" s="1"/>
  <c r="AA35" i="46" s="1"/>
  <c r="AA36" i="46" s="1"/>
  <c r="AA37" i="46" s="1"/>
  <c r="AA38" i="46" s="1"/>
  <c r="AA39" i="46" s="1"/>
  <c r="AA40" i="46" s="1"/>
  <c r="AA41" i="46" s="1"/>
  <c r="AA42" i="46" s="1"/>
  <c r="AA43" i="46" s="1"/>
  <c r="AA44" i="46" s="1"/>
  <c r="AA45" i="46" s="1"/>
  <c r="AA46" i="46" s="1"/>
  <c r="AA47" i="46" s="1"/>
  <c r="AM3" i="46"/>
  <c r="AM4" i="46" s="1"/>
  <c r="AM5" i="46" s="1"/>
  <c r="AM6" i="46" s="1"/>
  <c r="AM7" i="46" s="1"/>
  <c r="AM8" i="46" s="1"/>
  <c r="AM9" i="46" s="1"/>
  <c r="AM10" i="46" s="1"/>
  <c r="AM11" i="46" s="1"/>
  <c r="AM12" i="46" s="1"/>
  <c r="AM13" i="46" s="1"/>
  <c r="AM14" i="46" s="1"/>
  <c r="AM15" i="46" s="1"/>
  <c r="AM16" i="46" s="1"/>
  <c r="AM17" i="46" s="1"/>
  <c r="AM18" i="46" s="1"/>
  <c r="AM19" i="46" s="1"/>
  <c r="AM20" i="46" s="1"/>
  <c r="AM21" i="46" s="1"/>
  <c r="AM22" i="46" s="1"/>
  <c r="AM23" i="46" s="1"/>
  <c r="AM24" i="46" s="1"/>
  <c r="AM25" i="46" s="1"/>
  <c r="AM26" i="46" s="1"/>
  <c r="AM27" i="46" s="1"/>
  <c r="AM28" i="46" s="1"/>
  <c r="AM29" i="46" s="1"/>
  <c r="AM30" i="46" s="1"/>
  <c r="AM31" i="46" s="1"/>
  <c r="AM32" i="46" s="1"/>
  <c r="AM33" i="46" s="1"/>
  <c r="AM34" i="46" s="1"/>
  <c r="AM35" i="46" s="1"/>
  <c r="AM36" i="46" s="1"/>
  <c r="AM37" i="46" s="1"/>
  <c r="AM38" i="46" s="1"/>
  <c r="AM39" i="46" s="1"/>
  <c r="AM40" i="46" s="1"/>
  <c r="AM41" i="46" s="1"/>
  <c r="AM42" i="46" s="1"/>
  <c r="AM43" i="46" s="1"/>
  <c r="AM44" i="46" s="1"/>
  <c r="AM45" i="46" s="1"/>
  <c r="AM46" i="46" s="1"/>
  <c r="AM47" i="46" s="1"/>
  <c r="BB47" i="45"/>
  <c r="BA47" i="45" s="1"/>
  <c r="K5" i="46" l="1"/>
  <c r="K4" i="46"/>
  <c r="O8" i="44"/>
  <c r="K8" i="44" s="1"/>
  <c r="O8" i="45"/>
  <c r="K8" i="45" s="1"/>
  <c r="O6" i="46"/>
  <c r="K6" i="46" s="1"/>
  <c r="BB8" i="46"/>
  <c r="BB7" i="46" s="1"/>
  <c r="AD6" i="54"/>
  <c r="O3" i="47"/>
  <c r="O4" i="47" s="1"/>
  <c r="R49" i="46"/>
  <c r="S3" i="46" s="1"/>
  <c r="AD49" i="46"/>
  <c r="AE3" i="46" s="1"/>
  <c r="X49" i="46"/>
  <c r="Y3" i="46" s="1"/>
  <c r="AM49" i="46"/>
  <c r="AN3" i="46" s="1"/>
  <c r="AD30" i="54"/>
  <c r="AG3" i="47"/>
  <c r="AG4" i="47" s="1"/>
  <c r="AG5" i="47" s="1"/>
  <c r="AG6" i="47" s="1"/>
  <c r="AG7" i="47" s="1"/>
  <c r="AG8" i="47" s="1"/>
  <c r="AG9" i="47" s="1"/>
  <c r="AG10" i="47" s="1"/>
  <c r="AG11" i="47" s="1"/>
  <c r="AG12" i="47" s="1"/>
  <c r="AG13" i="47" s="1"/>
  <c r="AG14" i="47" s="1"/>
  <c r="AG15" i="47" s="1"/>
  <c r="AG16" i="47" s="1"/>
  <c r="AG17" i="47" s="1"/>
  <c r="AG18" i="47" s="1"/>
  <c r="AG19" i="47" s="1"/>
  <c r="AG20" i="47" s="1"/>
  <c r="AG21" i="47" s="1"/>
  <c r="AG22" i="47" s="1"/>
  <c r="AG23" i="47" s="1"/>
  <c r="AG24" i="47" s="1"/>
  <c r="AG25" i="47" s="1"/>
  <c r="AG26" i="47" s="1"/>
  <c r="AG27" i="47" s="1"/>
  <c r="AG28" i="47" s="1"/>
  <c r="AG29" i="47" s="1"/>
  <c r="AG30" i="47" s="1"/>
  <c r="AG31" i="47" s="1"/>
  <c r="AG32" i="47" s="1"/>
  <c r="AG33" i="47" s="1"/>
  <c r="AG34" i="47" s="1"/>
  <c r="AG35" i="47" s="1"/>
  <c r="AG36" i="47" s="1"/>
  <c r="AG37" i="47" s="1"/>
  <c r="AG38" i="47" s="1"/>
  <c r="AG39" i="47" s="1"/>
  <c r="AG40" i="47" s="1"/>
  <c r="AG41" i="47" s="1"/>
  <c r="AG42" i="47" s="1"/>
  <c r="AG43" i="47" s="1"/>
  <c r="AG44" i="47" s="1"/>
  <c r="AG45" i="47" s="1"/>
  <c r="AG46" i="47" s="1"/>
  <c r="AG47" i="47" s="1"/>
  <c r="BB38" i="46"/>
  <c r="BB37" i="46" s="1"/>
  <c r="U49" i="46"/>
  <c r="V3" i="46" s="1"/>
  <c r="K3" i="46"/>
  <c r="K48" i="46" s="1"/>
  <c r="AA49" i="46"/>
  <c r="AB3" i="46" s="1"/>
  <c r="S15" i="1"/>
  <c r="A1" i="45"/>
  <c r="AJ49" i="46"/>
  <c r="AK3" i="46" s="1"/>
  <c r="O5" i="47" l="1"/>
  <c r="O9" i="45"/>
  <c r="K9" i="45" s="1"/>
  <c r="O7" i="46"/>
  <c r="K7" i="46" s="1"/>
  <c r="O9" i="44"/>
  <c r="K9" i="44" s="1"/>
  <c r="R3" i="47"/>
  <c r="R4" i="47" s="1"/>
  <c r="R5" i="47" s="1"/>
  <c r="R6" i="47" s="1"/>
  <c r="R7" i="47" s="1"/>
  <c r="R8" i="47" s="1"/>
  <c r="R9" i="47" s="1"/>
  <c r="R10" i="47" s="1"/>
  <c r="R11" i="47" s="1"/>
  <c r="R12" i="47" s="1"/>
  <c r="R13" i="47" s="1"/>
  <c r="R14" i="47" s="1"/>
  <c r="R15" i="47" s="1"/>
  <c r="R16" i="47" s="1"/>
  <c r="R17" i="47" s="1"/>
  <c r="R18" i="47" s="1"/>
  <c r="R19" i="47" s="1"/>
  <c r="R20" i="47" s="1"/>
  <c r="R21" i="47" s="1"/>
  <c r="R22" i="47" s="1"/>
  <c r="R23" i="47" s="1"/>
  <c r="R24" i="47" s="1"/>
  <c r="R25" i="47" s="1"/>
  <c r="R26" i="47" s="1"/>
  <c r="R27" i="47" s="1"/>
  <c r="R28" i="47" s="1"/>
  <c r="R29" i="47" s="1"/>
  <c r="R30" i="47" s="1"/>
  <c r="R31" i="47" s="1"/>
  <c r="R32" i="47" s="1"/>
  <c r="R33" i="47" s="1"/>
  <c r="R34" i="47" s="1"/>
  <c r="R35" i="47" s="1"/>
  <c r="R36" i="47" s="1"/>
  <c r="R37" i="47" s="1"/>
  <c r="R38" i="47" s="1"/>
  <c r="R39" i="47" s="1"/>
  <c r="R40" i="47" s="1"/>
  <c r="R41" i="47" s="1"/>
  <c r="R42" i="47" s="1"/>
  <c r="R43" i="47" s="1"/>
  <c r="R44" i="47" s="1"/>
  <c r="R45" i="47" s="1"/>
  <c r="R46" i="47" s="1"/>
  <c r="R47" i="47" s="1"/>
  <c r="AD10" i="54"/>
  <c r="BB13" i="46"/>
  <c r="BB12" i="46" s="1"/>
  <c r="O49" i="47"/>
  <c r="P3" i="47" s="1"/>
  <c r="AM3" i="47"/>
  <c r="AM4" i="47" s="1"/>
  <c r="AM5" i="47" s="1"/>
  <c r="AM6" i="47" s="1"/>
  <c r="AM7" i="47" s="1"/>
  <c r="AM8" i="47" s="1"/>
  <c r="AM9" i="47" s="1"/>
  <c r="AM10" i="47" s="1"/>
  <c r="AM11" i="47" s="1"/>
  <c r="AM12" i="47" s="1"/>
  <c r="AM13" i="47" s="1"/>
  <c r="AM14" i="47" s="1"/>
  <c r="AM15" i="47" s="1"/>
  <c r="AM16" i="47" s="1"/>
  <c r="AM17" i="47" s="1"/>
  <c r="AM18" i="47" s="1"/>
  <c r="AM19" i="47" s="1"/>
  <c r="AM20" i="47" s="1"/>
  <c r="AM21" i="47" s="1"/>
  <c r="AM22" i="47" s="1"/>
  <c r="AM23" i="47" s="1"/>
  <c r="AM24" i="47" s="1"/>
  <c r="AM25" i="47" s="1"/>
  <c r="AM26" i="47" s="1"/>
  <c r="AM27" i="47" s="1"/>
  <c r="AM28" i="47" s="1"/>
  <c r="AM29" i="47" s="1"/>
  <c r="AM30" i="47" s="1"/>
  <c r="AM31" i="47" s="1"/>
  <c r="AM32" i="47" s="1"/>
  <c r="AM33" i="47" s="1"/>
  <c r="AM34" i="47" s="1"/>
  <c r="AM35" i="47" s="1"/>
  <c r="AM36" i="47" s="1"/>
  <c r="AM37" i="47" s="1"/>
  <c r="AM38" i="47" s="1"/>
  <c r="AM39" i="47" s="1"/>
  <c r="AM40" i="47" s="1"/>
  <c r="AM41" i="47" s="1"/>
  <c r="AM42" i="47" s="1"/>
  <c r="AM43" i="47" s="1"/>
  <c r="AM44" i="47" s="1"/>
  <c r="AM45" i="47" s="1"/>
  <c r="AM46" i="47" s="1"/>
  <c r="AM47" i="47" s="1"/>
  <c r="BB47" i="46"/>
  <c r="BA47" i="46" s="1"/>
  <c r="BB23" i="46"/>
  <c r="BB22" i="46" s="1"/>
  <c r="X3" i="47"/>
  <c r="X4" i="47" s="1"/>
  <c r="X5" i="47" s="1"/>
  <c r="X6" i="47" s="1"/>
  <c r="X7" i="47" s="1"/>
  <c r="X8" i="47" s="1"/>
  <c r="X9" i="47" s="1"/>
  <c r="X10" i="47" s="1"/>
  <c r="X11" i="47" s="1"/>
  <c r="X12" i="47" s="1"/>
  <c r="X13" i="47" s="1"/>
  <c r="X14" i="47" s="1"/>
  <c r="X15" i="47" s="1"/>
  <c r="X16" i="47" s="1"/>
  <c r="X17" i="47" s="1"/>
  <c r="X18" i="47" s="1"/>
  <c r="X19" i="47" s="1"/>
  <c r="X20" i="47" s="1"/>
  <c r="X21" i="47" s="1"/>
  <c r="X22" i="47" s="1"/>
  <c r="X23" i="47" s="1"/>
  <c r="X24" i="47" s="1"/>
  <c r="X25" i="47" s="1"/>
  <c r="X26" i="47" s="1"/>
  <c r="X27" i="47" s="1"/>
  <c r="X28" i="47" s="1"/>
  <c r="X29" i="47" s="1"/>
  <c r="X30" i="47" s="1"/>
  <c r="X31" i="47" s="1"/>
  <c r="X32" i="47" s="1"/>
  <c r="X33" i="47" s="1"/>
  <c r="X34" i="47" s="1"/>
  <c r="X35" i="47" s="1"/>
  <c r="X36" i="47" s="1"/>
  <c r="X37" i="47" s="1"/>
  <c r="X38" i="47" s="1"/>
  <c r="X39" i="47" s="1"/>
  <c r="X40" i="47" s="1"/>
  <c r="X41" i="47" s="1"/>
  <c r="X42" i="47" s="1"/>
  <c r="X43" i="47" s="1"/>
  <c r="X44" i="47" s="1"/>
  <c r="X45" i="47" s="1"/>
  <c r="X46" i="47" s="1"/>
  <c r="X47" i="47" s="1"/>
  <c r="AD18" i="54"/>
  <c r="AA3" i="47"/>
  <c r="AA4" i="47" s="1"/>
  <c r="AA5" i="47" s="1"/>
  <c r="AA6" i="47" s="1"/>
  <c r="AA7" i="47" s="1"/>
  <c r="AA8" i="47" s="1"/>
  <c r="AA9" i="47" s="1"/>
  <c r="AA10" i="47" s="1"/>
  <c r="AA11" i="47" s="1"/>
  <c r="AA12" i="47" s="1"/>
  <c r="AA13" i="47" s="1"/>
  <c r="AA14" i="47" s="1"/>
  <c r="AA15" i="47" s="1"/>
  <c r="AA16" i="47" s="1"/>
  <c r="AA17" i="47" s="1"/>
  <c r="AA18" i="47" s="1"/>
  <c r="AA19" i="47" s="1"/>
  <c r="AA20" i="47" s="1"/>
  <c r="AA21" i="47" s="1"/>
  <c r="AA22" i="47" s="1"/>
  <c r="AA23" i="47" s="1"/>
  <c r="AA24" i="47" s="1"/>
  <c r="AA25" i="47" s="1"/>
  <c r="AA26" i="47" s="1"/>
  <c r="AA27" i="47" s="1"/>
  <c r="AA28" i="47" s="1"/>
  <c r="AA29" i="47" s="1"/>
  <c r="AA30" i="47" s="1"/>
  <c r="AA31" i="47" s="1"/>
  <c r="AA32" i="47" s="1"/>
  <c r="AA33" i="47" s="1"/>
  <c r="AA34" i="47" s="1"/>
  <c r="AA35" i="47" s="1"/>
  <c r="AA36" i="47" s="1"/>
  <c r="AA37" i="47" s="1"/>
  <c r="AA38" i="47" s="1"/>
  <c r="AA39" i="47" s="1"/>
  <c r="AA40" i="47" s="1"/>
  <c r="AA41" i="47" s="1"/>
  <c r="AA42" i="47" s="1"/>
  <c r="AA43" i="47" s="1"/>
  <c r="AA44" i="47" s="1"/>
  <c r="AA45" i="47" s="1"/>
  <c r="AA46" i="47" s="1"/>
  <c r="AA47" i="47" s="1"/>
  <c r="AD22" i="54"/>
  <c r="BB28" i="46"/>
  <c r="BB27" i="46" s="1"/>
  <c r="AD14" i="54"/>
  <c r="U3" i="47"/>
  <c r="U4" i="47" s="1"/>
  <c r="U5" i="47" s="1"/>
  <c r="U6" i="47" s="1"/>
  <c r="U7" i="47" s="1"/>
  <c r="U8" i="47" s="1"/>
  <c r="U9" i="47" s="1"/>
  <c r="U10" i="47" s="1"/>
  <c r="U11" i="47" s="1"/>
  <c r="U12" i="47" s="1"/>
  <c r="U13" i="47" s="1"/>
  <c r="U14" i="47" s="1"/>
  <c r="U15" i="47" s="1"/>
  <c r="U16" i="47" s="1"/>
  <c r="U17" i="47" s="1"/>
  <c r="U18" i="47" s="1"/>
  <c r="U19" i="47" s="1"/>
  <c r="U20" i="47" s="1"/>
  <c r="U21" i="47" s="1"/>
  <c r="U22" i="47" s="1"/>
  <c r="U23" i="47" s="1"/>
  <c r="U24" i="47" s="1"/>
  <c r="U25" i="47" s="1"/>
  <c r="U26" i="47" s="1"/>
  <c r="U27" i="47" s="1"/>
  <c r="U28" i="47" s="1"/>
  <c r="U29" i="47" s="1"/>
  <c r="U30" i="47" s="1"/>
  <c r="U31" i="47" s="1"/>
  <c r="U32" i="47" s="1"/>
  <c r="U33" i="47" s="1"/>
  <c r="U34" i="47" s="1"/>
  <c r="U35" i="47" s="1"/>
  <c r="U36" i="47" s="1"/>
  <c r="U37" i="47" s="1"/>
  <c r="U38" i="47" s="1"/>
  <c r="U39" i="47" s="1"/>
  <c r="U40" i="47" s="1"/>
  <c r="U41" i="47" s="1"/>
  <c r="U42" i="47" s="1"/>
  <c r="U43" i="47" s="1"/>
  <c r="U44" i="47" s="1"/>
  <c r="U45" i="47" s="1"/>
  <c r="U46" i="47" s="1"/>
  <c r="U47" i="47" s="1"/>
  <c r="BB18" i="46"/>
  <c r="BB17" i="46" s="1"/>
  <c r="AG49" i="47"/>
  <c r="AH3" i="47" s="1"/>
  <c r="AD38" i="54"/>
  <c r="AJ3" i="47"/>
  <c r="AJ4" i="47" s="1"/>
  <c r="AJ5" i="47" s="1"/>
  <c r="AJ6" i="47" s="1"/>
  <c r="AJ7" i="47" s="1"/>
  <c r="AJ8" i="47" s="1"/>
  <c r="AJ9" i="47" s="1"/>
  <c r="AJ10" i="47" s="1"/>
  <c r="AJ11" i="47" s="1"/>
  <c r="AJ12" i="47" s="1"/>
  <c r="AJ13" i="47" s="1"/>
  <c r="AJ14" i="47" s="1"/>
  <c r="AJ15" i="47" s="1"/>
  <c r="AJ16" i="47" s="1"/>
  <c r="AJ17" i="47" s="1"/>
  <c r="AJ18" i="47" s="1"/>
  <c r="AJ19" i="47" s="1"/>
  <c r="AJ20" i="47" s="1"/>
  <c r="AJ21" i="47" s="1"/>
  <c r="AJ22" i="47" s="1"/>
  <c r="AJ23" i="47" s="1"/>
  <c r="AJ24" i="47" s="1"/>
  <c r="AJ25" i="47" s="1"/>
  <c r="AJ26" i="47" s="1"/>
  <c r="AJ27" i="47" s="1"/>
  <c r="AJ28" i="47" s="1"/>
  <c r="AJ29" i="47" s="1"/>
  <c r="AJ30" i="47" s="1"/>
  <c r="AJ31" i="47" s="1"/>
  <c r="AJ32" i="47" s="1"/>
  <c r="AJ33" i="47" s="1"/>
  <c r="AJ34" i="47" s="1"/>
  <c r="AJ35" i="47" s="1"/>
  <c r="AJ36" i="47" s="1"/>
  <c r="AJ37" i="47" s="1"/>
  <c r="AJ38" i="47" s="1"/>
  <c r="AJ39" i="47" s="1"/>
  <c r="AJ40" i="47" s="1"/>
  <c r="AJ41" i="47" s="1"/>
  <c r="AJ42" i="47" s="1"/>
  <c r="AJ43" i="47" s="1"/>
  <c r="AJ44" i="47" s="1"/>
  <c r="AJ45" i="47" s="1"/>
  <c r="AJ46" i="47" s="1"/>
  <c r="AJ47" i="47" s="1"/>
  <c r="BB43" i="46"/>
  <c r="BB42" i="46" s="1"/>
  <c r="AD37" i="54"/>
  <c r="AD34" i="54"/>
  <c r="AD3" i="47"/>
  <c r="AD4" i="47" s="1"/>
  <c r="AD5" i="47" s="1"/>
  <c r="AD6" i="47" s="1"/>
  <c r="AD7" i="47" s="1"/>
  <c r="AD8" i="47" s="1"/>
  <c r="AD9" i="47" s="1"/>
  <c r="AD10" i="47" s="1"/>
  <c r="AD11" i="47" s="1"/>
  <c r="AD12" i="47" s="1"/>
  <c r="AD13" i="47" s="1"/>
  <c r="AD14" i="47" s="1"/>
  <c r="AD15" i="47" s="1"/>
  <c r="AD16" i="47" s="1"/>
  <c r="AD17" i="47" s="1"/>
  <c r="AD18" i="47" s="1"/>
  <c r="AD19" i="47" s="1"/>
  <c r="AD20" i="47" s="1"/>
  <c r="AD21" i="47" s="1"/>
  <c r="AD22" i="47" s="1"/>
  <c r="AD23" i="47" s="1"/>
  <c r="AD24" i="47" s="1"/>
  <c r="AD25" i="47" s="1"/>
  <c r="AD26" i="47" s="1"/>
  <c r="AD27" i="47" s="1"/>
  <c r="AD28" i="47" s="1"/>
  <c r="AD29" i="47" s="1"/>
  <c r="AD30" i="47" s="1"/>
  <c r="AD31" i="47" s="1"/>
  <c r="AD32" i="47" s="1"/>
  <c r="AD33" i="47" s="1"/>
  <c r="AD34" i="47" s="1"/>
  <c r="AD35" i="47" s="1"/>
  <c r="AD36" i="47" s="1"/>
  <c r="AD37" i="47" s="1"/>
  <c r="AD38" i="47" s="1"/>
  <c r="AD39" i="47" s="1"/>
  <c r="AD40" i="47" s="1"/>
  <c r="AD41" i="47" s="1"/>
  <c r="AD42" i="47" s="1"/>
  <c r="AD43" i="47" s="1"/>
  <c r="AD44" i="47" s="1"/>
  <c r="AD45" i="47" s="1"/>
  <c r="AD46" i="47" s="1"/>
  <c r="AD47" i="47" s="1"/>
  <c r="AD26" i="54"/>
  <c r="BB33" i="46"/>
  <c r="BB32" i="46" s="1"/>
  <c r="K5" i="47" l="1"/>
  <c r="K4" i="47"/>
  <c r="O10" i="44"/>
  <c r="K10" i="44" s="1"/>
  <c r="O8" i="46"/>
  <c r="K8" i="46" s="1"/>
  <c r="O10" i="45"/>
  <c r="K10" i="45" s="1"/>
  <c r="O6" i="47"/>
  <c r="K6" i="47" s="1"/>
  <c r="AE6" i="54"/>
  <c r="O3" i="48"/>
  <c r="O4" i="48" s="1"/>
  <c r="BB8" i="47"/>
  <c r="BB7" i="47" s="1"/>
  <c r="R49" i="47"/>
  <c r="S3" i="47" s="1"/>
  <c r="AA49" i="47"/>
  <c r="AB3" i="47" s="1"/>
  <c r="AM49" i="47"/>
  <c r="AN3" i="47" s="1"/>
  <c r="X49" i="47"/>
  <c r="Y3" i="47" s="1"/>
  <c r="AJ49" i="47"/>
  <c r="AK3" i="47" s="1"/>
  <c r="A1" i="46"/>
  <c r="S16" i="1"/>
  <c r="U49" i="47"/>
  <c r="V3" i="47" s="1"/>
  <c r="K3" i="47"/>
  <c r="K48" i="47" s="1"/>
  <c r="AD49" i="47"/>
  <c r="AE3" i="47" s="1"/>
  <c r="AE30" i="54"/>
  <c r="AG3" i="48"/>
  <c r="AG4" i="48" s="1"/>
  <c r="AG5" i="48" s="1"/>
  <c r="AG6" i="48" s="1"/>
  <c r="AG7" i="48" s="1"/>
  <c r="AG8" i="48" s="1"/>
  <c r="AG9" i="48" s="1"/>
  <c r="AG10" i="48" s="1"/>
  <c r="AG11" i="48" s="1"/>
  <c r="AG12" i="48" s="1"/>
  <c r="AG13" i="48" s="1"/>
  <c r="AG14" i="48" s="1"/>
  <c r="AG15" i="48" s="1"/>
  <c r="AG16" i="48" s="1"/>
  <c r="AG17" i="48" s="1"/>
  <c r="AG18" i="48" s="1"/>
  <c r="AG19" i="48" s="1"/>
  <c r="AG20" i="48" s="1"/>
  <c r="AG21" i="48" s="1"/>
  <c r="AG22" i="48" s="1"/>
  <c r="AG23" i="48" s="1"/>
  <c r="AG24" i="48" s="1"/>
  <c r="AG25" i="48" s="1"/>
  <c r="AG26" i="48" s="1"/>
  <c r="AG27" i="48" s="1"/>
  <c r="AG28" i="48" s="1"/>
  <c r="AG29" i="48" s="1"/>
  <c r="AG30" i="48" s="1"/>
  <c r="AG31" i="48" s="1"/>
  <c r="AG32" i="48" s="1"/>
  <c r="AG33" i="48" s="1"/>
  <c r="AG34" i="48" s="1"/>
  <c r="AG35" i="48" s="1"/>
  <c r="AG36" i="48" s="1"/>
  <c r="AG37" i="48" s="1"/>
  <c r="AG38" i="48" s="1"/>
  <c r="AG39" i="48" s="1"/>
  <c r="AG40" i="48" s="1"/>
  <c r="AG41" i="48" s="1"/>
  <c r="AG42" i="48" s="1"/>
  <c r="AG43" i="48" s="1"/>
  <c r="AG44" i="48" s="1"/>
  <c r="AG45" i="48" s="1"/>
  <c r="AG46" i="48" s="1"/>
  <c r="AG47" i="48" s="1"/>
  <c r="BB38" i="47"/>
  <c r="BB37" i="47" s="1"/>
  <c r="O5" i="48" l="1"/>
  <c r="O7" i="47"/>
  <c r="K7" i="47" s="1"/>
  <c r="O9" i="46"/>
  <c r="K9" i="46" s="1"/>
  <c r="O11" i="45"/>
  <c r="K11" i="45" s="1"/>
  <c r="O11" i="44"/>
  <c r="K11" i="44" s="1"/>
  <c r="O49" i="48"/>
  <c r="P3" i="48" s="1"/>
  <c r="AE10" i="54"/>
  <c r="BB13" i="47"/>
  <c r="BB12" i="47" s="1"/>
  <c r="R3" i="48"/>
  <c r="R4" i="48" s="1"/>
  <c r="R5" i="48" s="1"/>
  <c r="R6" i="48" s="1"/>
  <c r="R7" i="48" s="1"/>
  <c r="R8" i="48" s="1"/>
  <c r="R9" i="48" s="1"/>
  <c r="R10" i="48" s="1"/>
  <c r="R11" i="48" s="1"/>
  <c r="R12" i="48" s="1"/>
  <c r="R13" i="48" s="1"/>
  <c r="R14" i="48" s="1"/>
  <c r="R15" i="48" s="1"/>
  <c r="R16" i="48" s="1"/>
  <c r="R17" i="48" s="1"/>
  <c r="R18" i="48" s="1"/>
  <c r="R19" i="48" s="1"/>
  <c r="R20" i="48" s="1"/>
  <c r="R21" i="48" s="1"/>
  <c r="R22" i="48" s="1"/>
  <c r="R23" i="48" s="1"/>
  <c r="R24" i="48" s="1"/>
  <c r="R25" i="48" s="1"/>
  <c r="R26" i="48" s="1"/>
  <c r="R27" i="48" s="1"/>
  <c r="R28" i="48" s="1"/>
  <c r="R29" i="48" s="1"/>
  <c r="R30" i="48" s="1"/>
  <c r="R31" i="48" s="1"/>
  <c r="R32" i="48" s="1"/>
  <c r="R33" i="48" s="1"/>
  <c r="R34" i="48" s="1"/>
  <c r="R35" i="48" s="1"/>
  <c r="R36" i="48" s="1"/>
  <c r="R37" i="48" s="1"/>
  <c r="R38" i="48" s="1"/>
  <c r="R39" i="48" s="1"/>
  <c r="R40" i="48" s="1"/>
  <c r="R41" i="48" s="1"/>
  <c r="R42" i="48" s="1"/>
  <c r="R43" i="48" s="1"/>
  <c r="R44" i="48" s="1"/>
  <c r="R45" i="48" s="1"/>
  <c r="R46" i="48" s="1"/>
  <c r="R47" i="48" s="1"/>
  <c r="AG49" i="48"/>
  <c r="AH3" i="48" s="1"/>
  <c r="U3" i="48"/>
  <c r="U4" i="48" s="1"/>
  <c r="U5" i="48" s="1"/>
  <c r="U6" i="48" s="1"/>
  <c r="U7" i="48" s="1"/>
  <c r="U8" i="48" s="1"/>
  <c r="U9" i="48" s="1"/>
  <c r="U10" i="48" s="1"/>
  <c r="U11" i="48" s="1"/>
  <c r="U12" i="48" s="1"/>
  <c r="U13" i="48" s="1"/>
  <c r="U14" i="48" s="1"/>
  <c r="U15" i="48" s="1"/>
  <c r="U16" i="48" s="1"/>
  <c r="U17" i="48" s="1"/>
  <c r="U18" i="48" s="1"/>
  <c r="U19" i="48" s="1"/>
  <c r="U20" i="48" s="1"/>
  <c r="U21" i="48" s="1"/>
  <c r="U22" i="48" s="1"/>
  <c r="U23" i="48" s="1"/>
  <c r="U24" i="48" s="1"/>
  <c r="U25" i="48" s="1"/>
  <c r="U26" i="48" s="1"/>
  <c r="U27" i="48" s="1"/>
  <c r="U28" i="48" s="1"/>
  <c r="U29" i="48" s="1"/>
  <c r="U30" i="48" s="1"/>
  <c r="U31" i="48" s="1"/>
  <c r="U32" i="48" s="1"/>
  <c r="U33" i="48" s="1"/>
  <c r="U34" i="48" s="1"/>
  <c r="U35" i="48" s="1"/>
  <c r="U36" i="48" s="1"/>
  <c r="U37" i="48" s="1"/>
  <c r="U38" i="48" s="1"/>
  <c r="U39" i="48" s="1"/>
  <c r="U40" i="48" s="1"/>
  <c r="U41" i="48" s="1"/>
  <c r="U42" i="48" s="1"/>
  <c r="U43" i="48" s="1"/>
  <c r="U44" i="48" s="1"/>
  <c r="U45" i="48" s="1"/>
  <c r="U46" i="48" s="1"/>
  <c r="U47" i="48" s="1"/>
  <c r="AE14" i="54"/>
  <c r="BB18" i="47"/>
  <c r="BB17" i="47" s="1"/>
  <c r="AM3" i="48"/>
  <c r="AM4" i="48" s="1"/>
  <c r="AM5" i="48" s="1"/>
  <c r="AM6" i="48" s="1"/>
  <c r="AM7" i="48" s="1"/>
  <c r="AM8" i="48" s="1"/>
  <c r="AM9" i="48" s="1"/>
  <c r="AM10" i="48" s="1"/>
  <c r="AM11" i="48" s="1"/>
  <c r="AM12" i="48" s="1"/>
  <c r="AM13" i="48" s="1"/>
  <c r="AM14" i="48" s="1"/>
  <c r="AM15" i="48" s="1"/>
  <c r="AM16" i="48" s="1"/>
  <c r="AM17" i="48" s="1"/>
  <c r="AM18" i="48" s="1"/>
  <c r="AM19" i="48" s="1"/>
  <c r="AM20" i="48" s="1"/>
  <c r="AM21" i="48" s="1"/>
  <c r="AM22" i="48" s="1"/>
  <c r="AM23" i="48" s="1"/>
  <c r="AM24" i="48" s="1"/>
  <c r="AM25" i="48" s="1"/>
  <c r="AM26" i="48" s="1"/>
  <c r="AM27" i="48" s="1"/>
  <c r="AM28" i="48" s="1"/>
  <c r="AM29" i="48" s="1"/>
  <c r="AM30" i="48" s="1"/>
  <c r="AM31" i="48" s="1"/>
  <c r="AM32" i="48" s="1"/>
  <c r="AM33" i="48" s="1"/>
  <c r="AM34" i="48" s="1"/>
  <c r="AM35" i="48" s="1"/>
  <c r="AM36" i="48" s="1"/>
  <c r="AM37" i="48" s="1"/>
  <c r="AM38" i="48" s="1"/>
  <c r="AM39" i="48" s="1"/>
  <c r="AM40" i="48" s="1"/>
  <c r="AM41" i="48" s="1"/>
  <c r="AM42" i="48" s="1"/>
  <c r="AM43" i="48" s="1"/>
  <c r="AM44" i="48" s="1"/>
  <c r="AM45" i="48" s="1"/>
  <c r="AM46" i="48" s="1"/>
  <c r="AM47" i="48" s="1"/>
  <c r="BB47" i="47"/>
  <c r="BA47" i="47" s="1"/>
  <c r="AE22" i="54"/>
  <c r="BB28" i="47"/>
  <c r="BB27" i="47" s="1"/>
  <c r="AA3" i="48"/>
  <c r="AA4" i="48" s="1"/>
  <c r="AA5" i="48" s="1"/>
  <c r="AA6" i="48" s="1"/>
  <c r="AA7" i="48" s="1"/>
  <c r="AA8" i="48" s="1"/>
  <c r="AA9" i="48" s="1"/>
  <c r="AA10" i="48" s="1"/>
  <c r="AA11" i="48" s="1"/>
  <c r="AA12" i="48" s="1"/>
  <c r="AA13" i="48" s="1"/>
  <c r="AA14" i="48" s="1"/>
  <c r="AA15" i="48" s="1"/>
  <c r="AA16" i="48" s="1"/>
  <c r="AA17" i="48" s="1"/>
  <c r="AA18" i="48" s="1"/>
  <c r="AA19" i="48" s="1"/>
  <c r="AA20" i="48" s="1"/>
  <c r="AA21" i="48" s="1"/>
  <c r="AA22" i="48" s="1"/>
  <c r="AA23" i="48" s="1"/>
  <c r="AA24" i="48" s="1"/>
  <c r="AA25" i="48" s="1"/>
  <c r="AA26" i="48" s="1"/>
  <c r="AA27" i="48" s="1"/>
  <c r="AA28" i="48" s="1"/>
  <c r="AA29" i="48" s="1"/>
  <c r="AA30" i="48" s="1"/>
  <c r="AA31" i="48" s="1"/>
  <c r="AA32" i="48" s="1"/>
  <c r="AA33" i="48" s="1"/>
  <c r="AA34" i="48" s="1"/>
  <c r="AA35" i="48" s="1"/>
  <c r="AA36" i="48" s="1"/>
  <c r="AA37" i="48" s="1"/>
  <c r="AA38" i="48" s="1"/>
  <c r="AA39" i="48" s="1"/>
  <c r="AA40" i="48" s="1"/>
  <c r="AA41" i="48" s="1"/>
  <c r="AA42" i="48" s="1"/>
  <c r="AA43" i="48" s="1"/>
  <c r="AA44" i="48" s="1"/>
  <c r="AA45" i="48" s="1"/>
  <c r="AA46" i="48" s="1"/>
  <c r="AA47" i="48" s="1"/>
  <c r="AE26" i="54"/>
  <c r="BB33" i="47"/>
  <c r="BB32" i="47" s="1"/>
  <c r="AD3" i="48"/>
  <c r="AD4" i="48" s="1"/>
  <c r="AD5" i="48" s="1"/>
  <c r="AD6" i="48" s="1"/>
  <c r="AD7" i="48" s="1"/>
  <c r="AD8" i="48" s="1"/>
  <c r="AD9" i="48" s="1"/>
  <c r="AD10" i="48" s="1"/>
  <c r="AD11" i="48" s="1"/>
  <c r="AD12" i="48" s="1"/>
  <c r="AD13" i="48" s="1"/>
  <c r="AD14" i="48" s="1"/>
  <c r="AD15" i="48" s="1"/>
  <c r="AD16" i="48" s="1"/>
  <c r="AD17" i="48" s="1"/>
  <c r="AD18" i="48" s="1"/>
  <c r="AD19" i="48" s="1"/>
  <c r="AD20" i="48" s="1"/>
  <c r="AD21" i="48" s="1"/>
  <c r="AD22" i="48" s="1"/>
  <c r="AD23" i="48" s="1"/>
  <c r="AD24" i="48" s="1"/>
  <c r="AD25" i="48" s="1"/>
  <c r="AD26" i="48" s="1"/>
  <c r="AD27" i="48" s="1"/>
  <c r="AD28" i="48" s="1"/>
  <c r="AD29" i="48" s="1"/>
  <c r="AD30" i="48" s="1"/>
  <c r="AD31" i="48" s="1"/>
  <c r="AD32" i="48" s="1"/>
  <c r="AD33" i="48" s="1"/>
  <c r="AD34" i="48" s="1"/>
  <c r="AD35" i="48" s="1"/>
  <c r="AD36" i="48" s="1"/>
  <c r="AD37" i="48" s="1"/>
  <c r="AD38" i="48" s="1"/>
  <c r="AD39" i="48" s="1"/>
  <c r="AD40" i="48" s="1"/>
  <c r="AD41" i="48" s="1"/>
  <c r="AD42" i="48" s="1"/>
  <c r="AD43" i="48" s="1"/>
  <c r="AD44" i="48" s="1"/>
  <c r="AD45" i="48" s="1"/>
  <c r="AD46" i="48" s="1"/>
  <c r="AD47" i="48" s="1"/>
  <c r="AE34" i="54"/>
  <c r="BB43" i="47"/>
  <c r="BB42" i="47" s="1"/>
  <c r="AJ3" i="48"/>
  <c r="AJ4" i="48" s="1"/>
  <c r="AJ5" i="48" s="1"/>
  <c r="AJ6" i="48" s="1"/>
  <c r="AJ7" i="48" s="1"/>
  <c r="AJ8" i="48" s="1"/>
  <c r="AJ9" i="48" s="1"/>
  <c r="AJ10" i="48" s="1"/>
  <c r="AJ11" i="48" s="1"/>
  <c r="AJ12" i="48" s="1"/>
  <c r="AJ13" i="48" s="1"/>
  <c r="AJ14" i="48" s="1"/>
  <c r="AJ15" i="48" s="1"/>
  <c r="AJ16" i="48" s="1"/>
  <c r="AJ17" i="48" s="1"/>
  <c r="AJ18" i="48" s="1"/>
  <c r="AJ19" i="48" s="1"/>
  <c r="AJ20" i="48" s="1"/>
  <c r="AJ21" i="48" s="1"/>
  <c r="AJ22" i="48" s="1"/>
  <c r="AJ23" i="48" s="1"/>
  <c r="AJ24" i="48" s="1"/>
  <c r="AJ25" i="48" s="1"/>
  <c r="AJ26" i="48" s="1"/>
  <c r="AJ27" i="48" s="1"/>
  <c r="AJ28" i="48" s="1"/>
  <c r="AJ29" i="48" s="1"/>
  <c r="AJ30" i="48" s="1"/>
  <c r="AJ31" i="48" s="1"/>
  <c r="AJ32" i="48" s="1"/>
  <c r="AJ33" i="48" s="1"/>
  <c r="AJ34" i="48" s="1"/>
  <c r="AJ35" i="48" s="1"/>
  <c r="AJ36" i="48" s="1"/>
  <c r="AJ37" i="48" s="1"/>
  <c r="AJ38" i="48" s="1"/>
  <c r="AJ39" i="48" s="1"/>
  <c r="AJ40" i="48" s="1"/>
  <c r="AJ41" i="48" s="1"/>
  <c r="AJ42" i="48" s="1"/>
  <c r="AJ43" i="48" s="1"/>
  <c r="AJ44" i="48" s="1"/>
  <c r="AJ45" i="48" s="1"/>
  <c r="AJ46" i="48" s="1"/>
  <c r="AJ47" i="48" s="1"/>
  <c r="AE38" i="54"/>
  <c r="AE37" i="54"/>
  <c r="AE18" i="54"/>
  <c r="BB23" i="47"/>
  <c r="BB22" i="47" s="1"/>
  <c r="X3" i="48"/>
  <c r="X4" i="48" s="1"/>
  <c r="X5" i="48" s="1"/>
  <c r="X6" i="48" s="1"/>
  <c r="X7" i="48" s="1"/>
  <c r="X8" i="48" s="1"/>
  <c r="X9" i="48" s="1"/>
  <c r="X10" i="48" s="1"/>
  <c r="X11" i="48" s="1"/>
  <c r="X12" i="48" s="1"/>
  <c r="X13" i="48" s="1"/>
  <c r="X14" i="48" s="1"/>
  <c r="X15" i="48" s="1"/>
  <c r="X16" i="48" s="1"/>
  <c r="X17" i="48" s="1"/>
  <c r="X18" i="48" s="1"/>
  <c r="X19" i="48" s="1"/>
  <c r="X20" i="48" s="1"/>
  <c r="X21" i="48" s="1"/>
  <c r="X22" i="48" s="1"/>
  <c r="X23" i="48" s="1"/>
  <c r="X24" i="48" s="1"/>
  <c r="X25" i="48" s="1"/>
  <c r="X26" i="48" s="1"/>
  <c r="X27" i="48" s="1"/>
  <c r="X28" i="48" s="1"/>
  <c r="X29" i="48" s="1"/>
  <c r="X30" i="48" s="1"/>
  <c r="X31" i="48" s="1"/>
  <c r="X32" i="48" s="1"/>
  <c r="X33" i="48" s="1"/>
  <c r="X34" i="48" s="1"/>
  <c r="X35" i="48" s="1"/>
  <c r="X36" i="48" s="1"/>
  <c r="X37" i="48" s="1"/>
  <c r="X38" i="48" s="1"/>
  <c r="X39" i="48" s="1"/>
  <c r="X40" i="48" s="1"/>
  <c r="X41" i="48" s="1"/>
  <c r="X42" i="48" s="1"/>
  <c r="X43" i="48" s="1"/>
  <c r="X44" i="48" s="1"/>
  <c r="X45" i="48" s="1"/>
  <c r="X46" i="48" s="1"/>
  <c r="X47" i="48" s="1"/>
  <c r="K5" i="48" l="1"/>
  <c r="K4" i="48"/>
  <c r="O12" i="45"/>
  <c r="K12" i="45" s="1"/>
  <c r="O12" i="44"/>
  <c r="K12" i="44" s="1"/>
  <c r="O10" i="46"/>
  <c r="K10" i="46" s="1"/>
  <c r="O8" i="47"/>
  <c r="K8" i="47" s="1"/>
  <c r="O6" i="48"/>
  <c r="K6" i="48" s="1"/>
  <c r="R49" i="48"/>
  <c r="S3" i="48" s="1"/>
  <c r="O3" i="49"/>
  <c r="O4" i="49" s="1"/>
  <c r="AF6" i="54"/>
  <c r="BB8" i="48"/>
  <c r="BB7" i="48" s="1"/>
  <c r="AM49" i="48"/>
  <c r="AN3" i="48" s="1"/>
  <c r="AD49" i="48"/>
  <c r="AE3" i="48" s="1"/>
  <c r="AJ49" i="48"/>
  <c r="AK3" i="48" s="1"/>
  <c r="U49" i="48"/>
  <c r="V3" i="48" s="1"/>
  <c r="K3" i="48"/>
  <c r="K48" i="48" s="1"/>
  <c r="BB38" i="48"/>
  <c r="BB37" i="48" s="1"/>
  <c r="AF30" i="54"/>
  <c r="AG3" i="49"/>
  <c r="AG4" i="49" s="1"/>
  <c r="AG5" i="49" s="1"/>
  <c r="AG6" i="49" s="1"/>
  <c r="AG7" i="49" s="1"/>
  <c r="AG8" i="49" s="1"/>
  <c r="AG9" i="49" s="1"/>
  <c r="AG10" i="49" s="1"/>
  <c r="AG11" i="49" s="1"/>
  <c r="AG12" i="49" s="1"/>
  <c r="AG13" i="49" s="1"/>
  <c r="AG14" i="49" s="1"/>
  <c r="AG15" i="49" s="1"/>
  <c r="AG16" i="49" s="1"/>
  <c r="AG17" i="49" s="1"/>
  <c r="AG18" i="49" s="1"/>
  <c r="AG19" i="49" s="1"/>
  <c r="AG20" i="49" s="1"/>
  <c r="AG21" i="49" s="1"/>
  <c r="AG22" i="49" s="1"/>
  <c r="AG23" i="49" s="1"/>
  <c r="AG24" i="49" s="1"/>
  <c r="AG25" i="49" s="1"/>
  <c r="AG26" i="49" s="1"/>
  <c r="AG27" i="49" s="1"/>
  <c r="AG28" i="49" s="1"/>
  <c r="AG29" i="49" s="1"/>
  <c r="AG30" i="49" s="1"/>
  <c r="AG31" i="49" s="1"/>
  <c r="AG32" i="49" s="1"/>
  <c r="AG33" i="49" s="1"/>
  <c r="AG34" i="49" s="1"/>
  <c r="AG35" i="49" s="1"/>
  <c r="AG36" i="49" s="1"/>
  <c r="AG37" i="49" s="1"/>
  <c r="AG38" i="49" s="1"/>
  <c r="AG39" i="49" s="1"/>
  <c r="AG40" i="49" s="1"/>
  <c r="AG41" i="49" s="1"/>
  <c r="AG42" i="49" s="1"/>
  <c r="AG43" i="49" s="1"/>
  <c r="AG44" i="49" s="1"/>
  <c r="AG45" i="49" s="1"/>
  <c r="AG46" i="49" s="1"/>
  <c r="AG47" i="49" s="1"/>
  <c r="A1" i="47"/>
  <c r="S17" i="1"/>
  <c r="AA49" i="48"/>
  <c r="AB3" i="48" s="1"/>
  <c r="X49" i="48"/>
  <c r="Y3" i="48" s="1"/>
  <c r="O7" i="48" l="1"/>
  <c r="K7" i="48" s="1"/>
  <c r="O5" i="49"/>
  <c r="O13" i="44"/>
  <c r="K13" i="44" s="1"/>
  <c r="O9" i="47"/>
  <c r="K9" i="47" s="1"/>
  <c r="O11" i="46"/>
  <c r="K11" i="46" s="1"/>
  <c r="O13" i="45"/>
  <c r="K13" i="45" s="1"/>
  <c r="O49" i="49"/>
  <c r="P3" i="49" s="1"/>
  <c r="AF10" i="54"/>
  <c r="R3" i="49"/>
  <c r="R4" i="49" s="1"/>
  <c r="R5" i="49" s="1"/>
  <c r="R6" i="49" s="1"/>
  <c r="R7" i="49" s="1"/>
  <c r="R8" i="49" s="1"/>
  <c r="R9" i="49" s="1"/>
  <c r="R10" i="49" s="1"/>
  <c r="R11" i="49" s="1"/>
  <c r="R12" i="49" s="1"/>
  <c r="R13" i="49" s="1"/>
  <c r="R14" i="49" s="1"/>
  <c r="R15" i="49" s="1"/>
  <c r="R16" i="49" s="1"/>
  <c r="R17" i="49" s="1"/>
  <c r="R18" i="49" s="1"/>
  <c r="R19" i="49" s="1"/>
  <c r="R20" i="49" s="1"/>
  <c r="R21" i="49" s="1"/>
  <c r="R22" i="49" s="1"/>
  <c r="R23" i="49" s="1"/>
  <c r="R24" i="49" s="1"/>
  <c r="R25" i="49" s="1"/>
  <c r="R26" i="49" s="1"/>
  <c r="R27" i="49" s="1"/>
  <c r="R28" i="49" s="1"/>
  <c r="R29" i="49" s="1"/>
  <c r="R30" i="49" s="1"/>
  <c r="R31" i="49" s="1"/>
  <c r="R32" i="49" s="1"/>
  <c r="R33" i="49" s="1"/>
  <c r="R34" i="49" s="1"/>
  <c r="R35" i="49" s="1"/>
  <c r="R36" i="49" s="1"/>
  <c r="R37" i="49" s="1"/>
  <c r="R38" i="49" s="1"/>
  <c r="R39" i="49" s="1"/>
  <c r="R40" i="49" s="1"/>
  <c r="R41" i="49" s="1"/>
  <c r="R42" i="49" s="1"/>
  <c r="R43" i="49" s="1"/>
  <c r="R44" i="49" s="1"/>
  <c r="R45" i="49" s="1"/>
  <c r="R46" i="49" s="1"/>
  <c r="R47" i="49" s="1"/>
  <c r="BB13" i="48"/>
  <c r="BB12" i="48" s="1"/>
  <c r="AG49" i="49"/>
  <c r="AH3" i="49" s="1"/>
  <c r="X3" i="49"/>
  <c r="X4" i="49" s="1"/>
  <c r="X5" i="49" s="1"/>
  <c r="X6" i="49" s="1"/>
  <c r="X7" i="49" s="1"/>
  <c r="X8" i="49" s="1"/>
  <c r="X9" i="49" s="1"/>
  <c r="X10" i="49" s="1"/>
  <c r="X11" i="49" s="1"/>
  <c r="X12" i="49" s="1"/>
  <c r="X13" i="49" s="1"/>
  <c r="X14" i="49" s="1"/>
  <c r="X15" i="49" s="1"/>
  <c r="X16" i="49" s="1"/>
  <c r="X17" i="49" s="1"/>
  <c r="X18" i="49" s="1"/>
  <c r="X19" i="49" s="1"/>
  <c r="X20" i="49" s="1"/>
  <c r="X21" i="49" s="1"/>
  <c r="X22" i="49" s="1"/>
  <c r="X23" i="49" s="1"/>
  <c r="X24" i="49" s="1"/>
  <c r="X25" i="49" s="1"/>
  <c r="X26" i="49" s="1"/>
  <c r="X27" i="49" s="1"/>
  <c r="X28" i="49" s="1"/>
  <c r="X29" i="49" s="1"/>
  <c r="X30" i="49" s="1"/>
  <c r="X31" i="49" s="1"/>
  <c r="X32" i="49" s="1"/>
  <c r="X33" i="49" s="1"/>
  <c r="X34" i="49" s="1"/>
  <c r="X35" i="49" s="1"/>
  <c r="X36" i="49" s="1"/>
  <c r="X37" i="49" s="1"/>
  <c r="X38" i="49" s="1"/>
  <c r="X39" i="49" s="1"/>
  <c r="X40" i="49" s="1"/>
  <c r="X41" i="49" s="1"/>
  <c r="X42" i="49" s="1"/>
  <c r="X43" i="49" s="1"/>
  <c r="X44" i="49" s="1"/>
  <c r="X45" i="49" s="1"/>
  <c r="X46" i="49" s="1"/>
  <c r="X47" i="49" s="1"/>
  <c r="AF18" i="54"/>
  <c r="BB23" i="48"/>
  <c r="BB22" i="48" s="1"/>
  <c r="AF38" i="54"/>
  <c r="BB43" i="48"/>
  <c r="BB42" i="48" s="1"/>
  <c r="AJ3" i="49"/>
  <c r="AJ4" i="49" s="1"/>
  <c r="AJ5" i="49" s="1"/>
  <c r="AJ6" i="49" s="1"/>
  <c r="AJ7" i="49" s="1"/>
  <c r="AJ8" i="49" s="1"/>
  <c r="AJ9" i="49" s="1"/>
  <c r="AJ10" i="49" s="1"/>
  <c r="AJ11" i="49" s="1"/>
  <c r="AJ12" i="49" s="1"/>
  <c r="AJ13" i="49" s="1"/>
  <c r="AJ14" i="49" s="1"/>
  <c r="AJ15" i="49" s="1"/>
  <c r="AJ16" i="49" s="1"/>
  <c r="AJ17" i="49" s="1"/>
  <c r="AJ18" i="49" s="1"/>
  <c r="AJ19" i="49" s="1"/>
  <c r="AJ20" i="49" s="1"/>
  <c r="AJ21" i="49" s="1"/>
  <c r="AJ22" i="49" s="1"/>
  <c r="AJ23" i="49" s="1"/>
  <c r="AJ24" i="49" s="1"/>
  <c r="AJ25" i="49" s="1"/>
  <c r="AJ26" i="49" s="1"/>
  <c r="AJ27" i="49" s="1"/>
  <c r="AJ28" i="49" s="1"/>
  <c r="AJ29" i="49" s="1"/>
  <c r="AJ30" i="49" s="1"/>
  <c r="AJ31" i="49" s="1"/>
  <c r="AJ32" i="49" s="1"/>
  <c r="AJ33" i="49" s="1"/>
  <c r="AJ34" i="49" s="1"/>
  <c r="AJ35" i="49" s="1"/>
  <c r="AJ36" i="49" s="1"/>
  <c r="AJ37" i="49" s="1"/>
  <c r="AJ38" i="49" s="1"/>
  <c r="AJ39" i="49" s="1"/>
  <c r="AJ40" i="49" s="1"/>
  <c r="AJ41" i="49" s="1"/>
  <c r="AJ42" i="49" s="1"/>
  <c r="AJ43" i="49" s="1"/>
  <c r="AJ44" i="49" s="1"/>
  <c r="AJ45" i="49" s="1"/>
  <c r="AJ46" i="49" s="1"/>
  <c r="AJ47" i="49" s="1"/>
  <c r="AF37" i="54"/>
  <c r="AF34" i="54"/>
  <c r="AF22" i="54"/>
  <c r="AA3" i="49"/>
  <c r="AA4" i="49" s="1"/>
  <c r="AA5" i="49" s="1"/>
  <c r="AA6" i="49" s="1"/>
  <c r="AA7" i="49" s="1"/>
  <c r="AA8" i="49" s="1"/>
  <c r="AA9" i="49" s="1"/>
  <c r="AA10" i="49" s="1"/>
  <c r="AA11" i="49" s="1"/>
  <c r="AA12" i="49" s="1"/>
  <c r="AA13" i="49" s="1"/>
  <c r="AA14" i="49" s="1"/>
  <c r="AA15" i="49" s="1"/>
  <c r="AA16" i="49" s="1"/>
  <c r="AA17" i="49" s="1"/>
  <c r="AA18" i="49" s="1"/>
  <c r="AA19" i="49" s="1"/>
  <c r="AA20" i="49" s="1"/>
  <c r="AA21" i="49" s="1"/>
  <c r="AA22" i="49" s="1"/>
  <c r="AA23" i="49" s="1"/>
  <c r="AA24" i="49" s="1"/>
  <c r="AA25" i="49" s="1"/>
  <c r="AA26" i="49" s="1"/>
  <c r="AA27" i="49" s="1"/>
  <c r="AA28" i="49" s="1"/>
  <c r="AA29" i="49" s="1"/>
  <c r="AA30" i="49" s="1"/>
  <c r="AA31" i="49" s="1"/>
  <c r="AA32" i="49" s="1"/>
  <c r="AA33" i="49" s="1"/>
  <c r="AA34" i="49" s="1"/>
  <c r="AA35" i="49" s="1"/>
  <c r="AA36" i="49" s="1"/>
  <c r="AA37" i="49" s="1"/>
  <c r="AA38" i="49" s="1"/>
  <c r="AA39" i="49" s="1"/>
  <c r="AA40" i="49" s="1"/>
  <c r="AA41" i="49" s="1"/>
  <c r="AA42" i="49" s="1"/>
  <c r="AA43" i="49" s="1"/>
  <c r="AA44" i="49" s="1"/>
  <c r="AA45" i="49" s="1"/>
  <c r="AA46" i="49" s="1"/>
  <c r="AA47" i="49" s="1"/>
  <c r="BB28" i="48"/>
  <c r="BB27" i="48" s="1"/>
  <c r="AD3" i="49"/>
  <c r="AD4" i="49" s="1"/>
  <c r="AD5" i="49" s="1"/>
  <c r="AD6" i="49" s="1"/>
  <c r="AD7" i="49" s="1"/>
  <c r="AD8" i="49" s="1"/>
  <c r="AD9" i="49" s="1"/>
  <c r="AD10" i="49" s="1"/>
  <c r="AD11" i="49" s="1"/>
  <c r="AD12" i="49" s="1"/>
  <c r="AD13" i="49" s="1"/>
  <c r="AD14" i="49" s="1"/>
  <c r="AD15" i="49" s="1"/>
  <c r="AD16" i="49" s="1"/>
  <c r="AD17" i="49" s="1"/>
  <c r="AD18" i="49" s="1"/>
  <c r="AD19" i="49" s="1"/>
  <c r="AD20" i="49" s="1"/>
  <c r="AD21" i="49" s="1"/>
  <c r="AD22" i="49" s="1"/>
  <c r="AD23" i="49" s="1"/>
  <c r="AD24" i="49" s="1"/>
  <c r="AD25" i="49" s="1"/>
  <c r="AD26" i="49" s="1"/>
  <c r="AD27" i="49" s="1"/>
  <c r="AD28" i="49" s="1"/>
  <c r="AD29" i="49" s="1"/>
  <c r="AD30" i="49" s="1"/>
  <c r="AD31" i="49" s="1"/>
  <c r="AD32" i="49" s="1"/>
  <c r="AD33" i="49" s="1"/>
  <c r="AD34" i="49" s="1"/>
  <c r="AD35" i="49" s="1"/>
  <c r="AD36" i="49" s="1"/>
  <c r="AD37" i="49" s="1"/>
  <c r="AD38" i="49" s="1"/>
  <c r="AD39" i="49" s="1"/>
  <c r="AD40" i="49" s="1"/>
  <c r="AD41" i="49" s="1"/>
  <c r="AD42" i="49" s="1"/>
  <c r="AD43" i="49" s="1"/>
  <c r="AD44" i="49" s="1"/>
  <c r="AD45" i="49" s="1"/>
  <c r="AD46" i="49" s="1"/>
  <c r="AD47" i="49" s="1"/>
  <c r="AF26" i="54"/>
  <c r="BB33" i="48"/>
  <c r="BB32" i="48" s="1"/>
  <c r="BB47" i="48"/>
  <c r="BA47" i="48" s="1"/>
  <c r="AM3" i="49"/>
  <c r="AM4" i="49" s="1"/>
  <c r="AM5" i="49" s="1"/>
  <c r="AM6" i="49" s="1"/>
  <c r="AM7" i="49" s="1"/>
  <c r="AM8" i="49" s="1"/>
  <c r="AM9" i="49" s="1"/>
  <c r="AM10" i="49" s="1"/>
  <c r="AM11" i="49" s="1"/>
  <c r="AM12" i="49" s="1"/>
  <c r="AM13" i="49" s="1"/>
  <c r="AM14" i="49" s="1"/>
  <c r="AM15" i="49" s="1"/>
  <c r="AM16" i="49" s="1"/>
  <c r="AM17" i="49" s="1"/>
  <c r="AM18" i="49" s="1"/>
  <c r="AM19" i="49" s="1"/>
  <c r="AM20" i="49" s="1"/>
  <c r="AM21" i="49" s="1"/>
  <c r="AM22" i="49" s="1"/>
  <c r="AM23" i="49" s="1"/>
  <c r="AM24" i="49" s="1"/>
  <c r="AM25" i="49" s="1"/>
  <c r="AM26" i="49" s="1"/>
  <c r="AM27" i="49" s="1"/>
  <c r="AM28" i="49" s="1"/>
  <c r="AM29" i="49" s="1"/>
  <c r="AM30" i="49" s="1"/>
  <c r="AM31" i="49" s="1"/>
  <c r="AM32" i="49" s="1"/>
  <c r="AM33" i="49" s="1"/>
  <c r="AM34" i="49" s="1"/>
  <c r="AM35" i="49" s="1"/>
  <c r="AM36" i="49" s="1"/>
  <c r="AM37" i="49" s="1"/>
  <c r="AM38" i="49" s="1"/>
  <c r="AM39" i="49" s="1"/>
  <c r="AM40" i="49" s="1"/>
  <c r="AM41" i="49" s="1"/>
  <c r="AM42" i="49" s="1"/>
  <c r="AM43" i="49" s="1"/>
  <c r="AM44" i="49" s="1"/>
  <c r="AM45" i="49" s="1"/>
  <c r="AM46" i="49" s="1"/>
  <c r="AM47" i="49" s="1"/>
  <c r="U3" i="49"/>
  <c r="U4" i="49" s="1"/>
  <c r="U5" i="49" s="1"/>
  <c r="U6" i="49" s="1"/>
  <c r="U7" i="49" s="1"/>
  <c r="U8" i="49" s="1"/>
  <c r="U9" i="49" s="1"/>
  <c r="U10" i="49" s="1"/>
  <c r="U11" i="49" s="1"/>
  <c r="U12" i="49" s="1"/>
  <c r="U13" i="49" s="1"/>
  <c r="U14" i="49" s="1"/>
  <c r="U15" i="49" s="1"/>
  <c r="U16" i="49" s="1"/>
  <c r="U17" i="49" s="1"/>
  <c r="U18" i="49" s="1"/>
  <c r="U19" i="49" s="1"/>
  <c r="U20" i="49" s="1"/>
  <c r="U21" i="49" s="1"/>
  <c r="U22" i="49" s="1"/>
  <c r="U23" i="49" s="1"/>
  <c r="U24" i="49" s="1"/>
  <c r="U25" i="49" s="1"/>
  <c r="U26" i="49" s="1"/>
  <c r="U27" i="49" s="1"/>
  <c r="U28" i="49" s="1"/>
  <c r="U29" i="49" s="1"/>
  <c r="U30" i="49" s="1"/>
  <c r="U31" i="49" s="1"/>
  <c r="U32" i="49" s="1"/>
  <c r="U33" i="49" s="1"/>
  <c r="U34" i="49" s="1"/>
  <c r="U35" i="49" s="1"/>
  <c r="U36" i="49" s="1"/>
  <c r="U37" i="49" s="1"/>
  <c r="U38" i="49" s="1"/>
  <c r="U39" i="49" s="1"/>
  <c r="U40" i="49" s="1"/>
  <c r="U41" i="49" s="1"/>
  <c r="U42" i="49" s="1"/>
  <c r="U43" i="49" s="1"/>
  <c r="U44" i="49" s="1"/>
  <c r="U45" i="49" s="1"/>
  <c r="U46" i="49" s="1"/>
  <c r="U47" i="49" s="1"/>
  <c r="AF14" i="54"/>
  <c r="BB18" i="48"/>
  <c r="BB17" i="48" s="1"/>
  <c r="K5" i="49" l="1"/>
  <c r="K4" i="49"/>
  <c r="O14" i="44"/>
  <c r="K14" i="44" s="1"/>
  <c r="O14" i="45"/>
  <c r="K14" i="45" s="1"/>
  <c r="O12" i="46"/>
  <c r="K12" i="46" s="1"/>
  <c r="O6" i="49"/>
  <c r="K6" i="49" s="1"/>
  <c r="O10" i="47"/>
  <c r="K10" i="47" s="1"/>
  <c r="O8" i="48"/>
  <c r="K8" i="48" s="1"/>
  <c r="R49" i="49"/>
  <c r="S3" i="49" s="1"/>
  <c r="O3" i="50"/>
  <c r="O4" i="50" s="1"/>
  <c r="AG6" i="54"/>
  <c r="BB8" i="49"/>
  <c r="BB7" i="49" s="1"/>
  <c r="AJ49" i="49"/>
  <c r="AK3" i="49" s="1"/>
  <c r="S18" i="1"/>
  <c r="A1" i="48"/>
  <c r="X49" i="49"/>
  <c r="Y3" i="49" s="1"/>
  <c r="AM49" i="49"/>
  <c r="AN3" i="49" s="1"/>
  <c r="AD49" i="49"/>
  <c r="AE3" i="49" s="1"/>
  <c r="U49" i="49"/>
  <c r="V3" i="49" s="1"/>
  <c r="K3" i="49"/>
  <c r="K48" i="49" s="1"/>
  <c r="AG3" i="50"/>
  <c r="AG4" i="50" s="1"/>
  <c r="AG5" i="50" s="1"/>
  <c r="AG6" i="50" s="1"/>
  <c r="AG7" i="50" s="1"/>
  <c r="AG8" i="50" s="1"/>
  <c r="AG9" i="50" s="1"/>
  <c r="AG10" i="50" s="1"/>
  <c r="AG11" i="50" s="1"/>
  <c r="AG12" i="50" s="1"/>
  <c r="AG13" i="50" s="1"/>
  <c r="AG14" i="50" s="1"/>
  <c r="AG15" i="50" s="1"/>
  <c r="AG16" i="50" s="1"/>
  <c r="AG17" i="50" s="1"/>
  <c r="AG18" i="50" s="1"/>
  <c r="AG19" i="50" s="1"/>
  <c r="AG20" i="50" s="1"/>
  <c r="AG21" i="50" s="1"/>
  <c r="AG22" i="50" s="1"/>
  <c r="AG23" i="50" s="1"/>
  <c r="AG24" i="50" s="1"/>
  <c r="AG25" i="50" s="1"/>
  <c r="AG26" i="50" s="1"/>
  <c r="AG27" i="50" s="1"/>
  <c r="AG28" i="50" s="1"/>
  <c r="AG29" i="50" s="1"/>
  <c r="AG30" i="50" s="1"/>
  <c r="AG31" i="50" s="1"/>
  <c r="AG32" i="50" s="1"/>
  <c r="AG33" i="50" s="1"/>
  <c r="AG34" i="50" s="1"/>
  <c r="AG35" i="50" s="1"/>
  <c r="AG36" i="50" s="1"/>
  <c r="AG37" i="50" s="1"/>
  <c r="AG38" i="50" s="1"/>
  <c r="AG39" i="50" s="1"/>
  <c r="AG40" i="50" s="1"/>
  <c r="AG41" i="50" s="1"/>
  <c r="AG42" i="50" s="1"/>
  <c r="AG43" i="50" s="1"/>
  <c r="AG44" i="50" s="1"/>
  <c r="AG45" i="50" s="1"/>
  <c r="AG46" i="50" s="1"/>
  <c r="AG47" i="50" s="1"/>
  <c r="AG30" i="54"/>
  <c r="BB38" i="49"/>
  <c r="BB37" i="49" s="1"/>
  <c r="AA49" i="49"/>
  <c r="AB3" i="49" s="1"/>
  <c r="O9" i="48" l="1"/>
  <c r="K9" i="48" s="1"/>
  <c r="O7" i="49"/>
  <c r="K7" i="49" s="1"/>
  <c r="O5" i="50"/>
  <c r="O11" i="47"/>
  <c r="K11" i="47" s="1"/>
  <c r="O13" i="46"/>
  <c r="K13" i="46" s="1"/>
  <c r="O15" i="45"/>
  <c r="K15" i="45" s="1"/>
  <c r="O15" i="44"/>
  <c r="K15" i="44" s="1"/>
  <c r="O49" i="50"/>
  <c r="P3" i="50" s="1"/>
  <c r="AG10" i="54"/>
  <c r="BB13" i="49"/>
  <c r="BB12" i="49" s="1"/>
  <c r="R3" i="50"/>
  <c r="R4" i="50" s="1"/>
  <c r="R5" i="50" s="1"/>
  <c r="R6" i="50" s="1"/>
  <c r="R7" i="50" s="1"/>
  <c r="R8" i="50" s="1"/>
  <c r="R9" i="50" s="1"/>
  <c r="R10" i="50" s="1"/>
  <c r="R11" i="50" s="1"/>
  <c r="R12" i="50" s="1"/>
  <c r="R13" i="50" s="1"/>
  <c r="R14" i="50" s="1"/>
  <c r="R15" i="50" s="1"/>
  <c r="R16" i="50" s="1"/>
  <c r="R17" i="50" s="1"/>
  <c r="R18" i="50" s="1"/>
  <c r="R19" i="50" s="1"/>
  <c r="R20" i="50" s="1"/>
  <c r="R21" i="50" s="1"/>
  <c r="R22" i="50" s="1"/>
  <c r="R23" i="50" s="1"/>
  <c r="R24" i="50" s="1"/>
  <c r="R25" i="50" s="1"/>
  <c r="R26" i="50" s="1"/>
  <c r="R27" i="50" s="1"/>
  <c r="R28" i="50" s="1"/>
  <c r="R29" i="50" s="1"/>
  <c r="R30" i="50" s="1"/>
  <c r="R31" i="50" s="1"/>
  <c r="R32" i="50" s="1"/>
  <c r="R33" i="50" s="1"/>
  <c r="R34" i="50" s="1"/>
  <c r="R35" i="50" s="1"/>
  <c r="R36" i="50" s="1"/>
  <c r="R37" i="50" s="1"/>
  <c r="R38" i="50" s="1"/>
  <c r="R39" i="50" s="1"/>
  <c r="R40" i="50" s="1"/>
  <c r="R41" i="50" s="1"/>
  <c r="R42" i="50" s="1"/>
  <c r="R43" i="50" s="1"/>
  <c r="R44" i="50" s="1"/>
  <c r="R45" i="50" s="1"/>
  <c r="R46" i="50" s="1"/>
  <c r="R47" i="50" s="1"/>
  <c r="AG26" i="54"/>
  <c r="AD3" i="50"/>
  <c r="AD4" i="50" s="1"/>
  <c r="AD5" i="50" s="1"/>
  <c r="AD6" i="50" s="1"/>
  <c r="AD7" i="50" s="1"/>
  <c r="AD8" i="50" s="1"/>
  <c r="AD9" i="50" s="1"/>
  <c r="AD10" i="50" s="1"/>
  <c r="AD11" i="50" s="1"/>
  <c r="AD12" i="50" s="1"/>
  <c r="AD13" i="50" s="1"/>
  <c r="AD14" i="50" s="1"/>
  <c r="AD15" i="50" s="1"/>
  <c r="AD16" i="50" s="1"/>
  <c r="AD17" i="50" s="1"/>
  <c r="AD18" i="50" s="1"/>
  <c r="AD19" i="50" s="1"/>
  <c r="AD20" i="50" s="1"/>
  <c r="AD21" i="50" s="1"/>
  <c r="AD22" i="50" s="1"/>
  <c r="AD23" i="50" s="1"/>
  <c r="AD24" i="50" s="1"/>
  <c r="AD25" i="50" s="1"/>
  <c r="AD26" i="50" s="1"/>
  <c r="AD27" i="50" s="1"/>
  <c r="AD28" i="50" s="1"/>
  <c r="AD29" i="50" s="1"/>
  <c r="AD30" i="50" s="1"/>
  <c r="AD31" i="50" s="1"/>
  <c r="AD32" i="50" s="1"/>
  <c r="AD33" i="50" s="1"/>
  <c r="AD34" i="50" s="1"/>
  <c r="AD35" i="50" s="1"/>
  <c r="AD36" i="50" s="1"/>
  <c r="AD37" i="50" s="1"/>
  <c r="AD38" i="50" s="1"/>
  <c r="AD39" i="50" s="1"/>
  <c r="AD40" i="50" s="1"/>
  <c r="AD41" i="50" s="1"/>
  <c r="AD42" i="50" s="1"/>
  <c r="AD43" i="50" s="1"/>
  <c r="AD44" i="50" s="1"/>
  <c r="AD45" i="50" s="1"/>
  <c r="AD46" i="50" s="1"/>
  <c r="AD47" i="50" s="1"/>
  <c r="BB33" i="49"/>
  <c r="BB32" i="49" s="1"/>
  <c r="BB28" i="49"/>
  <c r="BB27" i="49" s="1"/>
  <c r="AG22" i="54"/>
  <c r="AA3" i="50"/>
  <c r="AA4" i="50" s="1"/>
  <c r="AA5" i="50" s="1"/>
  <c r="AA6" i="50" s="1"/>
  <c r="AA7" i="50" s="1"/>
  <c r="AA8" i="50" s="1"/>
  <c r="AA9" i="50" s="1"/>
  <c r="AA10" i="50" s="1"/>
  <c r="AA11" i="50" s="1"/>
  <c r="AA12" i="50" s="1"/>
  <c r="AA13" i="50" s="1"/>
  <c r="AA14" i="50" s="1"/>
  <c r="AA15" i="50" s="1"/>
  <c r="AA16" i="50" s="1"/>
  <c r="AA17" i="50" s="1"/>
  <c r="AA18" i="50" s="1"/>
  <c r="AA19" i="50" s="1"/>
  <c r="AA20" i="50" s="1"/>
  <c r="AA21" i="50" s="1"/>
  <c r="AA22" i="50" s="1"/>
  <c r="AA23" i="50" s="1"/>
  <c r="AA24" i="50" s="1"/>
  <c r="AA25" i="50" s="1"/>
  <c r="AA26" i="50" s="1"/>
  <c r="AA27" i="50" s="1"/>
  <c r="AA28" i="50" s="1"/>
  <c r="AA29" i="50" s="1"/>
  <c r="AA30" i="50" s="1"/>
  <c r="AA31" i="50" s="1"/>
  <c r="AA32" i="50" s="1"/>
  <c r="AA33" i="50" s="1"/>
  <c r="AA34" i="50" s="1"/>
  <c r="AA35" i="50" s="1"/>
  <c r="AA36" i="50" s="1"/>
  <c r="AA37" i="50" s="1"/>
  <c r="AA38" i="50" s="1"/>
  <c r="AA39" i="50" s="1"/>
  <c r="AA40" i="50" s="1"/>
  <c r="AA41" i="50" s="1"/>
  <c r="AA42" i="50" s="1"/>
  <c r="AA43" i="50" s="1"/>
  <c r="AA44" i="50" s="1"/>
  <c r="AA45" i="50" s="1"/>
  <c r="AA46" i="50" s="1"/>
  <c r="AA47" i="50" s="1"/>
  <c r="BB18" i="49"/>
  <c r="BB17" i="49" s="1"/>
  <c r="U3" i="50"/>
  <c r="U4" i="50" s="1"/>
  <c r="U5" i="50" s="1"/>
  <c r="U6" i="50" s="1"/>
  <c r="U7" i="50" s="1"/>
  <c r="U8" i="50" s="1"/>
  <c r="U9" i="50" s="1"/>
  <c r="U10" i="50" s="1"/>
  <c r="U11" i="50" s="1"/>
  <c r="U12" i="50" s="1"/>
  <c r="U13" i="50" s="1"/>
  <c r="U14" i="50" s="1"/>
  <c r="U15" i="50" s="1"/>
  <c r="U16" i="50" s="1"/>
  <c r="U17" i="50" s="1"/>
  <c r="U18" i="50" s="1"/>
  <c r="U19" i="50" s="1"/>
  <c r="U20" i="50" s="1"/>
  <c r="U21" i="50" s="1"/>
  <c r="U22" i="50" s="1"/>
  <c r="U23" i="50" s="1"/>
  <c r="U24" i="50" s="1"/>
  <c r="U25" i="50" s="1"/>
  <c r="U26" i="50" s="1"/>
  <c r="U27" i="50" s="1"/>
  <c r="U28" i="50" s="1"/>
  <c r="U29" i="50" s="1"/>
  <c r="U30" i="50" s="1"/>
  <c r="U31" i="50" s="1"/>
  <c r="U32" i="50" s="1"/>
  <c r="U33" i="50" s="1"/>
  <c r="U34" i="50" s="1"/>
  <c r="U35" i="50" s="1"/>
  <c r="U36" i="50" s="1"/>
  <c r="U37" i="50" s="1"/>
  <c r="U38" i="50" s="1"/>
  <c r="U39" i="50" s="1"/>
  <c r="U40" i="50" s="1"/>
  <c r="U41" i="50" s="1"/>
  <c r="U42" i="50" s="1"/>
  <c r="U43" i="50" s="1"/>
  <c r="U44" i="50" s="1"/>
  <c r="U45" i="50" s="1"/>
  <c r="U46" i="50" s="1"/>
  <c r="U47" i="50" s="1"/>
  <c r="AG14" i="54"/>
  <c r="AG38" i="54"/>
  <c r="BB43" i="49"/>
  <c r="BB42" i="49" s="1"/>
  <c r="AG34" i="54"/>
  <c r="AJ3" i="50"/>
  <c r="AJ4" i="50" s="1"/>
  <c r="AJ5" i="50" s="1"/>
  <c r="AJ6" i="50" s="1"/>
  <c r="AJ7" i="50" s="1"/>
  <c r="AJ8" i="50" s="1"/>
  <c r="AJ9" i="50" s="1"/>
  <c r="AJ10" i="50" s="1"/>
  <c r="AJ11" i="50" s="1"/>
  <c r="AJ12" i="50" s="1"/>
  <c r="AJ13" i="50" s="1"/>
  <c r="AJ14" i="50" s="1"/>
  <c r="AJ15" i="50" s="1"/>
  <c r="AJ16" i="50" s="1"/>
  <c r="AJ17" i="50" s="1"/>
  <c r="AJ18" i="50" s="1"/>
  <c r="AJ19" i="50" s="1"/>
  <c r="AJ20" i="50" s="1"/>
  <c r="AJ21" i="50" s="1"/>
  <c r="AJ22" i="50" s="1"/>
  <c r="AJ23" i="50" s="1"/>
  <c r="AJ24" i="50" s="1"/>
  <c r="AJ25" i="50" s="1"/>
  <c r="AJ26" i="50" s="1"/>
  <c r="AJ27" i="50" s="1"/>
  <c r="AJ28" i="50" s="1"/>
  <c r="AJ29" i="50" s="1"/>
  <c r="AJ30" i="50" s="1"/>
  <c r="AJ31" i="50" s="1"/>
  <c r="AJ32" i="50" s="1"/>
  <c r="AJ33" i="50" s="1"/>
  <c r="AJ34" i="50" s="1"/>
  <c r="AJ35" i="50" s="1"/>
  <c r="AJ36" i="50" s="1"/>
  <c r="AJ37" i="50" s="1"/>
  <c r="AJ38" i="50" s="1"/>
  <c r="AJ39" i="50" s="1"/>
  <c r="AJ40" i="50" s="1"/>
  <c r="AJ41" i="50" s="1"/>
  <c r="AJ42" i="50" s="1"/>
  <c r="AJ43" i="50" s="1"/>
  <c r="AJ44" i="50" s="1"/>
  <c r="AJ45" i="50" s="1"/>
  <c r="AJ46" i="50" s="1"/>
  <c r="AJ47" i="50" s="1"/>
  <c r="AG37" i="54"/>
  <c r="AM3" i="50"/>
  <c r="AM4" i="50" s="1"/>
  <c r="AM5" i="50" s="1"/>
  <c r="AM6" i="50" s="1"/>
  <c r="AM7" i="50" s="1"/>
  <c r="AM8" i="50" s="1"/>
  <c r="AM9" i="50" s="1"/>
  <c r="AM10" i="50" s="1"/>
  <c r="AM11" i="50" s="1"/>
  <c r="AM12" i="50" s="1"/>
  <c r="AM13" i="50" s="1"/>
  <c r="AM14" i="50" s="1"/>
  <c r="AM15" i="50" s="1"/>
  <c r="AM16" i="50" s="1"/>
  <c r="AM17" i="50" s="1"/>
  <c r="AM18" i="50" s="1"/>
  <c r="AM19" i="50" s="1"/>
  <c r="AM20" i="50" s="1"/>
  <c r="AM21" i="50" s="1"/>
  <c r="AM22" i="50" s="1"/>
  <c r="AM23" i="50" s="1"/>
  <c r="AM24" i="50" s="1"/>
  <c r="AM25" i="50" s="1"/>
  <c r="AM26" i="50" s="1"/>
  <c r="AM27" i="50" s="1"/>
  <c r="AM28" i="50" s="1"/>
  <c r="AM29" i="50" s="1"/>
  <c r="AM30" i="50" s="1"/>
  <c r="AM31" i="50" s="1"/>
  <c r="AM32" i="50" s="1"/>
  <c r="AM33" i="50" s="1"/>
  <c r="AM34" i="50" s="1"/>
  <c r="AM35" i="50" s="1"/>
  <c r="AM36" i="50" s="1"/>
  <c r="AM37" i="50" s="1"/>
  <c r="AM38" i="50" s="1"/>
  <c r="AM39" i="50" s="1"/>
  <c r="AM40" i="50" s="1"/>
  <c r="AM41" i="50" s="1"/>
  <c r="AM42" i="50" s="1"/>
  <c r="AM43" i="50" s="1"/>
  <c r="AM44" i="50" s="1"/>
  <c r="AM45" i="50" s="1"/>
  <c r="AM46" i="50" s="1"/>
  <c r="AM47" i="50" s="1"/>
  <c r="BB47" i="49"/>
  <c r="BA47" i="49" s="1"/>
  <c r="AG49" i="50"/>
  <c r="AH3" i="50" s="1"/>
  <c r="X3" i="50"/>
  <c r="X4" i="50" s="1"/>
  <c r="X5" i="50" s="1"/>
  <c r="X6" i="50" s="1"/>
  <c r="X7" i="50" s="1"/>
  <c r="X8" i="50" s="1"/>
  <c r="X9" i="50" s="1"/>
  <c r="X10" i="50" s="1"/>
  <c r="X11" i="50" s="1"/>
  <c r="X12" i="50" s="1"/>
  <c r="X13" i="50" s="1"/>
  <c r="X14" i="50" s="1"/>
  <c r="X15" i="50" s="1"/>
  <c r="X16" i="50" s="1"/>
  <c r="X17" i="50" s="1"/>
  <c r="X18" i="50" s="1"/>
  <c r="X19" i="50" s="1"/>
  <c r="X20" i="50" s="1"/>
  <c r="X21" i="50" s="1"/>
  <c r="X22" i="50" s="1"/>
  <c r="X23" i="50" s="1"/>
  <c r="X24" i="50" s="1"/>
  <c r="X25" i="50" s="1"/>
  <c r="X26" i="50" s="1"/>
  <c r="X27" i="50" s="1"/>
  <c r="X28" i="50" s="1"/>
  <c r="X29" i="50" s="1"/>
  <c r="X30" i="50" s="1"/>
  <c r="X31" i="50" s="1"/>
  <c r="X32" i="50" s="1"/>
  <c r="X33" i="50" s="1"/>
  <c r="X34" i="50" s="1"/>
  <c r="X35" i="50" s="1"/>
  <c r="X36" i="50" s="1"/>
  <c r="X37" i="50" s="1"/>
  <c r="X38" i="50" s="1"/>
  <c r="X39" i="50" s="1"/>
  <c r="X40" i="50" s="1"/>
  <c r="X41" i="50" s="1"/>
  <c r="X42" i="50" s="1"/>
  <c r="X43" i="50" s="1"/>
  <c r="X44" i="50" s="1"/>
  <c r="X45" i="50" s="1"/>
  <c r="X46" i="50" s="1"/>
  <c r="X47" i="50" s="1"/>
  <c r="AG18" i="54"/>
  <c r="BB23" i="49"/>
  <c r="BB22" i="49" s="1"/>
  <c r="K5" i="50" l="1"/>
  <c r="K4" i="50"/>
  <c r="O16" i="44"/>
  <c r="K16" i="44" s="1"/>
  <c r="O14" i="46"/>
  <c r="K14" i="46" s="1"/>
  <c r="O12" i="47"/>
  <c r="K12" i="47" s="1"/>
  <c r="O16" i="45"/>
  <c r="K16" i="45" s="1"/>
  <c r="O6" i="50"/>
  <c r="K6" i="50" s="1"/>
  <c r="O8" i="49"/>
  <c r="K8" i="49" s="1"/>
  <c r="O10" i="48"/>
  <c r="K10" i="48" s="1"/>
  <c r="R49" i="50"/>
  <c r="S3" i="50" s="1"/>
  <c r="BB8" i="50"/>
  <c r="BB7" i="50" s="1"/>
  <c r="O3" i="51"/>
  <c r="O4" i="51" s="1"/>
  <c r="AH6" i="54"/>
  <c r="AA49" i="50"/>
  <c r="AB3" i="50" s="1"/>
  <c r="AM49" i="50"/>
  <c r="AN3" i="50" s="1"/>
  <c r="U49" i="50"/>
  <c r="V3" i="50" s="1"/>
  <c r="K3" i="50"/>
  <c r="K48" i="50" s="1"/>
  <c r="AJ49" i="50"/>
  <c r="AK3" i="50" s="1"/>
  <c r="AD49" i="50"/>
  <c r="AE3" i="50" s="1"/>
  <c r="X49" i="50"/>
  <c r="Y3" i="50" s="1"/>
  <c r="S19" i="1"/>
  <c r="A1" i="49"/>
  <c r="AG3" i="51"/>
  <c r="AG4" i="51" s="1"/>
  <c r="AG5" i="51" s="1"/>
  <c r="AG6" i="51" s="1"/>
  <c r="AG7" i="51" s="1"/>
  <c r="AG8" i="51" s="1"/>
  <c r="AG9" i="51" s="1"/>
  <c r="AG10" i="51" s="1"/>
  <c r="AG11" i="51" s="1"/>
  <c r="AG12" i="51" s="1"/>
  <c r="AG13" i="51" s="1"/>
  <c r="AG14" i="51" s="1"/>
  <c r="AG15" i="51" s="1"/>
  <c r="AG16" i="51" s="1"/>
  <c r="AG17" i="51" s="1"/>
  <c r="AG18" i="51" s="1"/>
  <c r="AG19" i="51" s="1"/>
  <c r="AG20" i="51" s="1"/>
  <c r="AG21" i="51" s="1"/>
  <c r="AG22" i="51" s="1"/>
  <c r="AG23" i="51" s="1"/>
  <c r="AG24" i="51" s="1"/>
  <c r="AG25" i="51" s="1"/>
  <c r="AG26" i="51" s="1"/>
  <c r="AG27" i="51" s="1"/>
  <c r="AG28" i="51" s="1"/>
  <c r="AG29" i="51" s="1"/>
  <c r="AG30" i="51" s="1"/>
  <c r="AG31" i="51" s="1"/>
  <c r="AG32" i="51" s="1"/>
  <c r="AG33" i="51" s="1"/>
  <c r="AG34" i="51" s="1"/>
  <c r="AG35" i="51" s="1"/>
  <c r="AG36" i="51" s="1"/>
  <c r="AG37" i="51" s="1"/>
  <c r="AG38" i="51" s="1"/>
  <c r="AG39" i="51" s="1"/>
  <c r="AG40" i="51" s="1"/>
  <c r="AG41" i="51" s="1"/>
  <c r="AG42" i="51" s="1"/>
  <c r="AG43" i="51" s="1"/>
  <c r="AG44" i="51" s="1"/>
  <c r="AG45" i="51" s="1"/>
  <c r="AG46" i="51" s="1"/>
  <c r="AG47" i="51" s="1"/>
  <c r="AH30" i="54"/>
  <c r="BB38" i="50"/>
  <c r="BB37" i="50" s="1"/>
  <c r="O9" i="49" l="1"/>
  <c r="K9" i="49" s="1"/>
  <c r="O5" i="51"/>
  <c r="O11" i="48"/>
  <c r="K11" i="48" s="1"/>
  <c r="O17" i="45"/>
  <c r="K17" i="45" s="1"/>
  <c r="O13" i="47"/>
  <c r="K13" i="47" s="1"/>
  <c r="O15" i="46"/>
  <c r="K15" i="46" s="1"/>
  <c r="O7" i="50"/>
  <c r="K7" i="50" s="1"/>
  <c r="O17" i="44"/>
  <c r="K17" i="44" s="1"/>
  <c r="O49" i="51"/>
  <c r="P3" i="51" s="1"/>
  <c r="AH10" i="54"/>
  <c r="R3" i="51"/>
  <c r="R4" i="51" s="1"/>
  <c r="R5" i="51" s="1"/>
  <c r="R6" i="51" s="1"/>
  <c r="R7" i="51" s="1"/>
  <c r="R8" i="51" s="1"/>
  <c r="R9" i="51" s="1"/>
  <c r="R10" i="51" s="1"/>
  <c r="R11" i="51" s="1"/>
  <c r="R12" i="51" s="1"/>
  <c r="R13" i="51" s="1"/>
  <c r="R14" i="51" s="1"/>
  <c r="R15" i="51" s="1"/>
  <c r="R16" i="51" s="1"/>
  <c r="R17" i="51" s="1"/>
  <c r="R18" i="51" s="1"/>
  <c r="R19" i="51" s="1"/>
  <c r="R20" i="51" s="1"/>
  <c r="R21" i="51" s="1"/>
  <c r="R22" i="51" s="1"/>
  <c r="R23" i="51" s="1"/>
  <c r="R24" i="51" s="1"/>
  <c r="R25" i="51" s="1"/>
  <c r="R26" i="51" s="1"/>
  <c r="R27" i="51" s="1"/>
  <c r="R28" i="51" s="1"/>
  <c r="R29" i="51" s="1"/>
  <c r="R30" i="51" s="1"/>
  <c r="R31" i="51" s="1"/>
  <c r="R32" i="51" s="1"/>
  <c r="R33" i="51" s="1"/>
  <c r="R34" i="51" s="1"/>
  <c r="R35" i="51" s="1"/>
  <c r="R36" i="51" s="1"/>
  <c r="R37" i="51" s="1"/>
  <c r="R38" i="51" s="1"/>
  <c r="R39" i="51" s="1"/>
  <c r="R40" i="51" s="1"/>
  <c r="R41" i="51" s="1"/>
  <c r="R42" i="51" s="1"/>
  <c r="R43" i="51" s="1"/>
  <c r="R44" i="51" s="1"/>
  <c r="R45" i="51" s="1"/>
  <c r="R46" i="51" s="1"/>
  <c r="R47" i="51" s="1"/>
  <c r="BB13" i="50"/>
  <c r="BB12" i="50" s="1"/>
  <c r="AG49" i="51"/>
  <c r="AH3" i="51" s="1"/>
  <c r="U3" i="51"/>
  <c r="U4" i="51" s="1"/>
  <c r="U5" i="51" s="1"/>
  <c r="U6" i="51" s="1"/>
  <c r="U7" i="51" s="1"/>
  <c r="U8" i="51" s="1"/>
  <c r="U9" i="51" s="1"/>
  <c r="U10" i="51" s="1"/>
  <c r="U11" i="51" s="1"/>
  <c r="U12" i="51" s="1"/>
  <c r="U13" i="51" s="1"/>
  <c r="U14" i="51" s="1"/>
  <c r="U15" i="51" s="1"/>
  <c r="U16" i="51" s="1"/>
  <c r="U17" i="51" s="1"/>
  <c r="U18" i="51" s="1"/>
  <c r="U19" i="51" s="1"/>
  <c r="U20" i="51" s="1"/>
  <c r="U21" i="51" s="1"/>
  <c r="U22" i="51" s="1"/>
  <c r="U23" i="51" s="1"/>
  <c r="U24" i="51" s="1"/>
  <c r="U25" i="51" s="1"/>
  <c r="U26" i="51" s="1"/>
  <c r="U27" i="51" s="1"/>
  <c r="U28" i="51" s="1"/>
  <c r="U29" i="51" s="1"/>
  <c r="U30" i="51" s="1"/>
  <c r="U31" i="51" s="1"/>
  <c r="U32" i="51" s="1"/>
  <c r="U33" i="51" s="1"/>
  <c r="U34" i="51" s="1"/>
  <c r="U35" i="51" s="1"/>
  <c r="U36" i="51" s="1"/>
  <c r="U37" i="51" s="1"/>
  <c r="U38" i="51" s="1"/>
  <c r="U39" i="51" s="1"/>
  <c r="U40" i="51" s="1"/>
  <c r="U41" i="51" s="1"/>
  <c r="U42" i="51" s="1"/>
  <c r="U43" i="51" s="1"/>
  <c r="U44" i="51" s="1"/>
  <c r="U45" i="51" s="1"/>
  <c r="U46" i="51" s="1"/>
  <c r="U47" i="51" s="1"/>
  <c r="BB18" i="50"/>
  <c r="BB17" i="50" s="1"/>
  <c r="AH14" i="54"/>
  <c r="AA3" i="51"/>
  <c r="AA4" i="51" s="1"/>
  <c r="AA5" i="51" s="1"/>
  <c r="AA6" i="51" s="1"/>
  <c r="AA7" i="51" s="1"/>
  <c r="AA8" i="51" s="1"/>
  <c r="AA9" i="51" s="1"/>
  <c r="AA10" i="51" s="1"/>
  <c r="AA11" i="51" s="1"/>
  <c r="AA12" i="51" s="1"/>
  <c r="AA13" i="51" s="1"/>
  <c r="AA14" i="51" s="1"/>
  <c r="AA15" i="51" s="1"/>
  <c r="AA16" i="51" s="1"/>
  <c r="AA17" i="51" s="1"/>
  <c r="AA18" i="51" s="1"/>
  <c r="AA19" i="51" s="1"/>
  <c r="AA20" i="51" s="1"/>
  <c r="AA21" i="51" s="1"/>
  <c r="AA22" i="51" s="1"/>
  <c r="AA23" i="51" s="1"/>
  <c r="AA24" i="51" s="1"/>
  <c r="AA25" i="51" s="1"/>
  <c r="AA26" i="51" s="1"/>
  <c r="AA27" i="51" s="1"/>
  <c r="AA28" i="51" s="1"/>
  <c r="AA29" i="51" s="1"/>
  <c r="AA30" i="51" s="1"/>
  <c r="AA31" i="51" s="1"/>
  <c r="AA32" i="51" s="1"/>
  <c r="AA33" i="51" s="1"/>
  <c r="AA34" i="51" s="1"/>
  <c r="AA35" i="51" s="1"/>
  <c r="AA36" i="51" s="1"/>
  <c r="AA37" i="51" s="1"/>
  <c r="AA38" i="51" s="1"/>
  <c r="AA39" i="51" s="1"/>
  <c r="AA40" i="51" s="1"/>
  <c r="AA41" i="51" s="1"/>
  <c r="AA42" i="51" s="1"/>
  <c r="AA43" i="51" s="1"/>
  <c r="AA44" i="51" s="1"/>
  <c r="AA45" i="51" s="1"/>
  <c r="AA46" i="51" s="1"/>
  <c r="AA47" i="51" s="1"/>
  <c r="BB28" i="50"/>
  <c r="BB27" i="50" s="1"/>
  <c r="AH22" i="54"/>
  <c r="AH26" i="54"/>
  <c r="AD3" i="51"/>
  <c r="AD4" i="51" s="1"/>
  <c r="AD5" i="51" s="1"/>
  <c r="AD6" i="51" s="1"/>
  <c r="AD7" i="51" s="1"/>
  <c r="AD8" i="51" s="1"/>
  <c r="AD9" i="51" s="1"/>
  <c r="AD10" i="51" s="1"/>
  <c r="AD11" i="51" s="1"/>
  <c r="AD12" i="51" s="1"/>
  <c r="AD13" i="51" s="1"/>
  <c r="AD14" i="51" s="1"/>
  <c r="AD15" i="51" s="1"/>
  <c r="AD16" i="51" s="1"/>
  <c r="AD17" i="51" s="1"/>
  <c r="AD18" i="51" s="1"/>
  <c r="AD19" i="51" s="1"/>
  <c r="AD20" i="51" s="1"/>
  <c r="AD21" i="51" s="1"/>
  <c r="AD22" i="51" s="1"/>
  <c r="AD23" i="51" s="1"/>
  <c r="AD24" i="51" s="1"/>
  <c r="AD25" i="51" s="1"/>
  <c r="AD26" i="51" s="1"/>
  <c r="AD27" i="51" s="1"/>
  <c r="AD28" i="51" s="1"/>
  <c r="AD29" i="51" s="1"/>
  <c r="AD30" i="51" s="1"/>
  <c r="AD31" i="51" s="1"/>
  <c r="AD32" i="51" s="1"/>
  <c r="AD33" i="51" s="1"/>
  <c r="AD34" i="51" s="1"/>
  <c r="AD35" i="51" s="1"/>
  <c r="AD36" i="51" s="1"/>
  <c r="AD37" i="51" s="1"/>
  <c r="AD38" i="51" s="1"/>
  <c r="AD39" i="51" s="1"/>
  <c r="AD40" i="51" s="1"/>
  <c r="AD41" i="51" s="1"/>
  <c r="AD42" i="51" s="1"/>
  <c r="AD43" i="51" s="1"/>
  <c r="AD44" i="51" s="1"/>
  <c r="AD45" i="51" s="1"/>
  <c r="AD46" i="51" s="1"/>
  <c r="AD47" i="51" s="1"/>
  <c r="BB33" i="50"/>
  <c r="BB32" i="50" s="1"/>
  <c r="AM3" i="51"/>
  <c r="AM4" i="51" s="1"/>
  <c r="AM5" i="51" s="1"/>
  <c r="AM6" i="51" s="1"/>
  <c r="AM7" i="51" s="1"/>
  <c r="AM8" i="51" s="1"/>
  <c r="AM9" i="51" s="1"/>
  <c r="AM10" i="51" s="1"/>
  <c r="AM11" i="51" s="1"/>
  <c r="AM12" i="51" s="1"/>
  <c r="AM13" i="51" s="1"/>
  <c r="AM14" i="51" s="1"/>
  <c r="AM15" i="51" s="1"/>
  <c r="AM16" i="51" s="1"/>
  <c r="AM17" i="51" s="1"/>
  <c r="AM18" i="51" s="1"/>
  <c r="AM19" i="51" s="1"/>
  <c r="AM20" i="51" s="1"/>
  <c r="AM21" i="51" s="1"/>
  <c r="AM22" i="51" s="1"/>
  <c r="AM23" i="51" s="1"/>
  <c r="AM24" i="51" s="1"/>
  <c r="AM25" i="51" s="1"/>
  <c r="AM26" i="51" s="1"/>
  <c r="AM27" i="51" s="1"/>
  <c r="AM28" i="51" s="1"/>
  <c r="AM29" i="51" s="1"/>
  <c r="AM30" i="51" s="1"/>
  <c r="AM31" i="51" s="1"/>
  <c r="AM32" i="51" s="1"/>
  <c r="AM33" i="51" s="1"/>
  <c r="AM34" i="51" s="1"/>
  <c r="AM35" i="51" s="1"/>
  <c r="AM36" i="51" s="1"/>
  <c r="AM37" i="51" s="1"/>
  <c r="AM38" i="51" s="1"/>
  <c r="AM39" i="51" s="1"/>
  <c r="AM40" i="51" s="1"/>
  <c r="AM41" i="51" s="1"/>
  <c r="AM42" i="51" s="1"/>
  <c r="AM43" i="51" s="1"/>
  <c r="AM44" i="51" s="1"/>
  <c r="AM45" i="51" s="1"/>
  <c r="AM46" i="51" s="1"/>
  <c r="AM47" i="51" s="1"/>
  <c r="BB47" i="50"/>
  <c r="BA47" i="50" s="1"/>
  <c r="X3" i="51"/>
  <c r="X4" i="51" s="1"/>
  <c r="X5" i="51" s="1"/>
  <c r="X6" i="51" s="1"/>
  <c r="X7" i="51" s="1"/>
  <c r="X8" i="51" s="1"/>
  <c r="X9" i="51" s="1"/>
  <c r="X10" i="51" s="1"/>
  <c r="X11" i="51" s="1"/>
  <c r="X12" i="51" s="1"/>
  <c r="X13" i="51" s="1"/>
  <c r="X14" i="51" s="1"/>
  <c r="X15" i="51" s="1"/>
  <c r="X16" i="51" s="1"/>
  <c r="X17" i="51" s="1"/>
  <c r="X18" i="51" s="1"/>
  <c r="X19" i="51" s="1"/>
  <c r="X20" i="51" s="1"/>
  <c r="X21" i="51" s="1"/>
  <c r="X22" i="51" s="1"/>
  <c r="X23" i="51" s="1"/>
  <c r="X24" i="51" s="1"/>
  <c r="X25" i="51" s="1"/>
  <c r="X26" i="51" s="1"/>
  <c r="X27" i="51" s="1"/>
  <c r="X28" i="51" s="1"/>
  <c r="X29" i="51" s="1"/>
  <c r="X30" i="51" s="1"/>
  <c r="X31" i="51" s="1"/>
  <c r="X32" i="51" s="1"/>
  <c r="X33" i="51" s="1"/>
  <c r="X34" i="51" s="1"/>
  <c r="X35" i="51" s="1"/>
  <c r="X36" i="51" s="1"/>
  <c r="X37" i="51" s="1"/>
  <c r="X38" i="51" s="1"/>
  <c r="X39" i="51" s="1"/>
  <c r="X40" i="51" s="1"/>
  <c r="X41" i="51" s="1"/>
  <c r="X42" i="51" s="1"/>
  <c r="X43" i="51" s="1"/>
  <c r="X44" i="51" s="1"/>
  <c r="X45" i="51" s="1"/>
  <c r="X46" i="51" s="1"/>
  <c r="X47" i="51" s="1"/>
  <c r="AH18" i="54"/>
  <c r="BB23" i="50"/>
  <c r="BB22" i="50" s="1"/>
  <c r="AH38" i="54"/>
  <c r="AH34" i="54"/>
  <c r="AJ3" i="51"/>
  <c r="AJ4" i="51" s="1"/>
  <c r="AJ5" i="51" s="1"/>
  <c r="AJ6" i="51" s="1"/>
  <c r="AJ7" i="51" s="1"/>
  <c r="AJ8" i="51" s="1"/>
  <c r="AJ9" i="51" s="1"/>
  <c r="AJ10" i="51" s="1"/>
  <c r="AJ11" i="51" s="1"/>
  <c r="AJ12" i="51" s="1"/>
  <c r="AJ13" i="51" s="1"/>
  <c r="AJ14" i="51" s="1"/>
  <c r="AJ15" i="51" s="1"/>
  <c r="AJ16" i="51" s="1"/>
  <c r="AJ17" i="51" s="1"/>
  <c r="AJ18" i="51" s="1"/>
  <c r="AJ19" i="51" s="1"/>
  <c r="AJ20" i="51" s="1"/>
  <c r="AJ21" i="51" s="1"/>
  <c r="AJ22" i="51" s="1"/>
  <c r="AJ23" i="51" s="1"/>
  <c r="AJ24" i="51" s="1"/>
  <c r="AJ25" i="51" s="1"/>
  <c r="AJ26" i="51" s="1"/>
  <c r="AJ27" i="51" s="1"/>
  <c r="AJ28" i="51" s="1"/>
  <c r="AJ29" i="51" s="1"/>
  <c r="AJ30" i="51" s="1"/>
  <c r="AJ31" i="51" s="1"/>
  <c r="AJ32" i="51" s="1"/>
  <c r="AJ33" i="51" s="1"/>
  <c r="AJ34" i="51" s="1"/>
  <c r="AJ35" i="51" s="1"/>
  <c r="AJ36" i="51" s="1"/>
  <c r="AJ37" i="51" s="1"/>
  <c r="AJ38" i="51" s="1"/>
  <c r="AJ39" i="51" s="1"/>
  <c r="AJ40" i="51" s="1"/>
  <c r="AJ41" i="51" s="1"/>
  <c r="AJ42" i="51" s="1"/>
  <c r="AJ43" i="51" s="1"/>
  <c r="AJ44" i="51" s="1"/>
  <c r="AJ45" i="51" s="1"/>
  <c r="AJ46" i="51" s="1"/>
  <c r="AJ47" i="51" s="1"/>
  <c r="AH37" i="54"/>
  <c r="BB43" i="50"/>
  <c r="BB42" i="50" s="1"/>
  <c r="K5" i="51" l="1"/>
  <c r="K4" i="51"/>
  <c r="O18" i="44"/>
  <c r="K18" i="44" s="1"/>
  <c r="O8" i="50"/>
  <c r="K8" i="50" s="1"/>
  <c r="O16" i="46"/>
  <c r="K16" i="46" s="1"/>
  <c r="O14" i="47"/>
  <c r="K14" i="47" s="1"/>
  <c r="O18" i="45"/>
  <c r="K18" i="45" s="1"/>
  <c r="O12" i="48"/>
  <c r="K12" i="48" s="1"/>
  <c r="O6" i="51"/>
  <c r="K6" i="51" s="1"/>
  <c r="O10" i="49"/>
  <c r="K10" i="49" s="1"/>
  <c r="R49" i="51"/>
  <c r="S3" i="51" s="1"/>
  <c r="BB8" i="51"/>
  <c r="BB7" i="51" s="1"/>
  <c r="AI6" i="54"/>
  <c r="O3" i="52"/>
  <c r="O4" i="52" s="1"/>
  <c r="AD49" i="51"/>
  <c r="AE3" i="51" s="1"/>
  <c r="U49" i="51"/>
  <c r="V3" i="51" s="1"/>
  <c r="K3" i="51"/>
  <c r="K48" i="51" s="1"/>
  <c r="AI30" i="54"/>
  <c r="BB38" i="51"/>
  <c r="BB37" i="51" s="1"/>
  <c r="AG3" i="52"/>
  <c r="AG4" i="52" s="1"/>
  <c r="AG5" i="52" s="1"/>
  <c r="AG6" i="52" s="1"/>
  <c r="AG7" i="52" s="1"/>
  <c r="AG8" i="52" s="1"/>
  <c r="AG9" i="52" s="1"/>
  <c r="AG10" i="52" s="1"/>
  <c r="AG11" i="52" s="1"/>
  <c r="AG12" i="52" s="1"/>
  <c r="AG13" i="52" s="1"/>
  <c r="AG14" i="52" s="1"/>
  <c r="AG15" i="52" s="1"/>
  <c r="AG16" i="52" s="1"/>
  <c r="AG17" i="52" s="1"/>
  <c r="AG18" i="52" s="1"/>
  <c r="AG19" i="52" s="1"/>
  <c r="AG20" i="52" s="1"/>
  <c r="AG21" i="52" s="1"/>
  <c r="AG22" i="52" s="1"/>
  <c r="AG23" i="52" s="1"/>
  <c r="AG24" i="52" s="1"/>
  <c r="AG25" i="52" s="1"/>
  <c r="AG26" i="52" s="1"/>
  <c r="AG27" i="52" s="1"/>
  <c r="AG28" i="52" s="1"/>
  <c r="AG29" i="52" s="1"/>
  <c r="AG30" i="52" s="1"/>
  <c r="AG31" i="52" s="1"/>
  <c r="AG32" i="52" s="1"/>
  <c r="AG33" i="52" s="1"/>
  <c r="AG34" i="52" s="1"/>
  <c r="AG35" i="52" s="1"/>
  <c r="AG36" i="52" s="1"/>
  <c r="AG37" i="52" s="1"/>
  <c r="AG38" i="52" s="1"/>
  <c r="AG39" i="52" s="1"/>
  <c r="AG40" i="52" s="1"/>
  <c r="AG41" i="52" s="1"/>
  <c r="AG42" i="52" s="1"/>
  <c r="AG43" i="52" s="1"/>
  <c r="AG44" i="52" s="1"/>
  <c r="AG45" i="52" s="1"/>
  <c r="AG46" i="52" s="1"/>
  <c r="AG47" i="52" s="1"/>
  <c r="AJ49" i="51"/>
  <c r="AK3" i="51" s="1"/>
  <c r="AA49" i="51"/>
  <c r="AB3" i="51" s="1"/>
  <c r="X49" i="51"/>
  <c r="Y3" i="51" s="1"/>
  <c r="AM49" i="51"/>
  <c r="AN3" i="51" s="1"/>
  <c r="A1" i="50"/>
  <c r="S20" i="1"/>
  <c r="O11" i="49" l="1"/>
  <c r="K11" i="49" s="1"/>
  <c r="O19" i="45"/>
  <c r="K19" i="45" s="1"/>
  <c r="O15" i="47"/>
  <c r="K15" i="47" s="1"/>
  <c r="O7" i="51"/>
  <c r="K7" i="51" s="1"/>
  <c r="O17" i="46"/>
  <c r="K17" i="46" s="1"/>
  <c r="O9" i="50"/>
  <c r="K9" i="50" s="1"/>
  <c r="O5" i="52"/>
  <c r="O13" i="48"/>
  <c r="K13" i="48" s="1"/>
  <c r="O19" i="44"/>
  <c r="K19" i="44" s="1"/>
  <c r="O49" i="52"/>
  <c r="P3" i="52" s="1"/>
  <c r="BB13" i="51"/>
  <c r="BB12" i="51" s="1"/>
  <c r="AI10" i="54"/>
  <c r="R3" i="52"/>
  <c r="R4" i="52" s="1"/>
  <c r="R5" i="52" s="1"/>
  <c r="R6" i="52" s="1"/>
  <c r="R7" i="52" s="1"/>
  <c r="R8" i="52" s="1"/>
  <c r="R9" i="52" s="1"/>
  <c r="R10" i="52" s="1"/>
  <c r="R11" i="52" s="1"/>
  <c r="R12" i="52" s="1"/>
  <c r="R13" i="52" s="1"/>
  <c r="R14" i="52" s="1"/>
  <c r="R15" i="52" s="1"/>
  <c r="R16" i="52" s="1"/>
  <c r="R17" i="52" s="1"/>
  <c r="R18" i="52" s="1"/>
  <c r="R19" i="52" s="1"/>
  <c r="R20" i="52" s="1"/>
  <c r="R21" i="52" s="1"/>
  <c r="R22" i="52" s="1"/>
  <c r="R23" i="52" s="1"/>
  <c r="R24" i="52" s="1"/>
  <c r="R25" i="52" s="1"/>
  <c r="R26" i="52" s="1"/>
  <c r="R27" i="52" s="1"/>
  <c r="R28" i="52" s="1"/>
  <c r="R29" i="52" s="1"/>
  <c r="R30" i="52" s="1"/>
  <c r="R31" i="52" s="1"/>
  <c r="R32" i="52" s="1"/>
  <c r="R33" i="52" s="1"/>
  <c r="R34" i="52" s="1"/>
  <c r="R35" i="52" s="1"/>
  <c r="R36" i="52" s="1"/>
  <c r="R37" i="52" s="1"/>
  <c r="R38" i="52" s="1"/>
  <c r="R39" i="52" s="1"/>
  <c r="R40" i="52" s="1"/>
  <c r="R41" i="52" s="1"/>
  <c r="R42" i="52" s="1"/>
  <c r="R43" i="52" s="1"/>
  <c r="R44" i="52" s="1"/>
  <c r="R45" i="52" s="1"/>
  <c r="R46" i="52" s="1"/>
  <c r="R47" i="52" s="1"/>
  <c r="AM3" i="52"/>
  <c r="AM4" i="52" s="1"/>
  <c r="AM5" i="52" s="1"/>
  <c r="AM6" i="52" s="1"/>
  <c r="AM7" i="52" s="1"/>
  <c r="AM8" i="52" s="1"/>
  <c r="AM9" i="52" s="1"/>
  <c r="AM10" i="52" s="1"/>
  <c r="AM11" i="52" s="1"/>
  <c r="AM12" i="52" s="1"/>
  <c r="AM13" i="52" s="1"/>
  <c r="AM14" i="52" s="1"/>
  <c r="AM15" i="52" s="1"/>
  <c r="AM16" i="52" s="1"/>
  <c r="AM17" i="52" s="1"/>
  <c r="AM18" i="52" s="1"/>
  <c r="AM19" i="52" s="1"/>
  <c r="AM20" i="52" s="1"/>
  <c r="AM21" i="52" s="1"/>
  <c r="AM22" i="52" s="1"/>
  <c r="AM23" i="52" s="1"/>
  <c r="AM24" i="52" s="1"/>
  <c r="AM25" i="52" s="1"/>
  <c r="AM26" i="52" s="1"/>
  <c r="AM27" i="52" s="1"/>
  <c r="AM28" i="52" s="1"/>
  <c r="AM29" i="52" s="1"/>
  <c r="AM30" i="52" s="1"/>
  <c r="AM31" i="52" s="1"/>
  <c r="AM32" i="52" s="1"/>
  <c r="AM33" i="52" s="1"/>
  <c r="AM34" i="52" s="1"/>
  <c r="AM35" i="52" s="1"/>
  <c r="AM36" i="52" s="1"/>
  <c r="AM37" i="52" s="1"/>
  <c r="AM38" i="52" s="1"/>
  <c r="AM39" i="52" s="1"/>
  <c r="AM40" i="52" s="1"/>
  <c r="AM41" i="52" s="1"/>
  <c r="AM42" i="52" s="1"/>
  <c r="AM43" i="52" s="1"/>
  <c r="AM44" i="52" s="1"/>
  <c r="AM45" i="52" s="1"/>
  <c r="AM46" i="52" s="1"/>
  <c r="AM47" i="52" s="1"/>
  <c r="BB47" i="51"/>
  <c r="BA47" i="51" s="1"/>
  <c r="AG49" i="52"/>
  <c r="AH3" i="52" s="1"/>
  <c r="AI38" i="54"/>
  <c r="AJ3" i="52"/>
  <c r="AJ4" i="52" s="1"/>
  <c r="AJ5" i="52" s="1"/>
  <c r="AJ6" i="52" s="1"/>
  <c r="AJ7" i="52" s="1"/>
  <c r="AJ8" i="52" s="1"/>
  <c r="AJ9" i="52" s="1"/>
  <c r="AJ10" i="52" s="1"/>
  <c r="AJ11" i="52" s="1"/>
  <c r="AJ12" i="52" s="1"/>
  <c r="AJ13" i="52" s="1"/>
  <c r="AJ14" i="52" s="1"/>
  <c r="AJ15" i="52" s="1"/>
  <c r="AJ16" i="52" s="1"/>
  <c r="AJ17" i="52" s="1"/>
  <c r="AJ18" i="52" s="1"/>
  <c r="AJ19" i="52" s="1"/>
  <c r="AJ20" i="52" s="1"/>
  <c r="AJ21" i="52" s="1"/>
  <c r="AJ22" i="52" s="1"/>
  <c r="AJ23" i="52" s="1"/>
  <c r="AJ24" i="52" s="1"/>
  <c r="AJ25" i="52" s="1"/>
  <c r="AJ26" i="52" s="1"/>
  <c r="AJ27" i="52" s="1"/>
  <c r="AJ28" i="52" s="1"/>
  <c r="AJ29" i="52" s="1"/>
  <c r="AJ30" i="52" s="1"/>
  <c r="AJ31" i="52" s="1"/>
  <c r="AJ32" i="52" s="1"/>
  <c r="AJ33" i="52" s="1"/>
  <c r="AJ34" i="52" s="1"/>
  <c r="AJ35" i="52" s="1"/>
  <c r="AJ36" i="52" s="1"/>
  <c r="AJ37" i="52" s="1"/>
  <c r="AJ38" i="52" s="1"/>
  <c r="AJ39" i="52" s="1"/>
  <c r="AJ40" i="52" s="1"/>
  <c r="AJ41" i="52" s="1"/>
  <c r="AJ42" i="52" s="1"/>
  <c r="AJ43" i="52" s="1"/>
  <c r="AJ44" i="52" s="1"/>
  <c r="AJ45" i="52" s="1"/>
  <c r="AJ46" i="52" s="1"/>
  <c r="AJ47" i="52" s="1"/>
  <c r="AI34" i="54"/>
  <c r="AI37" i="54"/>
  <c r="BB43" i="51"/>
  <c r="BB42" i="51" s="1"/>
  <c r="AI18" i="54"/>
  <c r="BB23" i="51"/>
  <c r="BB22" i="51" s="1"/>
  <c r="X3" i="52"/>
  <c r="X4" i="52" s="1"/>
  <c r="X5" i="52" s="1"/>
  <c r="X6" i="52" s="1"/>
  <c r="X7" i="52" s="1"/>
  <c r="X8" i="52" s="1"/>
  <c r="X9" i="52" s="1"/>
  <c r="X10" i="52" s="1"/>
  <c r="X11" i="52" s="1"/>
  <c r="X12" i="52" s="1"/>
  <c r="X13" i="52" s="1"/>
  <c r="X14" i="52" s="1"/>
  <c r="X15" i="52" s="1"/>
  <c r="X16" i="52" s="1"/>
  <c r="X17" i="52" s="1"/>
  <c r="X18" i="52" s="1"/>
  <c r="X19" i="52" s="1"/>
  <c r="X20" i="52" s="1"/>
  <c r="X21" i="52" s="1"/>
  <c r="X22" i="52" s="1"/>
  <c r="X23" i="52" s="1"/>
  <c r="X24" i="52" s="1"/>
  <c r="X25" i="52" s="1"/>
  <c r="X26" i="52" s="1"/>
  <c r="X27" i="52" s="1"/>
  <c r="X28" i="52" s="1"/>
  <c r="X29" i="52" s="1"/>
  <c r="X30" i="52" s="1"/>
  <c r="X31" i="52" s="1"/>
  <c r="X32" i="52" s="1"/>
  <c r="X33" i="52" s="1"/>
  <c r="X34" i="52" s="1"/>
  <c r="X35" i="52" s="1"/>
  <c r="X36" i="52" s="1"/>
  <c r="X37" i="52" s="1"/>
  <c r="X38" i="52" s="1"/>
  <c r="X39" i="52" s="1"/>
  <c r="X40" i="52" s="1"/>
  <c r="X41" i="52" s="1"/>
  <c r="X42" i="52" s="1"/>
  <c r="X43" i="52" s="1"/>
  <c r="X44" i="52" s="1"/>
  <c r="X45" i="52" s="1"/>
  <c r="X46" i="52" s="1"/>
  <c r="X47" i="52" s="1"/>
  <c r="BB18" i="51"/>
  <c r="BB17" i="51" s="1"/>
  <c r="U3" i="52"/>
  <c r="U4" i="52" s="1"/>
  <c r="U5" i="52" s="1"/>
  <c r="U6" i="52" s="1"/>
  <c r="U7" i="52" s="1"/>
  <c r="U8" i="52" s="1"/>
  <c r="U9" i="52" s="1"/>
  <c r="U10" i="52" s="1"/>
  <c r="U11" i="52" s="1"/>
  <c r="U12" i="52" s="1"/>
  <c r="U13" i="52" s="1"/>
  <c r="U14" i="52" s="1"/>
  <c r="U15" i="52" s="1"/>
  <c r="U16" i="52" s="1"/>
  <c r="U17" i="52" s="1"/>
  <c r="U18" i="52" s="1"/>
  <c r="U19" i="52" s="1"/>
  <c r="U20" i="52" s="1"/>
  <c r="U21" i="52" s="1"/>
  <c r="U22" i="52" s="1"/>
  <c r="U23" i="52" s="1"/>
  <c r="U24" i="52" s="1"/>
  <c r="U25" i="52" s="1"/>
  <c r="U26" i="52" s="1"/>
  <c r="U27" i="52" s="1"/>
  <c r="U28" i="52" s="1"/>
  <c r="U29" i="52" s="1"/>
  <c r="U30" i="52" s="1"/>
  <c r="U31" i="52" s="1"/>
  <c r="U32" i="52" s="1"/>
  <c r="U33" i="52" s="1"/>
  <c r="U34" i="52" s="1"/>
  <c r="U35" i="52" s="1"/>
  <c r="U36" i="52" s="1"/>
  <c r="U37" i="52" s="1"/>
  <c r="U38" i="52" s="1"/>
  <c r="U39" i="52" s="1"/>
  <c r="U40" i="52" s="1"/>
  <c r="U41" i="52" s="1"/>
  <c r="U42" i="52" s="1"/>
  <c r="U43" i="52" s="1"/>
  <c r="U44" i="52" s="1"/>
  <c r="U45" i="52" s="1"/>
  <c r="U46" i="52" s="1"/>
  <c r="U47" i="52" s="1"/>
  <c r="AI14" i="54"/>
  <c r="BB28" i="51"/>
  <c r="BB27" i="51" s="1"/>
  <c r="AA3" i="52"/>
  <c r="AA4" i="52" s="1"/>
  <c r="AA5" i="52" s="1"/>
  <c r="AA6" i="52" s="1"/>
  <c r="AA7" i="52" s="1"/>
  <c r="AA8" i="52" s="1"/>
  <c r="AA9" i="52" s="1"/>
  <c r="AA10" i="52" s="1"/>
  <c r="AA11" i="52" s="1"/>
  <c r="AA12" i="52" s="1"/>
  <c r="AA13" i="52" s="1"/>
  <c r="AA14" i="52" s="1"/>
  <c r="AA15" i="52" s="1"/>
  <c r="AA16" i="52" s="1"/>
  <c r="AA17" i="52" s="1"/>
  <c r="AA18" i="52" s="1"/>
  <c r="AA19" i="52" s="1"/>
  <c r="AA20" i="52" s="1"/>
  <c r="AA21" i="52" s="1"/>
  <c r="AA22" i="52" s="1"/>
  <c r="AA23" i="52" s="1"/>
  <c r="AA24" i="52" s="1"/>
  <c r="AA25" i="52" s="1"/>
  <c r="AA26" i="52" s="1"/>
  <c r="AA27" i="52" s="1"/>
  <c r="AA28" i="52" s="1"/>
  <c r="AA29" i="52" s="1"/>
  <c r="AA30" i="52" s="1"/>
  <c r="AA31" i="52" s="1"/>
  <c r="AA32" i="52" s="1"/>
  <c r="AA33" i="52" s="1"/>
  <c r="AA34" i="52" s="1"/>
  <c r="AA35" i="52" s="1"/>
  <c r="AA36" i="52" s="1"/>
  <c r="AA37" i="52" s="1"/>
  <c r="AA38" i="52" s="1"/>
  <c r="AA39" i="52" s="1"/>
  <c r="AA40" i="52" s="1"/>
  <c r="AA41" i="52" s="1"/>
  <c r="AA42" i="52" s="1"/>
  <c r="AA43" i="52" s="1"/>
  <c r="AA44" i="52" s="1"/>
  <c r="AA45" i="52" s="1"/>
  <c r="AA46" i="52" s="1"/>
  <c r="AA47" i="52" s="1"/>
  <c r="AI22" i="54"/>
  <c r="BB33" i="51"/>
  <c r="BB32" i="51" s="1"/>
  <c r="AD3" i="52"/>
  <c r="AD4" i="52" s="1"/>
  <c r="AD5" i="52" s="1"/>
  <c r="AD6" i="52" s="1"/>
  <c r="AD7" i="52" s="1"/>
  <c r="AD8" i="52" s="1"/>
  <c r="AD9" i="52" s="1"/>
  <c r="AD10" i="52" s="1"/>
  <c r="AD11" i="52" s="1"/>
  <c r="AD12" i="52" s="1"/>
  <c r="AD13" i="52" s="1"/>
  <c r="AD14" i="52" s="1"/>
  <c r="AD15" i="52" s="1"/>
  <c r="AD16" i="52" s="1"/>
  <c r="AD17" i="52" s="1"/>
  <c r="AD18" i="52" s="1"/>
  <c r="AD19" i="52" s="1"/>
  <c r="AD20" i="52" s="1"/>
  <c r="AD21" i="52" s="1"/>
  <c r="AD22" i="52" s="1"/>
  <c r="AD23" i="52" s="1"/>
  <c r="AD24" i="52" s="1"/>
  <c r="AD25" i="52" s="1"/>
  <c r="AD26" i="52" s="1"/>
  <c r="AD27" i="52" s="1"/>
  <c r="AD28" i="52" s="1"/>
  <c r="AD29" i="52" s="1"/>
  <c r="AD30" i="52" s="1"/>
  <c r="AD31" i="52" s="1"/>
  <c r="AD32" i="52" s="1"/>
  <c r="AD33" i="52" s="1"/>
  <c r="AD34" i="52" s="1"/>
  <c r="AD35" i="52" s="1"/>
  <c r="AD36" i="52" s="1"/>
  <c r="AD37" i="52" s="1"/>
  <c r="AD38" i="52" s="1"/>
  <c r="AD39" i="52" s="1"/>
  <c r="AD40" i="52" s="1"/>
  <c r="AD41" i="52" s="1"/>
  <c r="AD42" i="52" s="1"/>
  <c r="AD43" i="52" s="1"/>
  <c r="AD44" i="52" s="1"/>
  <c r="AD45" i="52" s="1"/>
  <c r="AD46" i="52" s="1"/>
  <c r="AD47" i="52" s="1"/>
  <c r="AI26" i="54"/>
  <c r="K5" i="52" l="1"/>
  <c r="K4" i="52"/>
  <c r="O20" i="44"/>
  <c r="K20" i="44" s="1"/>
  <c r="O6" i="52"/>
  <c r="K6" i="52" s="1"/>
  <c r="O14" i="48"/>
  <c r="K14" i="48" s="1"/>
  <c r="O16" i="47"/>
  <c r="K16" i="47" s="1"/>
  <c r="O10" i="50"/>
  <c r="K10" i="50" s="1"/>
  <c r="O18" i="46"/>
  <c r="K18" i="46" s="1"/>
  <c r="O8" i="51"/>
  <c r="K8" i="51" s="1"/>
  <c r="O20" i="45"/>
  <c r="K20" i="45" s="1"/>
  <c r="O12" i="49"/>
  <c r="K12" i="49" s="1"/>
  <c r="R49" i="52"/>
  <c r="S3" i="52" s="1"/>
  <c r="AJ6" i="54"/>
  <c r="O3" i="53"/>
  <c r="O4" i="53" s="1"/>
  <c r="BB8" i="52"/>
  <c r="BB7" i="52" s="1"/>
  <c r="S21" i="1"/>
  <c r="A1" i="51"/>
  <c r="X49" i="52"/>
  <c r="Y3" i="52" s="1"/>
  <c r="AA49" i="52"/>
  <c r="AB3" i="52" s="1"/>
  <c r="AJ49" i="52"/>
  <c r="AK3" i="52" s="1"/>
  <c r="AD49" i="52"/>
  <c r="AE3" i="52" s="1"/>
  <c r="U49" i="52"/>
  <c r="V3" i="52" s="1"/>
  <c r="K3" i="52"/>
  <c r="K48" i="52" s="1"/>
  <c r="AM49" i="52"/>
  <c r="AN3" i="52" s="1"/>
  <c r="AJ30" i="54"/>
  <c r="BB38" i="52"/>
  <c r="BB37" i="52" s="1"/>
  <c r="AG3" i="53"/>
  <c r="AG4" i="53" s="1"/>
  <c r="AG5" i="53" s="1"/>
  <c r="AG6" i="53" s="1"/>
  <c r="AG7" i="53" s="1"/>
  <c r="AG8" i="53" s="1"/>
  <c r="AG9" i="53" s="1"/>
  <c r="AG10" i="53" s="1"/>
  <c r="AG11" i="53" s="1"/>
  <c r="AG12" i="53" s="1"/>
  <c r="AG13" i="53" s="1"/>
  <c r="AG14" i="53" s="1"/>
  <c r="AG15" i="53" s="1"/>
  <c r="AG16" i="53" s="1"/>
  <c r="AG17" i="53" s="1"/>
  <c r="AG18" i="53" s="1"/>
  <c r="AG19" i="53" s="1"/>
  <c r="AG20" i="53" s="1"/>
  <c r="AG21" i="53" s="1"/>
  <c r="AG22" i="53" s="1"/>
  <c r="AG23" i="53" s="1"/>
  <c r="AG24" i="53" s="1"/>
  <c r="AG25" i="53" s="1"/>
  <c r="AG26" i="53" s="1"/>
  <c r="AG27" i="53" s="1"/>
  <c r="AG28" i="53" s="1"/>
  <c r="AG29" i="53" s="1"/>
  <c r="AG30" i="53" s="1"/>
  <c r="AG31" i="53" s="1"/>
  <c r="AG32" i="53" s="1"/>
  <c r="AG33" i="53" s="1"/>
  <c r="AG34" i="53" s="1"/>
  <c r="AG35" i="53" s="1"/>
  <c r="AG36" i="53" s="1"/>
  <c r="AG37" i="53" s="1"/>
  <c r="AG38" i="53" s="1"/>
  <c r="AG39" i="53" s="1"/>
  <c r="AG40" i="53" s="1"/>
  <c r="AG41" i="53" s="1"/>
  <c r="AG42" i="53" s="1"/>
  <c r="AG43" i="53" s="1"/>
  <c r="AG44" i="53" s="1"/>
  <c r="AG45" i="53" s="1"/>
  <c r="AG46" i="53" s="1"/>
  <c r="AG47" i="53" s="1"/>
  <c r="O5" i="53" l="1"/>
  <c r="O13" i="49"/>
  <c r="K13" i="49" s="1"/>
  <c r="O19" i="46"/>
  <c r="K19" i="46" s="1"/>
  <c r="O21" i="45"/>
  <c r="K21" i="45" s="1"/>
  <c r="O15" i="48"/>
  <c r="K15" i="48" s="1"/>
  <c r="O9" i="51"/>
  <c r="K9" i="51" s="1"/>
  <c r="O7" i="52"/>
  <c r="K7" i="52" s="1"/>
  <c r="O17" i="47"/>
  <c r="K17" i="47" s="1"/>
  <c r="O11" i="50"/>
  <c r="K11" i="50" s="1"/>
  <c r="O21" i="44"/>
  <c r="K21" i="44" s="1"/>
  <c r="O49" i="53"/>
  <c r="P3" i="53" s="1"/>
  <c r="BB13" i="52"/>
  <c r="BB12" i="52" s="1"/>
  <c r="R3" i="53"/>
  <c r="R4" i="53" s="1"/>
  <c r="R5" i="53" s="1"/>
  <c r="R6" i="53" s="1"/>
  <c r="R7" i="53" s="1"/>
  <c r="R8" i="53" s="1"/>
  <c r="R9" i="53" s="1"/>
  <c r="R10" i="53" s="1"/>
  <c r="R11" i="53" s="1"/>
  <c r="R12" i="53" s="1"/>
  <c r="R13" i="53" s="1"/>
  <c r="R14" i="53" s="1"/>
  <c r="R15" i="53" s="1"/>
  <c r="R16" i="53" s="1"/>
  <c r="R17" i="53" s="1"/>
  <c r="R18" i="53" s="1"/>
  <c r="R19" i="53" s="1"/>
  <c r="R20" i="53" s="1"/>
  <c r="R21" i="53" s="1"/>
  <c r="R22" i="53" s="1"/>
  <c r="R23" i="53" s="1"/>
  <c r="R24" i="53" s="1"/>
  <c r="R25" i="53" s="1"/>
  <c r="R26" i="53" s="1"/>
  <c r="R27" i="53" s="1"/>
  <c r="R28" i="53" s="1"/>
  <c r="R29" i="53" s="1"/>
  <c r="R30" i="53" s="1"/>
  <c r="R31" i="53" s="1"/>
  <c r="R32" i="53" s="1"/>
  <c r="R33" i="53" s="1"/>
  <c r="R34" i="53" s="1"/>
  <c r="R35" i="53" s="1"/>
  <c r="R36" i="53" s="1"/>
  <c r="R37" i="53" s="1"/>
  <c r="R38" i="53" s="1"/>
  <c r="R39" i="53" s="1"/>
  <c r="R40" i="53" s="1"/>
  <c r="R41" i="53" s="1"/>
  <c r="R42" i="53" s="1"/>
  <c r="R43" i="53" s="1"/>
  <c r="R44" i="53" s="1"/>
  <c r="R45" i="53" s="1"/>
  <c r="R46" i="53" s="1"/>
  <c r="R47" i="53" s="1"/>
  <c r="AJ10" i="54"/>
  <c r="BB28" i="52"/>
  <c r="BB27" i="52" s="1"/>
  <c r="AA3" i="53"/>
  <c r="AA4" i="53" s="1"/>
  <c r="AA5" i="53" s="1"/>
  <c r="AA6" i="53" s="1"/>
  <c r="AA7" i="53" s="1"/>
  <c r="AA8" i="53" s="1"/>
  <c r="AA9" i="53" s="1"/>
  <c r="AA10" i="53" s="1"/>
  <c r="AA11" i="53" s="1"/>
  <c r="AA12" i="53" s="1"/>
  <c r="AA13" i="53" s="1"/>
  <c r="AA14" i="53" s="1"/>
  <c r="AA15" i="53" s="1"/>
  <c r="AA16" i="53" s="1"/>
  <c r="AA17" i="53" s="1"/>
  <c r="AA18" i="53" s="1"/>
  <c r="AA19" i="53" s="1"/>
  <c r="AA20" i="53" s="1"/>
  <c r="AA21" i="53" s="1"/>
  <c r="AA22" i="53" s="1"/>
  <c r="AA23" i="53" s="1"/>
  <c r="AA24" i="53" s="1"/>
  <c r="AA25" i="53" s="1"/>
  <c r="AA26" i="53" s="1"/>
  <c r="AA27" i="53" s="1"/>
  <c r="AA28" i="53" s="1"/>
  <c r="AA29" i="53" s="1"/>
  <c r="AA30" i="53" s="1"/>
  <c r="AA31" i="53" s="1"/>
  <c r="AA32" i="53" s="1"/>
  <c r="AA33" i="53" s="1"/>
  <c r="AA34" i="53" s="1"/>
  <c r="AA35" i="53" s="1"/>
  <c r="AA36" i="53" s="1"/>
  <c r="AA37" i="53" s="1"/>
  <c r="AA38" i="53" s="1"/>
  <c r="AA39" i="53" s="1"/>
  <c r="AA40" i="53" s="1"/>
  <c r="AA41" i="53" s="1"/>
  <c r="AA42" i="53" s="1"/>
  <c r="AA43" i="53" s="1"/>
  <c r="AA44" i="53" s="1"/>
  <c r="AA45" i="53" s="1"/>
  <c r="AA46" i="53" s="1"/>
  <c r="AA47" i="53" s="1"/>
  <c r="AJ22" i="54"/>
  <c r="AM3" i="53"/>
  <c r="AM4" i="53" s="1"/>
  <c r="AM5" i="53" s="1"/>
  <c r="AM6" i="53" s="1"/>
  <c r="AM7" i="53" s="1"/>
  <c r="AM8" i="53" s="1"/>
  <c r="AM9" i="53" s="1"/>
  <c r="AM10" i="53" s="1"/>
  <c r="AM11" i="53" s="1"/>
  <c r="AM12" i="53" s="1"/>
  <c r="AM13" i="53" s="1"/>
  <c r="AM14" i="53" s="1"/>
  <c r="AM15" i="53" s="1"/>
  <c r="AM16" i="53" s="1"/>
  <c r="AM17" i="53" s="1"/>
  <c r="AM18" i="53" s="1"/>
  <c r="AM19" i="53" s="1"/>
  <c r="AM20" i="53" s="1"/>
  <c r="AM21" i="53" s="1"/>
  <c r="AM22" i="53" s="1"/>
  <c r="AM23" i="53" s="1"/>
  <c r="AM24" i="53" s="1"/>
  <c r="AM25" i="53" s="1"/>
  <c r="AM26" i="53" s="1"/>
  <c r="AM27" i="53" s="1"/>
  <c r="AM28" i="53" s="1"/>
  <c r="AM29" i="53" s="1"/>
  <c r="AM30" i="53" s="1"/>
  <c r="AM31" i="53" s="1"/>
  <c r="AM32" i="53" s="1"/>
  <c r="AM33" i="53" s="1"/>
  <c r="AM34" i="53" s="1"/>
  <c r="AM35" i="53" s="1"/>
  <c r="AM36" i="53" s="1"/>
  <c r="AM37" i="53" s="1"/>
  <c r="AM38" i="53" s="1"/>
  <c r="AM39" i="53" s="1"/>
  <c r="AM40" i="53" s="1"/>
  <c r="AM41" i="53" s="1"/>
  <c r="AM42" i="53" s="1"/>
  <c r="AM43" i="53" s="1"/>
  <c r="AM44" i="53" s="1"/>
  <c r="AM45" i="53" s="1"/>
  <c r="AM46" i="53" s="1"/>
  <c r="AM47" i="53" s="1"/>
  <c r="BB47" i="52"/>
  <c r="BA47" i="52" s="1"/>
  <c r="U3" i="53"/>
  <c r="U4" i="53" s="1"/>
  <c r="U5" i="53" s="1"/>
  <c r="U6" i="53" s="1"/>
  <c r="U7" i="53" s="1"/>
  <c r="U8" i="53" s="1"/>
  <c r="U9" i="53" s="1"/>
  <c r="U10" i="53" s="1"/>
  <c r="U11" i="53" s="1"/>
  <c r="U12" i="53" s="1"/>
  <c r="U13" i="53" s="1"/>
  <c r="U14" i="53" s="1"/>
  <c r="U15" i="53" s="1"/>
  <c r="U16" i="53" s="1"/>
  <c r="U17" i="53" s="1"/>
  <c r="U18" i="53" s="1"/>
  <c r="U19" i="53" s="1"/>
  <c r="U20" i="53" s="1"/>
  <c r="U21" i="53" s="1"/>
  <c r="U22" i="53" s="1"/>
  <c r="U23" i="53" s="1"/>
  <c r="U24" i="53" s="1"/>
  <c r="U25" i="53" s="1"/>
  <c r="U26" i="53" s="1"/>
  <c r="U27" i="53" s="1"/>
  <c r="U28" i="53" s="1"/>
  <c r="U29" i="53" s="1"/>
  <c r="U30" i="53" s="1"/>
  <c r="U31" i="53" s="1"/>
  <c r="U32" i="53" s="1"/>
  <c r="U33" i="53" s="1"/>
  <c r="U34" i="53" s="1"/>
  <c r="U35" i="53" s="1"/>
  <c r="U36" i="53" s="1"/>
  <c r="U37" i="53" s="1"/>
  <c r="U38" i="53" s="1"/>
  <c r="U39" i="53" s="1"/>
  <c r="U40" i="53" s="1"/>
  <c r="U41" i="53" s="1"/>
  <c r="U42" i="53" s="1"/>
  <c r="U43" i="53" s="1"/>
  <c r="U44" i="53" s="1"/>
  <c r="U45" i="53" s="1"/>
  <c r="U46" i="53" s="1"/>
  <c r="U47" i="53" s="1"/>
  <c r="BB18" i="52"/>
  <c r="BB17" i="52" s="1"/>
  <c r="AJ14" i="54"/>
  <c r="BB23" i="52"/>
  <c r="BB22" i="52" s="1"/>
  <c r="X3" i="53"/>
  <c r="X4" i="53" s="1"/>
  <c r="X5" i="53" s="1"/>
  <c r="X6" i="53" s="1"/>
  <c r="X7" i="53" s="1"/>
  <c r="X8" i="53" s="1"/>
  <c r="X9" i="53" s="1"/>
  <c r="X10" i="53" s="1"/>
  <c r="X11" i="53" s="1"/>
  <c r="X12" i="53" s="1"/>
  <c r="X13" i="53" s="1"/>
  <c r="X14" i="53" s="1"/>
  <c r="X15" i="53" s="1"/>
  <c r="X16" i="53" s="1"/>
  <c r="X17" i="53" s="1"/>
  <c r="X18" i="53" s="1"/>
  <c r="X19" i="53" s="1"/>
  <c r="X20" i="53" s="1"/>
  <c r="X21" i="53" s="1"/>
  <c r="X22" i="53" s="1"/>
  <c r="X23" i="53" s="1"/>
  <c r="X24" i="53" s="1"/>
  <c r="X25" i="53" s="1"/>
  <c r="X26" i="53" s="1"/>
  <c r="X27" i="53" s="1"/>
  <c r="X28" i="53" s="1"/>
  <c r="X29" i="53" s="1"/>
  <c r="X30" i="53" s="1"/>
  <c r="X31" i="53" s="1"/>
  <c r="X32" i="53" s="1"/>
  <c r="X33" i="53" s="1"/>
  <c r="X34" i="53" s="1"/>
  <c r="X35" i="53" s="1"/>
  <c r="X36" i="53" s="1"/>
  <c r="X37" i="53" s="1"/>
  <c r="X38" i="53" s="1"/>
  <c r="X39" i="53" s="1"/>
  <c r="X40" i="53" s="1"/>
  <c r="X41" i="53" s="1"/>
  <c r="X42" i="53" s="1"/>
  <c r="X43" i="53" s="1"/>
  <c r="X44" i="53" s="1"/>
  <c r="X45" i="53" s="1"/>
  <c r="X46" i="53" s="1"/>
  <c r="X47" i="53" s="1"/>
  <c r="AJ18" i="54"/>
  <c r="AG49" i="53"/>
  <c r="AH3" i="53" s="1"/>
  <c r="AJ3" i="53"/>
  <c r="AJ4" i="53" s="1"/>
  <c r="AJ5" i="53" s="1"/>
  <c r="AJ6" i="53" s="1"/>
  <c r="AJ7" i="53" s="1"/>
  <c r="AJ8" i="53" s="1"/>
  <c r="AJ9" i="53" s="1"/>
  <c r="AJ10" i="53" s="1"/>
  <c r="AJ11" i="53" s="1"/>
  <c r="AJ12" i="53" s="1"/>
  <c r="AJ13" i="53" s="1"/>
  <c r="AJ14" i="53" s="1"/>
  <c r="AJ15" i="53" s="1"/>
  <c r="AJ16" i="53" s="1"/>
  <c r="AJ17" i="53" s="1"/>
  <c r="AJ18" i="53" s="1"/>
  <c r="AJ19" i="53" s="1"/>
  <c r="AJ20" i="53" s="1"/>
  <c r="AJ21" i="53" s="1"/>
  <c r="AJ22" i="53" s="1"/>
  <c r="AJ23" i="53" s="1"/>
  <c r="AJ24" i="53" s="1"/>
  <c r="AJ25" i="53" s="1"/>
  <c r="AJ26" i="53" s="1"/>
  <c r="AJ27" i="53" s="1"/>
  <c r="AJ28" i="53" s="1"/>
  <c r="AJ29" i="53" s="1"/>
  <c r="AJ30" i="53" s="1"/>
  <c r="AJ31" i="53" s="1"/>
  <c r="AJ32" i="53" s="1"/>
  <c r="AJ33" i="53" s="1"/>
  <c r="AJ34" i="53" s="1"/>
  <c r="AJ35" i="53" s="1"/>
  <c r="AJ36" i="53" s="1"/>
  <c r="AJ37" i="53" s="1"/>
  <c r="AJ38" i="53" s="1"/>
  <c r="AJ39" i="53" s="1"/>
  <c r="AJ40" i="53" s="1"/>
  <c r="AJ41" i="53" s="1"/>
  <c r="AJ42" i="53" s="1"/>
  <c r="AJ43" i="53" s="1"/>
  <c r="AJ44" i="53" s="1"/>
  <c r="AJ45" i="53" s="1"/>
  <c r="AJ46" i="53" s="1"/>
  <c r="AJ47" i="53" s="1"/>
  <c r="BB43" i="52"/>
  <c r="BB42" i="52" s="1"/>
  <c r="AJ38" i="54"/>
  <c r="AJ37" i="54"/>
  <c r="AJ34" i="54"/>
  <c r="BB33" i="52"/>
  <c r="BB32" i="52" s="1"/>
  <c r="AD3" i="53"/>
  <c r="AD4" i="53" s="1"/>
  <c r="AD5" i="53" s="1"/>
  <c r="AD6" i="53" s="1"/>
  <c r="AD7" i="53" s="1"/>
  <c r="AD8" i="53" s="1"/>
  <c r="AD9" i="53" s="1"/>
  <c r="AD10" i="53" s="1"/>
  <c r="AD11" i="53" s="1"/>
  <c r="AD12" i="53" s="1"/>
  <c r="AD13" i="53" s="1"/>
  <c r="AD14" i="53" s="1"/>
  <c r="AD15" i="53" s="1"/>
  <c r="AD16" i="53" s="1"/>
  <c r="AD17" i="53" s="1"/>
  <c r="AD18" i="53" s="1"/>
  <c r="AD19" i="53" s="1"/>
  <c r="AD20" i="53" s="1"/>
  <c r="AD21" i="53" s="1"/>
  <c r="AD22" i="53" s="1"/>
  <c r="AD23" i="53" s="1"/>
  <c r="AD24" i="53" s="1"/>
  <c r="AD25" i="53" s="1"/>
  <c r="AD26" i="53" s="1"/>
  <c r="AD27" i="53" s="1"/>
  <c r="AD28" i="53" s="1"/>
  <c r="AD29" i="53" s="1"/>
  <c r="AD30" i="53" s="1"/>
  <c r="AD31" i="53" s="1"/>
  <c r="AD32" i="53" s="1"/>
  <c r="AD33" i="53" s="1"/>
  <c r="AD34" i="53" s="1"/>
  <c r="AD35" i="53" s="1"/>
  <c r="AD36" i="53" s="1"/>
  <c r="AD37" i="53" s="1"/>
  <c r="AD38" i="53" s="1"/>
  <c r="AD39" i="53" s="1"/>
  <c r="AD40" i="53" s="1"/>
  <c r="AD41" i="53" s="1"/>
  <c r="AD42" i="53" s="1"/>
  <c r="AD43" i="53" s="1"/>
  <c r="AD44" i="53" s="1"/>
  <c r="AD45" i="53" s="1"/>
  <c r="AD46" i="53" s="1"/>
  <c r="AD47" i="53" s="1"/>
  <c r="AJ26" i="54"/>
  <c r="K5" i="53" l="1"/>
  <c r="K4" i="53"/>
  <c r="O18" i="47"/>
  <c r="K18" i="47" s="1"/>
  <c r="O16" i="48"/>
  <c r="K16" i="48" s="1"/>
  <c r="O12" i="50"/>
  <c r="K12" i="50" s="1"/>
  <c r="O10" i="51"/>
  <c r="K10" i="51" s="1"/>
  <c r="O22" i="45"/>
  <c r="K22" i="45" s="1"/>
  <c r="O22" i="44"/>
  <c r="K22" i="44" s="1"/>
  <c r="O20" i="46"/>
  <c r="K20" i="46" s="1"/>
  <c r="O8" i="52"/>
  <c r="K8" i="52" s="1"/>
  <c r="O14" i="49"/>
  <c r="K14" i="49" s="1"/>
  <c r="O6" i="53"/>
  <c r="K6" i="53" s="1"/>
  <c r="R49" i="53"/>
  <c r="S3" i="53" s="1"/>
  <c r="BB8" i="53"/>
  <c r="BB7" i="53" s="1"/>
  <c r="AS8" i="25"/>
  <c r="AK6" i="54"/>
  <c r="AK7" i="54" s="1"/>
  <c r="X7" i="54" s="1"/>
  <c r="X49" i="53"/>
  <c r="Y3" i="53" s="1"/>
  <c r="S22" i="1"/>
  <c r="A1" i="52"/>
  <c r="AK30" i="54"/>
  <c r="AK31" i="54" s="1"/>
  <c r="X31" i="54" s="1"/>
  <c r="U31" i="54" s="1"/>
  <c r="BB38" i="53"/>
  <c r="BB37" i="53" s="1"/>
  <c r="AS38" i="25"/>
  <c r="AA49" i="53"/>
  <c r="AB3" i="53" s="1"/>
  <c r="AJ49" i="53"/>
  <c r="AK3" i="53" s="1"/>
  <c r="U49" i="53"/>
  <c r="V3" i="53" s="1"/>
  <c r="K3" i="53"/>
  <c r="K48" i="53" s="1"/>
  <c r="AD49" i="53"/>
  <c r="AE3" i="53" s="1"/>
  <c r="AM49" i="53"/>
  <c r="AN3" i="53" s="1"/>
  <c r="O7" i="53" l="1"/>
  <c r="K7" i="53" s="1"/>
  <c r="O11" i="51"/>
  <c r="K11" i="51" s="1"/>
  <c r="O9" i="52"/>
  <c r="K9" i="52" s="1"/>
  <c r="O13" i="50"/>
  <c r="K13" i="50" s="1"/>
  <c r="O21" i="46"/>
  <c r="K21" i="46" s="1"/>
  <c r="O23" i="45"/>
  <c r="K23" i="45" s="1"/>
  <c r="O15" i="49"/>
  <c r="K15" i="49" s="1"/>
  <c r="O17" i="48"/>
  <c r="K17" i="48" s="1"/>
  <c r="O23" i="44"/>
  <c r="K23" i="44" s="1"/>
  <c r="O19" i="47"/>
  <c r="K19" i="47" s="1"/>
  <c r="U7" i="54"/>
  <c r="E7" i="54"/>
  <c r="M9" i="39"/>
  <c r="M8" i="39" s="1"/>
  <c r="AS7" i="25"/>
  <c r="AS13" i="25"/>
  <c r="AK10" i="54"/>
  <c r="AK11" i="54" s="1"/>
  <c r="X11" i="54" s="1"/>
  <c r="BB13" i="53"/>
  <c r="BB12" i="53" s="1"/>
  <c r="AK26" i="54"/>
  <c r="AK27" i="54" s="1"/>
  <c r="X27" i="54" s="1"/>
  <c r="U27" i="54" s="1"/>
  <c r="BB33" i="53"/>
  <c r="BB32" i="53" s="1"/>
  <c r="AS33" i="25"/>
  <c r="AS49" i="25"/>
  <c r="BB47" i="53"/>
  <c r="BA47" i="53" s="1"/>
  <c r="AK22" i="54"/>
  <c r="AK23" i="54" s="1"/>
  <c r="X23" i="54" s="1"/>
  <c r="U23" i="54" s="1"/>
  <c r="BB28" i="53"/>
  <c r="BB27" i="53" s="1"/>
  <c r="AS28" i="25"/>
  <c r="AS18" i="25"/>
  <c r="AK14" i="54"/>
  <c r="AK15" i="54" s="1"/>
  <c r="X15" i="54" s="1"/>
  <c r="U15" i="54" s="1"/>
  <c r="BB18" i="53"/>
  <c r="BB17" i="53" s="1"/>
  <c r="AS23" i="25"/>
  <c r="AK18" i="54"/>
  <c r="AK19" i="54" s="1"/>
  <c r="X19" i="54" s="1"/>
  <c r="U19" i="54" s="1"/>
  <c r="BB23" i="53"/>
  <c r="BB22" i="53" s="1"/>
  <c r="AS37" i="25"/>
  <c r="M45" i="39"/>
  <c r="M44" i="39" s="1"/>
  <c r="AK38" i="54"/>
  <c r="AK34" i="54"/>
  <c r="AK35" i="54" s="1"/>
  <c r="X35" i="54" s="1"/>
  <c r="U35" i="54" s="1"/>
  <c r="AS43" i="25"/>
  <c r="AK37" i="54"/>
  <c r="BB43" i="53"/>
  <c r="BB42" i="53" s="1"/>
  <c r="U11" i="54" l="1"/>
  <c r="E11" i="54"/>
  <c r="E3" i="54" s="1"/>
  <c r="O24" i="44"/>
  <c r="K24" i="44" s="1"/>
  <c r="O16" i="49"/>
  <c r="K16" i="49" s="1"/>
  <c r="O14" i="50"/>
  <c r="K14" i="50" s="1"/>
  <c r="O20" i="47"/>
  <c r="K20" i="47" s="1"/>
  <c r="O18" i="48"/>
  <c r="K18" i="48" s="1"/>
  <c r="O22" i="46"/>
  <c r="K22" i="46" s="1"/>
  <c r="O24" i="45"/>
  <c r="K24" i="45" s="1"/>
  <c r="O10" i="52"/>
  <c r="K10" i="52" s="1"/>
  <c r="O12" i="51"/>
  <c r="K12" i="51" s="1"/>
  <c r="O8" i="53"/>
  <c r="K8" i="53" s="1"/>
  <c r="AS12" i="25"/>
  <c r="M15" i="39"/>
  <c r="M14" i="39" s="1"/>
  <c r="M33" i="39"/>
  <c r="M32" i="39" s="1"/>
  <c r="AS27" i="25"/>
  <c r="M55" i="39"/>
  <c r="L55" i="39" s="1"/>
  <c r="AS48" i="25"/>
  <c r="M51" i="39"/>
  <c r="M50" i="39" s="1"/>
  <c r="AS42" i="25"/>
  <c r="AS22" i="25"/>
  <c r="M27" i="39"/>
  <c r="M26" i="39" s="1"/>
  <c r="U3" i="54"/>
  <c r="U45" i="54"/>
  <c r="U46" i="54" s="1"/>
  <c r="M21" i="39"/>
  <c r="AS17" i="25"/>
  <c r="AS2" i="25"/>
  <c r="AR50" i="53"/>
  <c r="AS50" i="53" s="1"/>
  <c r="AU49" i="25"/>
  <c r="A1" i="53"/>
  <c r="S23" i="1"/>
  <c r="S26" i="1" s="1"/>
  <c r="S27" i="1" s="1"/>
  <c r="M39" i="39"/>
  <c r="M38" i="39" s="1"/>
  <c r="AS32" i="25"/>
  <c r="E45" i="54" l="1"/>
  <c r="O11" i="52"/>
  <c r="K11" i="52" s="1"/>
  <c r="O9" i="53"/>
  <c r="K9" i="53" s="1"/>
  <c r="O21" i="47"/>
  <c r="K21" i="47" s="1"/>
  <c r="O25" i="45"/>
  <c r="K25" i="45" s="1"/>
  <c r="O15" i="50"/>
  <c r="K15" i="50" s="1"/>
  <c r="O17" i="49"/>
  <c r="K17" i="49" s="1"/>
  <c r="O13" i="51"/>
  <c r="K13" i="51" s="1"/>
  <c r="O19" i="48"/>
  <c r="K19" i="48" s="1"/>
  <c r="O23" i="46"/>
  <c r="K23" i="46" s="1"/>
  <c r="O25" i="44"/>
  <c r="K25" i="44" s="1"/>
  <c r="M20" i="39"/>
  <c r="M2" i="39"/>
  <c r="AU47" i="25"/>
  <c r="AS45" i="25" s="1"/>
  <c r="O26" i="44" l="1"/>
  <c r="K26" i="44" s="1"/>
  <c r="O18" i="49"/>
  <c r="K18" i="49" s="1"/>
  <c r="O16" i="50"/>
  <c r="K16" i="50" s="1"/>
  <c r="O20" i="48"/>
  <c r="K20" i="48" s="1"/>
  <c r="O24" i="46"/>
  <c r="K24" i="46" s="1"/>
  <c r="O14" i="51"/>
  <c r="K14" i="51" s="1"/>
  <c r="O26" i="45"/>
  <c r="K26" i="45" s="1"/>
  <c r="O10" i="53"/>
  <c r="K10" i="53" s="1"/>
  <c r="O22" i="47"/>
  <c r="K22" i="47" s="1"/>
  <c r="O12" i="52"/>
  <c r="K12" i="52" s="1"/>
  <c r="S9" i="40"/>
  <c r="M53" i="39"/>
  <c r="O13" i="52" l="1"/>
  <c r="K13" i="52" s="1"/>
  <c r="O23" i="47"/>
  <c r="K23" i="47" s="1"/>
  <c r="O15" i="51"/>
  <c r="K15" i="51" s="1"/>
  <c r="O27" i="45"/>
  <c r="K27" i="45" s="1"/>
  <c r="O11" i="53"/>
  <c r="K11" i="53" s="1"/>
  <c r="O21" i="48"/>
  <c r="K21" i="48" s="1"/>
  <c r="O25" i="46"/>
  <c r="K25" i="46" s="1"/>
  <c r="O19" i="49"/>
  <c r="K19" i="49" s="1"/>
  <c r="O17" i="50"/>
  <c r="K17" i="50" s="1"/>
  <c r="O27" i="44"/>
  <c r="K27" i="44" s="1"/>
  <c r="O28" i="44" l="1"/>
  <c r="K28" i="44" s="1"/>
  <c r="O20" i="49"/>
  <c r="K20" i="49" s="1"/>
  <c r="O22" i="48"/>
  <c r="K22" i="48" s="1"/>
  <c r="O18" i="50"/>
  <c r="K18" i="50" s="1"/>
  <c r="O28" i="45"/>
  <c r="K28" i="45" s="1"/>
  <c r="O24" i="47"/>
  <c r="K24" i="47" s="1"/>
  <c r="O26" i="46"/>
  <c r="K26" i="46" s="1"/>
  <c r="O12" i="53"/>
  <c r="K12" i="53" s="1"/>
  <c r="O16" i="51"/>
  <c r="K16" i="51" s="1"/>
  <c r="O14" i="52"/>
  <c r="K14" i="52" s="1"/>
  <c r="O17" i="51" l="1"/>
  <c r="K17" i="51" s="1"/>
  <c r="O27" i="46"/>
  <c r="K27" i="46" s="1"/>
  <c r="O25" i="47"/>
  <c r="K25" i="47" s="1"/>
  <c r="O23" i="48"/>
  <c r="K23" i="48" s="1"/>
  <c r="O19" i="50"/>
  <c r="K19" i="50" s="1"/>
  <c r="O21" i="49"/>
  <c r="K21" i="49" s="1"/>
  <c r="O13" i="53"/>
  <c r="K13" i="53" s="1"/>
  <c r="O15" i="52"/>
  <c r="K15" i="52" s="1"/>
  <c r="O29" i="45"/>
  <c r="K29" i="45" s="1"/>
  <c r="O29" i="44"/>
  <c r="K29" i="44" s="1"/>
  <c r="O30" i="44" l="1"/>
  <c r="K30" i="44" s="1"/>
  <c r="O16" i="52"/>
  <c r="K16" i="52" s="1"/>
  <c r="O14" i="53"/>
  <c r="K14" i="53" s="1"/>
  <c r="O28" i="46"/>
  <c r="K28" i="46" s="1"/>
  <c r="O22" i="49"/>
  <c r="K22" i="49" s="1"/>
  <c r="O24" i="48"/>
  <c r="K24" i="48" s="1"/>
  <c r="O26" i="47"/>
  <c r="K26" i="47" s="1"/>
  <c r="O30" i="45"/>
  <c r="K30" i="45" s="1"/>
  <c r="O20" i="50"/>
  <c r="K20" i="50" s="1"/>
  <c r="O18" i="51"/>
  <c r="K18" i="51" s="1"/>
  <c r="O25" i="48" l="1"/>
  <c r="K25" i="48" s="1"/>
  <c r="O27" i="47"/>
  <c r="K27" i="47" s="1"/>
  <c r="O23" i="49"/>
  <c r="K23" i="49" s="1"/>
  <c r="O31" i="45"/>
  <c r="K31" i="45" s="1"/>
  <c r="O17" i="52"/>
  <c r="K17" i="52" s="1"/>
  <c r="O19" i="51"/>
  <c r="K19" i="51" s="1"/>
  <c r="O15" i="53"/>
  <c r="K15" i="53" s="1"/>
  <c r="O31" i="44"/>
  <c r="K31" i="44" s="1"/>
  <c r="O21" i="50"/>
  <c r="K21" i="50" s="1"/>
  <c r="O29" i="46"/>
  <c r="K29" i="46" s="1"/>
  <c r="O20" i="51" l="1"/>
  <c r="K20" i="51" s="1"/>
  <c r="O30" i="46"/>
  <c r="K30" i="46" s="1"/>
  <c r="O28" i="47"/>
  <c r="K28" i="47" s="1"/>
  <c r="O32" i="44"/>
  <c r="K32" i="44" s="1"/>
  <c r="O18" i="52"/>
  <c r="K18" i="52" s="1"/>
  <c r="O24" i="49"/>
  <c r="K24" i="49" s="1"/>
  <c r="O26" i="48"/>
  <c r="K26" i="48" s="1"/>
  <c r="O22" i="50"/>
  <c r="K22" i="50" s="1"/>
  <c r="O16" i="53"/>
  <c r="K16" i="53" s="1"/>
  <c r="O32" i="45"/>
  <c r="K32" i="45" s="1"/>
  <c r="O17" i="53" l="1"/>
  <c r="K17" i="53" s="1"/>
  <c r="O27" i="48"/>
  <c r="K27" i="48" s="1"/>
  <c r="O25" i="49"/>
  <c r="K25" i="49" s="1"/>
  <c r="O19" i="52"/>
  <c r="K19" i="52" s="1"/>
  <c r="O33" i="44"/>
  <c r="K33" i="44" s="1"/>
  <c r="O29" i="47"/>
  <c r="K29" i="47" s="1"/>
  <c r="O21" i="51"/>
  <c r="K21" i="51" s="1"/>
  <c r="O33" i="45"/>
  <c r="K33" i="45" s="1"/>
  <c r="O23" i="50"/>
  <c r="K23" i="50" s="1"/>
  <c r="O31" i="46"/>
  <c r="K31" i="46" s="1"/>
  <c r="O24" i="50" l="1"/>
  <c r="K24" i="50" s="1"/>
  <c r="O22" i="51"/>
  <c r="K22" i="51" s="1"/>
  <c r="O34" i="45"/>
  <c r="K34" i="45" s="1"/>
  <c r="O20" i="52"/>
  <c r="K20" i="52" s="1"/>
  <c r="O32" i="46"/>
  <c r="K32" i="46" s="1"/>
  <c r="O30" i="47"/>
  <c r="K30" i="47" s="1"/>
  <c r="O34" i="44"/>
  <c r="K34" i="44" s="1"/>
  <c r="O18" i="53"/>
  <c r="K18" i="53" s="1"/>
  <c r="O26" i="49"/>
  <c r="K26" i="49" s="1"/>
  <c r="O28" i="48"/>
  <c r="K28" i="48" s="1"/>
  <c r="O29" i="48" l="1"/>
  <c r="K29" i="48" s="1"/>
  <c r="O31" i="47"/>
  <c r="K31" i="47" s="1"/>
  <c r="O27" i="49"/>
  <c r="K27" i="49" s="1"/>
  <c r="O35" i="44"/>
  <c r="K35" i="44" s="1"/>
  <c r="O33" i="46"/>
  <c r="K33" i="46" s="1"/>
  <c r="O21" i="52"/>
  <c r="K21" i="52" s="1"/>
  <c r="O25" i="50"/>
  <c r="K25" i="50" s="1"/>
  <c r="O19" i="53"/>
  <c r="K19" i="53" s="1"/>
  <c r="O35" i="45"/>
  <c r="K35" i="45" s="1"/>
  <c r="O23" i="51"/>
  <c r="K23" i="51" s="1"/>
  <c r="O26" i="50" l="1"/>
  <c r="K26" i="50" s="1"/>
  <c r="O20" i="53"/>
  <c r="K20" i="53" s="1"/>
  <c r="O28" i="49"/>
  <c r="K28" i="49" s="1"/>
  <c r="O24" i="51"/>
  <c r="K24" i="51" s="1"/>
  <c r="O36" i="45"/>
  <c r="K36" i="45" s="1"/>
  <c r="O22" i="52"/>
  <c r="K22" i="52" s="1"/>
  <c r="O36" i="44"/>
  <c r="K36" i="44" s="1"/>
  <c r="O34" i="46"/>
  <c r="K34" i="46" s="1"/>
  <c r="O30" i="48"/>
  <c r="K30" i="48" s="1"/>
  <c r="O32" i="47"/>
  <c r="K32" i="47" s="1"/>
  <c r="O33" i="47" l="1"/>
  <c r="K33" i="47" s="1"/>
  <c r="O35" i="46"/>
  <c r="K35" i="46" s="1"/>
  <c r="O23" i="52"/>
  <c r="K23" i="52" s="1"/>
  <c r="O37" i="45"/>
  <c r="K37" i="45" s="1"/>
  <c r="O31" i="48"/>
  <c r="K31" i="48" s="1"/>
  <c r="O37" i="44"/>
  <c r="K37" i="44" s="1"/>
  <c r="O29" i="49"/>
  <c r="K29" i="49" s="1"/>
  <c r="O27" i="50"/>
  <c r="K27" i="50" s="1"/>
  <c r="O25" i="51"/>
  <c r="K25" i="51" s="1"/>
  <c r="O21" i="53"/>
  <c r="K21" i="53" s="1"/>
  <c r="O22" i="53" l="1"/>
  <c r="K22" i="53" s="1"/>
  <c r="O26" i="51"/>
  <c r="K26" i="51" s="1"/>
  <c r="O28" i="50"/>
  <c r="K28" i="50" s="1"/>
  <c r="O38" i="44"/>
  <c r="K38" i="44" s="1"/>
  <c r="O30" i="49"/>
  <c r="K30" i="49" s="1"/>
  <c r="O38" i="45"/>
  <c r="K38" i="45" s="1"/>
  <c r="O24" i="52"/>
  <c r="K24" i="52" s="1"/>
  <c r="O34" i="47"/>
  <c r="K34" i="47" s="1"/>
  <c r="O32" i="48"/>
  <c r="K32" i="48" s="1"/>
  <c r="O36" i="46"/>
  <c r="K36" i="46" s="1"/>
  <c r="O33" i="48" l="1"/>
  <c r="K33" i="48" s="1"/>
  <c r="O31" i="49"/>
  <c r="K31" i="49" s="1"/>
  <c r="O35" i="47"/>
  <c r="K35" i="47" s="1"/>
  <c r="O25" i="52"/>
  <c r="K25" i="52" s="1"/>
  <c r="O39" i="44"/>
  <c r="K39" i="44" s="1"/>
  <c r="O37" i="46"/>
  <c r="K37" i="46" s="1"/>
  <c r="O27" i="51"/>
  <c r="K27" i="51" s="1"/>
  <c r="O39" i="45"/>
  <c r="K39" i="45" s="1"/>
  <c r="O29" i="50"/>
  <c r="K29" i="50" s="1"/>
  <c r="O23" i="53"/>
  <c r="K23" i="53" s="1"/>
  <c r="O24" i="53" l="1"/>
  <c r="K24" i="53" s="1"/>
  <c r="O30" i="50"/>
  <c r="K30" i="50" s="1"/>
  <c r="O40" i="45"/>
  <c r="K40" i="45" s="1"/>
  <c r="O40" i="44"/>
  <c r="K40" i="44" s="1"/>
  <c r="O28" i="51"/>
  <c r="K28" i="51" s="1"/>
  <c r="O36" i="47"/>
  <c r="K36" i="47" s="1"/>
  <c r="O26" i="52"/>
  <c r="K26" i="52" s="1"/>
  <c r="O32" i="49"/>
  <c r="K32" i="49" s="1"/>
  <c r="O38" i="46"/>
  <c r="K38" i="46" s="1"/>
  <c r="O34" i="48"/>
  <c r="K34" i="48" s="1"/>
  <c r="O27" i="52" l="1"/>
  <c r="K27" i="52" s="1"/>
  <c r="O33" i="49"/>
  <c r="K33" i="49" s="1"/>
  <c r="O35" i="48"/>
  <c r="K35" i="48" s="1"/>
  <c r="O39" i="46"/>
  <c r="K39" i="46" s="1"/>
  <c r="O37" i="47"/>
  <c r="K37" i="47" s="1"/>
  <c r="O41" i="44"/>
  <c r="K41" i="44" s="1"/>
  <c r="O25" i="53"/>
  <c r="K25" i="53" s="1"/>
  <c r="O29" i="51"/>
  <c r="K29" i="51" s="1"/>
  <c r="O41" i="45"/>
  <c r="K41" i="45" s="1"/>
  <c r="O31" i="50"/>
  <c r="K31" i="50" s="1"/>
  <c r="O26" i="53" l="1"/>
  <c r="K26" i="53" s="1"/>
  <c r="O42" i="44"/>
  <c r="K42" i="44" s="1"/>
  <c r="O40" i="46"/>
  <c r="K40" i="46" s="1"/>
  <c r="O34" i="49"/>
  <c r="K34" i="49" s="1"/>
  <c r="O32" i="50"/>
  <c r="K32" i="50" s="1"/>
  <c r="O42" i="45"/>
  <c r="K42" i="45" s="1"/>
  <c r="O28" i="52"/>
  <c r="K28" i="52" s="1"/>
  <c r="O30" i="51"/>
  <c r="K30" i="51" s="1"/>
  <c r="O36" i="48"/>
  <c r="K36" i="48" s="1"/>
  <c r="O38" i="47"/>
  <c r="K38" i="47" s="1"/>
  <c r="O31" i="51" l="1"/>
  <c r="K31" i="51" s="1"/>
  <c r="O29" i="52"/>
  <c r="K29" i="52" s="1"/>
  <c r="O39" i="47"/>
  <c r="K39" i="47" s="1"/>
  <c r="O43" i="45"/>
  <c r="K43" i="45" s="1"/>
  <c r="O35" i="49"/>
  <c r="K35" i="49" s="1"/>
  <c r="O37" i="48"/>
  <c r="K37" i="48" s="1"/>
  <c r="O43" i="44"/>
  <c r="K43" i="44" s="1"/>
  <c r="O33" i="50"/>
  <c r="K33" i="50" s="1"/>
  <c r="O27" i="53"/>
  <c r="K27" i="53" s="1"/>
  <c r="O41" i="46"/>
  <c r="K41" i="46" s="1"/>
  <c r="O42" i="46" l="1"/>
  <c r="K42" i="46" s="1"/>
  <c r="O34" i="50"/>
  <c r="K34" i="50" s="1"/>
  <c r="O28" i="53"/>
  <c r="K28" i="53" s="1"/>
  <c r="O44" i="45"/>
  <c r="K44" i="45" s="1"/>
  <c r="O44" i="44"/>
  <c r="K44" i="44" s="1"/>
  <c r="O36" i="49"/>
  <c r="K36" i="49" s="1"/>
  <c r="O30" i="52"/>
  <c r="K30" i="52" s="1"/>
  <c r="O40" i="47"/>
  <c r="K40" i="47" s="1"/>
  <c r="O38" i="48"/>
  <c r="K38" i="48" s="1"/>
  <c r="O32" i="51"/>
  <c r="K32" i="51" s="1"/>
  <c r="O41" i="47" l="1"/>
  <c r="K41" i="47" s="1"/>
  <c r="O39" i="48"/>
  <c r="K39" i="48" s="1"/>
  <c r="O31" i="52"/>
  <c r="K31" i="52" s="1"/>
  <c r="O37" i="49"/>
  <c r="K37" i="49" s="1"/>
  <c r="O45" i="45"/>
  <c r="K45" i="45" s="1"/>
  <c r="O33" i="51"/>
  <c r="K33" i="51" s="1"/>
  <c r="O45" i="44"/>
  <c r="K45" i="44" s="1"/>
  <c r="O29" i="53"/>
  <c r="K29" i="53" s="1"/>
  <c r="O43" i="46"/>
  <c r="K43" i="46" s="1"/>
  <c r="O35" i="50"/>
  <c r="K35" i="50" s="1"/>
  <c r="O36" i="50" l="1"/>
  <c r="K36" i="50" s="1"/>
  <c r="O34" i="51"/>
  <c r="K34" i="51" s="1"/>
  <c r="O30" i="53"/>
  <c r="K30" i="53" s="1"/>
  <c r="O46" i="45"/>
  <c r="K46" i="45" s="1"/>
  <c r="O32" i="52"/>
  <c r="K32" i="52" s="1"/>
  <c r="O38" i="49"/>
  <c r="K38" i="49" s="1"/>
  <c r="O40" i="48"/>
  <c r="K40" i="48" s="1"/>
  <c r="O44" i="46"/>
  <c r="K44" i="46" s="1"/>
  <c r="O46" i="44"/>
  <c r="K46" i="44" s="1"/>
  <c r="O42" i="47"/>
  <c r="K42" i="47" s="1"/>
  <c r="O45" i="46" l="1"/>
  <c r="K45" i="46" s="1"/>
  <c r="O39" i="49"/>
  <c r="K39" i="49" s="1"/>
  <c r="O41" i="48"/>
  <c r="K41" i="48" s="1"/>
  <c r="O47" i="45"/>
  <c r="K47" i="45" s="1"/>
  <c r="O47" i="44"/>
  <c r="K47" i="44" s="1"/>
  <c r="O33" i="52"/>
  <c r="K33" i="52" s="1"/>
  <c r="O31" i="53"/>
  <c r="K31" i="53" s="1"/>
  <c r="O43" i="47"/>
  <c r="K43" i="47" s="1"/>
  <c r="O35" i="51"/>
  <c r="K35" i="51" s="1"/>
  <c r="O37" i="50"/>
  <c r="K37" i="50" s="1"/>
  <c r="K51" i="44" l="1"/>
  <c r="M50" i="44" s="1"/>
  <c r="M49" i="44" s="1"/>
  <c r="B48" i="44" s="1"/>
  <c r="K51" i="45"/>
  <c r="M50" i="45" s="1"/>
  <c r="M49" i="45" s="1"/>
  <c r="C48" i="45" s="1"/>
  <c r="O44" i="47"/>
  <c r="K44" i="47" s="1"/>
  <c r="O34" i="52"/>
  <c r="K34" i="52" s="1"/>
  <c r="O38" i="50"/>
  <c r="K38" i="50" s="1"/>
  <c r="O36" i="51"/>
  <c r="K36" i="51" s="1"/>
  <c r="O32" i="53"/>
  <c r="K32" i="53" s="1"/>
  <c r="O42" i="48"/>
  <c r="K42" i="48" s="1"/>
  <c r="O46" i="46"/>
  <c r="K46" i="46" s="1"/>
  <c r="O40" i="49"/>
  <c r="K40" i="49" s="1"/>
  <c r="B48" i="45" l="1"/>
  <c r="A50" i="45"/>
  <c r="A50" i="44"/>
  <c r="C48" i="44"/>
  <c r="O43" i="48"/>
  <c r="K43" i="48" s="1"/>
  <c r="O33" i="53"/>
  <c r="K33" i="53" s="1"/>
  <c r="O47" i="46"/>
  <c r="K47" i="46" s="1"/>
  <c r="O41" i="49"/>
  <c r="K41" i="49" s="1"/>
  <c r="O35" i="52"/>
  <c r="K35" i="52" s="1"/>
  <c r="O37" i="51"/>
  <c r="K37" i="51" s="1"/>
  <c r="O39" i="50"/>
  <c r="K39" i="50" s="1"/>
  <c r="O45" i="47"/>
  <c r="K45" i="47" s="1"/>
  <c r="K51" i="46" l="1"/>
  <c r="M50" i="46" s="1"/>
  <c r="M49" i="46" s="1"/>
  <c r="C48" i="46" s="1"/>
  <c r="O40" i="50"/>
  <c r="K40" i="50" s="1"/>
  <c r="O38" i="51"/>
  <c r="K38" i="51" s="1"/>
  <c r="O36" i="52"/>
  <c r="K36" i="52" s="1"/>
  <c r="O34" i="53"/>
  <c r="K34" i="53" s="1"/>
  <c r="O46" i="47"/>
  <c r="K46" i="47" s="1"/>
  <c r="O42" i="49"/>
  <c r="K42" i="49" s="1"/>
  <c r="O44" i="48"/>
  <c r="K44" i="48" s="1"/>
  <c r="A50" i="46" l="1"/>
  <c r="B48" i="46"/>
  <c r="O43" i="49"/>
  <c r="K43" i="49" s="1"/>
  <c r="O45" i="48"/>
  <c r="K45" i="48" s="1"/>
  <c r="O47" i="47"/>
  <c r="K47" i="47" s="1"/>
  <c r="O35" i="53"/>
  <c r="K35" i="53" s="1"/>
  <c r="O39" i="51"/>
  <c r="K39" i="51" s="1"/>
  <c r="O37" i="52"/>
  <c r="K37" i="52" s="1"/>
  <c r="O41" i="50"/>
  <c r="K41" i="50" s="1"/>
  <c r="K51" i="47" l="1"/>
  <c r="M50" i="47" s="1"/>
  <c r="M49" i="47" s="1"/>
  <c r="A50" i="47" s="1"/>
  <c r="O38" i="52"/>
  <c r="K38" i="52" s="1"/>
  <c r="O36" i="53"/>
  <c r="K36" i="53" s="1"/>
  <c r="O46" i="48"/>
  <c r="K46" i="48" s="1"/>
  <c r="O42" i="50"/>
  <c r="K42" i="50" s="1"/>
  <c r="O40" i="51"/>
  <c r="K40" i="51" s="1"/>
  <c r="O44" i="49"/>
  <c r="K44" i="49" s="1"/>
  <c r="B48" i="47" l="1"/>
  <c r="C48" i="47"/>
  <c r="O43" i="50"/>
  <c r="K43" i="50" s="1"/>
  <c r="O45" i="49"/>
  <c r="K45" i="49" s="1"/>
  <c r="O41" i="51"/>
  <c r="K41" i="51" s="1"/>
  <c r="O37" i="53"/>
  <c r="K37" i="53" s="1"/>
  <c r="O47" i="48"/>
  <c r="K47" i="48" s="1"/>
  <c r="O39" i="52"/>
  <c r="K39" i="52" s="1"/>
  <c r="K51" i="48" l="1"/>
  <c r="M50" i="48" s="1"/>
  <c r="M49" i="48" s="1"/>
  <c r="C48" i="48" s="1"/>
  <c r="O40" i="52"/>
  <c r="K40" i="52" s="1"/>
  <c r="O38" i="53"/>
  <c r="K38" i="53" s="1"/>
  <c r="O42" i="51"/>
  <c r="K42" i="51" s="1"/>
  <c r="O46" i="49"/>
  <c r="K46" i="49" s="1"/>
  <c r="O44" i="50"/>
  <c r="K44" i="50" s="1"/>
  <c r="A50" i="48" l="1"/>
  <c r="B48" i="48"/>
  <c r="O45" i="50"/>
  <c r="K45" i="50" s="1"/>
  <c r="O47" i="49"/>
  <c r="K47" i="49" s="1"/>
  <c r="O43" i="51"/>
  <c r="K43" i="51" s="1"/>
  <c r="O39" i="53"/>
  <c r="K39" i="53" s="1"/>
  <c r="O41" i="52"/>
  <c r="K41" i="52" s="1"/>
  <c r="K51" i="49" l="1"/>
  <c r="M50" i="49" s="1"/>
  <c r="M49" i="49" s="1"/>
  <c r="B48" i="49" s="1"/>
  <c r="O42" i="52"/>
  <c r="K42" i="52" s="1"/>
  <c r="O40" i="53"/>
  <c r="K40" i="53" s="1"/>
  <c r="O44" i="51"/>
  <c r="K44" i="51" s="1"/>
  <c r="O46" i="50"/>
  <c r="K46" i="50" s="1"/>
  <c r="C48" i="49" l="1"/>
  <c r="A50" i="49"/>
  <c r="O41" i="53"/>
  <c r="K41" i="53" s="1"/>
  <c r="O45" i="51"/>
  <c r="K45" i="51" s="1"/>
  <c r="O47" i="50"/>
  <c r="K47" i="50" s="1"/>
  <c r="O43" i="52"/>
  <c r="K43" i="52" s="1"/>
  <c r="K51" i="50" l="1"/>
  <c r="M50" i="50" s="1"/>
  <c r="M49" i="50" s="1"/>
  <c r="C48" i="50" s="1"/>
  <c r="O44" i="52"/>
  <c r="K44" i="52" s="1"/>
  <c r="O46" i="51"/>
  <c r="K46" i="51" s="1"/>
  <c r="O42" i="53"/>
  <c r="K42" i="53" s="1"/>
  <c r="B48" i="50" l="1"/>
  <c r="A50" i="50"/>
  <c r="O47" i="51"/>
  <c r="K47" i="51" s="1"/>
  <c r="O43" i="53"/>
  <c r="K43" i="53" s="1"/>
  <c r="O45" i="52"/>
  <c r="K45" i="52" s="1"/>
  <c r="O44" i="53" l="1"/>
  <c r="K44" i="53" s="1"/>
  <c r="O46" i="52"/>
  <c r="K46" i="52" s="1"/>
  <c r="K51" i="51"/>
  <c r="M50" i="51" s="1"/>
  <c r="M49" i="51" s="1"/>
  <c r="A50" i="51" l="1"/>
  <c r="B48" i="51"/>
  <c r="C48" i="51"/>
  <c r="O47" i="52"/>
  <c r="K47" i="52" s="1"/>
  <c r="O45" i="53"/>
  <c r="K45" i="53" s="1"/>
  <c r="O46" i="53" l="1"/>
  <c r="K46" i="53" s="1"/>
  <c r="K51" i="52"/>
  <c r="M50" i="52" s="1"/>
  <c r="M49" i="52" s="1"/>
  <c r="B48" i="52" l="1"/>
  <c r="C48" i="52"/>
  <c r="A50" i="52"/>
  <c r="O47" i="53"/>
  <c r="K47" i="53" s="1"/>
  <c r="K51" i="53" l="1"/>
  <c r="M50" i="53" s="1"/>
  <c r="M49" i="53" s="1"/>
  <c r="C48" i="53" s="1"/>
  <c r="A50" i="53" l="1"/>
  <c r="B48" i="5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Bernd Stampp</author>
  </authors>
  <commentList>
    <comment ref="G11" authorId="0" shapeId="0" xr:uid="{EF699065-0B1F-4434-A155-E51AA1CCE95D}">
      <text>
        <r>
          <rPr>
            <b/>
            <sz val="9"/>
            <color indexed="81"/>
            <rFont val="Segoe UI"/>
            <family val="2"/>
          </rPr>
          <t>Der Monat entspricht nicht dem Gesamtstatus 
"geplant" oder "abgerechnet"</t>
        </r>
        <r>
          <rPr>
            <sz val="9"/>
            <color indexed="81"/>
            <rFont val="Segoe UI"/>
            <family val="2"/>
          </rPr>
          <t xml:space="preserve">
</t>
        </r>
      </text>
    </comment>
    <comment ref="H11" authorId="0" shapeId="0" xr:uid="{2DFA5E57-018F-4782-9BDE-DB1FB48E65B6}">
      <text>
        <r>
          <rPr>
            <b/>
            <sz val="9"/>
            <color indexed="81"/>
            <rFont val="Segoe UI"/>
            <family val="2"/>
          </rPr>
          <t xml:space="preserve">o nach ü;
"geplant" darf nicht nach "abgerechnet" stehen;
falsche Prozessfolge
</t>
        </r>
      </text>
    </comment>
    <comment ref="I11" authorId="0" shapeId="0" xr:uid="{5F4EACD0-CA52-4EF6-A088-2932A5E66C4C}">
      <text>
        <r>
          <rPr>
            <b/>
            <sz val="9"/>
            <color indexed="81"/>
            <rFont val="Segoe UI"/>
            <family val="2"/>
          </rPr>
          <t>o oder y vor ü;
"geplant" oder "in Arbeit"
vor "abgerechnet";
oder
o vor y;
"geplant" vor "in Arbeit";
falsche Prozessfolge
falscher Prozessfolge!</t>
        </r>
      </text>
    </comment>
    <comment ref="J11" authorId="0" shapeId="0" xr:uid="{224031A7-7C20-4D88-9026-1EBA75551C27}">
      <text>
        <r>
          <rPr>
            <b/>
            <sz val="9"/>
            <color indexed="81"/>
            <rFont val="Segoe UI"/>
            <family val="2"/>
          </rPr>
          <t>ü nach o oder y;
"abgerechnet" nach "geplant" oder "in Arbeit";
oder
y nach o;
 "in Arbeit" nach "geplant";
falsche Prozessfolge!</t>
        </r>
      </text>
    </comment>
    <comment ref="G25" authorId="0" shapeId="0" xr:uid="{17B42CA6-42E2-4324-ABF3-C163FA1093E8}">
      <text>
        <r>
          <rPr>
            <b/>
            <sz val="9"/>
            <color indexed="81"/>
            <rFont val="Segoe UI"/>
            <family val="2"/>
          </rPr>
          <t>Blatt in 
"Planung"/"abgerechnet"
und nicht alle in
"Planung"/"abgerechnet"</t>
        </r>
      </text>
    </comment>
    <comment ref="H25" authorId="0" shapeId="0" xr:uid="{590FA7C6-D4F7-482A-A315-18B39F1B3AF5}">
      <text>
        <r>
          <rPr>
            <b/>
            <sz val="9"/>
            <color indexed="81"/>
            <rFont val="Segoe UI"/>
            <family val="2"/>
          </rPr>
          <t xml:space="preserve">Blatt in "Arbeit" und
</t>
        </r>
        <r>
          <rPr>
            <b/>
            <u/>
            <sz val="9"/>
            <color indexed="81"/>
            <rFont val="Segoe UI"/>
            <family val="2"/>
          </rPr>
          <t>keines</t>
        </r>
        <r>
          <rPr>
            <b/>
            <sz val="9"/>
            <color indexed="81"/>
            <rFont val="Segoe UI"/>
            <family val="2"/>
          </rPr>
          <t xml:space="preserve"> oder </t>
        </r>
        <r>
          <rPr>
            <b/>
            <u/>
            <sz val="9"/>
            <color indexed="81"/>
            <rFont val="Segoe UI"/>
            <family val="2"/>
          </rPr>
          <t>zu viele</t>
        </r>
        <r>
          <rPr>
            <b/>
            <sz val="9"/>
            <color indexed="81"/>
            <rFont val="Segoe UI"/>
            <family val="2"/>
          </rPr>
          <t xml:space="preserve">
in "Arbeit"</t>
        </r>
        <r>
          <rPr>
            <sz val="9"/>
            <color indexed="81"/>
            <rFont val="Segoe UI"/>
            <family val="2"/>
          </rPr>
          <t xml:space="preserve">
</t>
        </r>
      </text>
    </comment>
  </commentList>
</comments>
</file>

<file path=xl/sharedStrings.xml><?xml version="1.0" encoding="utf-8"?>
<sst xmlns="http://schemas.openxmlformats.org/spreadsheetml/2006/main" count="3307" uniqueCount="274">
  <si>
    <t xml:space="preserve"> Ausgaben</t>
  </si>
  <si>
    <t>Einnahmen</t>
  </si>
  <si>
    <t>Mai</t>
  </si>
  <si>
    <t>Gesamt</t>
  </si>
  <si>
    <t>Datum</t>
  </si>
  <si>
    <t>aktuell:</t>
  </si>
  <si>
    <t>Transfer</t>
  </si>
  <si>
    <t>Dispo:</t>
  </si>
  <si>
    <t>aktuell</t>
  </si>
  <si>
    <t>!</t>
  </si>
  <si>
    <t>X</t>
  </si>
  <si>
    <t>o</t>
  </si>
  <si>
    <t>Saldo</t>
  </si>
  <si>
    <t>S</t>
  </si>
  <si>
    <t>ü</t>
  </si>
  <si>
    <t>y</t>
  </si>
  <si>
    <t>Es wurden nicht alle Werte erfasst!</t>
  </si>
  <si>
    <t>A</t>
  </si>
  <si>
    <t>E</t>
  </si>
  <si>
    <t>Jahresende</t>
  </si>
  <si>
    <t>Vorjahr:</t>
  </si>
  <si>
    <t>°</t>
  </si>
  <si>
    <t>Monatsende</t>
  </si>
  <si>
    <t>Dispokredit</t>
  </si>
  <si>
    <t xml:space="preserve">Bank </t>
  </si>
  <si>
    <t>IBAN</t>
  </si>
  <si>
    <t>BIC</t>
  </si>
  <si>
    <t>Differenz:</t>
  </si>
  <si>
    <t>interne Umsätze und Überträge</t>
  </si>
  <si>
    <t>Monat ist geplant</t>
  </si>
  <si>
    <t>Monat ist in Arbeit</t>
  </si>
  <si>
    <t>Monat ist abgerechnet</t>
  </si>
  <si>
    <t>(Arial: o)</t>
  </si>
  <si>
    <t>(Arial: y)</t>
  </si>
  <si>
    <t>(Arial: ü)</t>
  </si>
  <si>
    <t xml:space="preserve">Einzelne Felder und Objekte können auch frei bleiben, </t>
  </si>
  <si>
    <t>Fehler</t>
  </si>
  <si>
    <t>Vohrjahresendstand:</t>
  </si>
  <si>
    <t>Parameter</t>
  </si>
  <si>
    <t>V</t>
  </si>
  <si>
    <t>M</t>
  </si>
  <si>
    <t>Stand:</t>
  </si>
  <si>
    <t>überflüssige Felder (rot) müssen gelöscht werden.</t>
  </si>
  <si>
    <t>Multi-Select</t>
  </si>
  <si>
    <t>Falls in einem Monatsblatt mehr als</t>
  </si>
  <si>
    <t>Art</t>
  </si>
  <si>
    <t>Anfangsstände</t>
  </si>
  <si>
    <t>F</t>
  </si>
  <si>
    <t>Endstand</t>
  </si>
  <si>
    <t>Vorjahr</t>
  </si>
  <si>
    <t>Modus</t>
  </si>
  <si>
    <t>Umsatz</t>
  </si>
  <si>
    <t>Block 1</t>
  </si>
  <si>
    <t>Block 2</t>
  </si>
  <si>
    <t>Block 3</t>
  </si>
  <si>
    <t>Zeilen dürfen nur direkt über der Zeile</t>
  </si>
  <si>
    <t xml:space="preserve">  - Formeln sind möglich,</t>
  </si>
  <si>
    <t xml:space="preserve">  - Zellen sind individuell einfärbbar.</t>
  </si>
  <si>
    <t>Einfügen sind die links und rechts rot</t>
  </si>
  <si>
    <t>Erweiterung/Reduzierung des Blattes</t>
  </si>
  <si>
    <t xml:space="preserve">Ertrag </t>
  </si>
  <si>
    <t>Fehler:</t>
  </si>
  <si>
    <t>Gesamtblatt:</t>
  </si>
  <si>
    <t>F:</t>
  </si>
  <si>
    <t>Blattstatus:</t>
  </si>
  <si>
    <t>Status</t>
  </si>
  <si>
    <t>Ergebnis:</t>
  </si>
  <si>
    <t>0,00</t>
  </si>
  <si>
    <t>G</t>
  </si>
  <si>
    <t>K</t>
  </si>
  <si>
    <t>R</t>
  </si>
  <si>
    <t>U</t>
  </si>
  <si>
    <t>Posten</t>
  </si>
  <si>
    <t>Betrag</t>
  </si>
  <si>
    <t>Kopf</t>
  </si>
  <si>
    <t>interner Posten</t>
  </si>
  <si>
    <t>Auswahl der Kategorien:</t>
  </si>
  <si>
    <t>Kat</t>
  </si>
  <si>
    <t>Aus den Eintragungen im EBIT(DA)-Bereich (blau) wird</t>
  </si>
  <si>
    <t>EBIT</t>
  </si>
  <si>
    <t>EBITDA</t>
  </si>
  <si>
    <t>Zeitraum</t>
  </si>
  <si>
    <t xml:space="preserve"> Monatsstatus muss Gesamtstatus entsprechen!</t>
  </si>
  <si>
    <t xml:space="preserve"> 1 Monat muss und 1 Monat darf nur in Arbeit sein!</t>
  </si>
  <si>
    <t xml:space="preserve"> Ablauf "geplant&gt;in Arbeit&gt;abgerechnet" unkorrekt!</t>
  </si>
  <si>
    <t xml:space="preserve"> Der Gesamtstatus ist unkorrekt!</t>
  </si>
  <si>
    <r>
      <t xml:space="preserve">das EBIT(DA) berechnet um im Blatt </t>
    </r>
    <r>
      <rPr>
        <b/>
        <sz val="10"/>
        <rFont val="Arial"/>
        <family val="2"/>
      </rPr>
      <t>Jahr</t>
    </r>
    <r>
      <rPr>
        <sz val="10"/>
        <rFont val="Arial"/>
        <family val="2"/>
      </rPr>
      <t xml:space="preserve"> ausgewertet.</t>
    </r>
  </si>
  <si>
    <t>Löschen: Zeilen 1 - 47 müssen bleiben!</t>
  </si>
  <si>
    <t>Diese Anwendung wurde korrekt erstellt und getestet. Für die Richtigkeit der Inhalte und Werte ist der Bearbeiter verantwortlich!</t>
  </si>
  <si>
    <t>nicht zugeordnet</t>
  </si>
  <si>
    <t xml:space="preserve">interne Umsätze und Überträge </t>
  </si>
  <si>
    <t>Jahresendstand:</t>
  </si>
  <si>
    <t>Kontostände</t>
  </si>
  <si>
    <t>Weitere Umsätze:</t>
  </si>
  <si>
    <t>Buchung</t>
  </si>
  <si>
    <t>^</t>
  </si>
  <si>
    <r>
      <rPr>
        <b/>
        <sz val="9"/>
        <color theme="9" tint="-0.499984740745262"/>
        <rFont val="Arial"/>
        <family val="2"/>
      </rPr>
      <t>Kat</t>
    </r>
    <r>
      <rPr>
        <b/>
        <sz val="9"/>
        <color rgb="FF002060"/>
        <rFont val="Arial"/>
        <family val="2"/>
      </rPr>
      <t xml:space="preserve">egorien  </t>
    </r>
  </si>
  <si>
    <r>
      <rPr>
        <b/>
        <sz val="9"/>
        <color theme="0" tint="-0.499984740745262"/>
        <rFont val="Arial"/>
        <family val="2"/>
      </rPr>
      <t>Z</t>
    </r>
    <r>
      <rPr>
        <b/>
        <sz val="9"/>
        <rFont val="Arial"/>
        <family val="2"/>
      </rPr>
      <t>insen 1</t>
    </r>
  </si>
  <si>
    <r>
      <rPr>
        <b/>
        <sz val="9"/>
        <color theme="0" tint="-0.499984740745262"/>
        <rFont val="Arial"/>
        <family val="2"/>
      </rPr>
      <t>Z</t>
    </r>
    <r>
      <rPr>
        <b/>
        <sz val="9"/>
        <rFont val="Arial"/>
        <family val="2"/>
      </rPr>
      <t>insen 2</t>
    </r>
  </si>
  <si>
    <r>
      <rPr>
        <b/>
        <sz val="9"/>
        <color theme="0" tint="-0.499984740745262"/>
        <rFont val="Arial"/>
        <family val="2"/>
      </rPr>
      <t>Z</t>
    </r>
    <r>
      <rPr>
        <b/>
        <sz val="9"/>
        <rFont val="Arial"/>
        <family val="2"/>
      </rPr>
      <t>insen 3</t>
    </r>
  </si>
  <si>
    <r>
      <rPr>
        <b/>
        <sz val="9"/>
        <color theme="0" tint="-0.499984740745262"/>
        <rFont val="Arial"/>
        <family val="2"/>
      </rPr>
      <t>T</t>
    </r>
    <r>
      <rPr>
        <b/>
        <sz val="9"/>
        <rFont val="Arial"/>
        <family val="2"/>
      </rPr>
      <t>ilgung 1</t>
    </r>
  </si>
  <si>
    <r>
      <rPr>
        <b/>
        <sz val="9"/>
        <color theme="0" tint="-0.499984740745262"/>
        <rFont val="Arial"/>
        <family val="2"/>
      </rPr>
      <t>T</t>
    </r>
    <r>
      <rPr>
        <b/>
        <sz val="9"/>
        <rFont val="Arial"/>
        <family val="2"/>
      </rPr>
      <t>ilgung 2</t>
    </r>
  </si>
  <si>
    <r>
      <rPr>
        <b/>
        <sz val="9"/>
        <color theme="0" tint="-0.499984740745262"/>
        <rFont val="Arial"/>
        <family val="2"/>
      </rPr>
      <t>T</t>
    </r>
    <r>
      <rPr>
        <b/>
        <sz val="9"/>
        <rFont val="Arial"/>
        <family val="2"/>
      </rPr>
      <t>ilgung 3</t>
    </r>
  </si>
  <si>
    <r>
      <rPr>
        <b/>
        <sz val="9"/>
        <color theme="0" tint="-0.499984740745262"/>
        <rFont val="Arial"/>
        <family val="2"/>
      </rPr>
      <t>R</t>
    </r>
    <r>
      <rPr>
        <b/>
        <sz val="9"/>
        <color theme="1"/>
        <rFont val="Arial"/>
        <family val="2"/>
      </rPr>
      <t>ücklage 1</t>
    </r>
  </si>
  <si>
    <r>
      <rPr>
        <b/>
        <sz val="9"/>
        <color theme="0" tint="-0.499984740745262"/>
        <rFont val="Arial"/>
        <family val="2"/>
      </rPr>
      <t>R</t>
    </r>
    <r>
      <rPr>
        <b/>
        <sz val="9"/>
        <color theme="1"/>
        <rFont val="Arial"/>
        <family val="2"/>
      </rPr>
      <t>ücklage 2</t>
    </r>
  </si>
  <si>
    <r>
      <rPr>
        <b/>
        <sz val="9"/>
        <color theme="0" tint="-0.499984740745262"/>
        <rFont val="Arial"/>
        <family val="2"/>
      </rPr>
      <t>R</t>
    </r>
    <r>
      <rPr>
        <b/>
        <sz val="9"/>
        <color theme="1"/>
        <rFont val="Arial"/>
        <family val="2"/>
      </rPr>
      <t>ücklage 3</t>
    </r>
  </si>
  <si>
    <r>
      <rPr>
        <b/>
        <sz val="9"/>
        <color theme="0" tint="-0.499984740745262"/>
        <rFont val="Arial"/>
        <family val="2"/>
      </rPr>
      <t>S</t>
    </r>
    <r>
      <rPr>
        <b/>
        <sz val="9"/>
        <rFont val="Arial"/>
        <family val="2"/>
      </rPr>
      <t>teuer 1</t>
    </r>
  </si>
  <si>
    <r>
      <rPr>
        <b/>
        <sz val="9"/>
        <color theme="0" tint="-0.499984740745262"/>
        <rFont val="Arial"/>
        <family val="2"/>
      </rPr>
      <t>S</t>
    </r>
    <r>
      <rPr>
        <b/>
        <sz val="9"/>
        <rFont val="Arial"/>
        <family val="2"/>
      </rPr>
      <t>teuer 2</t>
    </r>
  </si>
  <si>
    <r>
      <rPr>
        <b/>
        <sz val="9"/>
        <color theme="0" tint="-0.499984740745262"/>
        <rFont val="Arial"/>
        <family val="2"/>
      </rPr>
      <t>S</t>
    </r>
    <r>
      <rPr>
        <b/>
        <sz val="9"/>
        <rFont val="Arial"/>
        <family val="2"/>
      </rPr>
      <t>teuer 3</t>
    </r>
  </si>
  <si>
    <r>
      <t xml:space="preserve">Zinsen </t>
    </r>
    <r>
      <rPr>
        <b/>
        <sz val="10"/>
        <color theme="9" tint="-0.499984740745262"/>
        <rFont val="Arial"/>
        <family val="2"/>
      </rPr>
      <t>/</t>
    </r>
    <r>
      <rPr>
        <b/>
        <sz val="10"/>
        <color rgb="FF002060"/>
        <rFont val="Arial"/>
        <family val="2"/>
      </rPr>
      <t xml:space="preserve"> Tilgung </t>
    </r>
    <r>
      <rPr>
        <b/>
        <sz val="10"/>
        <color theme="9" tint="-0.499984740745262"/>
        <rFont val="Arial"/>
        <family val="2"/>
      </rPr>
      <t>/</t>
    </r>
    <r>
      <rPr>
        <b/>
        <sz val="10"/>
        <color rgb="FF002060"/>
        <rFont val="Arial"/>
        <family val="2"/>
      </rPr>
      <t xml:space="preserve"> Rücklage </t>
    </r>
    <r>
      <rPr>
        <b/>
        <sz val="10"/>
        <color theme="9" tint="-0.499984740745262"/>
        <rFont val="Arial"/>
        <family val="2"/>
      </rPr>
      <t xml:space="preserve">/ </t>
    </r>
    <r>
      <rPr>
        <b/>
        <sz val="10"/>
        <color rgb="FF002060"/>
        <rFont val="Arial"/>
        <family val="2"/>
      </rPr>
      <t>Steuer</t>
    </r>
  </si>
  <si>
    <t xml:space="preserve"> ^</t>
  </si>
  <si>
    <t>HH</t>
  </si>
  <si>
    <t>Versicherungen</t>
  </si>
  <si>
    <t>Sonstiges</t>
  </si>
  <si>
    <t>Z</t>
  </si>
  <si>
    <t>Max</t>
  </si>
  <si>
    <t>Leer +</t>
  </si>
  <si>
    <t>&lt; Σ</t>
  </si>
  <si>
    <t>Selektions-
möglichkeiten</t>
  </si>
  <si>
    <t>Summe</t>
  </si>
  <si>
    <t>Sel&gt;</t>
  </si>
  <si>
    <t>Blocks</t>
  </si>
  <si>
    <t>D</t>
  </si>
  <si>
    <t>Haushaltskosten</t>
  </si>
  <si>
    <t>Frei</t>
  </si>
  <si>
    <t>Freizeit/Urlaub</t>
  </si>
  <si>
    <t>Arzt</t>
  </si>
  <si>
    <t>Gesundheitskosten</t>
  </si>
  <si>
    <t>H</t>
  </si>
  <si>
    <t>L</t>
  </si>
  <si>
    <t>N</t>
  </si>
  <si>
    <t>Lebensmittel</t>
  </si>
  <si>
    <t>Friseur</t>
  </si>
  <si>
    <t>Förderkreise</t>
  </si>
  <si>
    <t>Geschenke</t>
  </si>
  <si>
    <t>Hobby</t>
  </si>
  <si>
    <t>Sport</t>
  </si>
  <si>
    <t>Urlaub</t>
  </si>
  <si>
    <t>Veranstaltungn</t>
  </si>
  <si>
    <t>Augenarzt</t>
  </si>
  <si>
    <t>Hausarzt</t>
  </si>
  <si>
    <t>Zahnarzt</t>
  </si>
  <si>
    <t>Labor</t>
  </si>
  <si>
    <t>Medikamente</t>
  </si>
  <si>
    <r>
      <rPr>
        <sz val="20"/>
        <color rgb="FFC00000"/>
        <rFont val="Algerian"/>
        <family val="5"/>
      </rPr>
      <t>€</t>
    </r>
    <r>
      <rPr>
        <sz val="12"/>
        <color rgb="FF006666"/>
        <rFont val="Algerian"/>
        <family val="5"/>
      </rPr>
      <t>FLUX</t>
    </r>
  </si>
  <si>
    <r>
      <rPr>
        <sz val="20"/>
        <color rgb="FFC00000"/>
        <rFont val="Algerian"/>
        <family val="5"/>
      </rPr>
      <t>€</t>
    </r>
    <r>
      <rPr>
        <sz val="10"/>
        <color rgb="FF006666"/>
        <rFont val="Algerian"/>
        <family val="5"/>
      </rPr>
      <t>FLUX</t>
    </r>
  </si>
  <si>
    <r>
      <t xml:space="preserve">&lt;  </t>
    </r>
    <r>
      <rPr>
        <u/>
        <sz val="8"/>
        <color theme="9" tint="-0.499984740745262"/>
        <rFont val="Arial"/>
        <family val="2"/>
      </rPr>
      <t>Zeilenlöschungen</t>
    </r>
    <r>
      <rPr>
        <sz val="8"/>
        <color theme="9" tint="-0.499984740745262"/>
        <rFont val="Arial"/>
        <family val="2"/>
      </rPr>
      <t xml:space="preserve">  und  </t>
    </r>
    <r>
      <rPr>
        <u/>
        <sz val="8"/>
        <color theme="9" tint="-0.499984740745262"/>
        <rFont val="Arial"/>
        <family val="2"/>
      </rPr>
      <t>Zeileneinfügungen</t>
    </r>
    <r>
      <rPr>
        <sz val="8"/>
        <color theme="9" tint="-0.499984740745262"/>
        <rFont val="Arial"/>
        <family val="2"/>
      </rPr>
      <t xml:space="preserve">  oberhalb bis einschließlich dieser Zeile führen zu </t>
    </r>
    <r>
      <rPr>
        <u/>
        <sz val="8"/>
        <color theme="9" tint="-0.499984740745262"/>
        <rFont val="Arial"/>
        <family val="2"/>
      </rPr>
      <t>Fehlfunktionen</t>
    </r>
    <r>
      <rPr>
        <sz val="8"/>
        <color theme="9" tint="-0.499984740745262"/>
        <rFont val="Arial"/>
        <family val="2"/>
      </rPr>
      <t>!</t>
    </r>
  </si>
  <si>
    <r>
      <t xml:space="preserve">&lt;  </t>
    </r>
    <r>
      <rPr>
        <u/>
        <sz val="8"/>
        <color indexed="60" tint="-0.499984740745262"/>
        <rFont val="Arial"/>
        <family val="2"/>
      </rPr>
      <t>Zeilenlöschungen</t>
    </r>
    <r>
      <rPr>
        <sz val="8"/>
        <color indexed="60" tint="-0.499984740745262"/>
        <rFont val="Arial"/>
        <family val="2"/>
      </rPr>
      <t xml:space="preserve">  und  </t>
    </r>
    <r>
      <rPr>
        <u/>
        <sz val="8"/>
        <color indexed="60" tint="-0.499984740745262"/>
        <rFont val="Arial"/>
        <family val="2"/>
      </rPr>
      <t>Zeileneinfügungen</t>
    </r>
    <r>
      <rPr>
        <sz val="8"/>
        <color indexed="60" tint="-0.499984740745262"/>
        <rFont val="Arial"/>
        <family val="2"/>
      </rPr>
      <t xml:space="preserve">  oberhalb bis einschließlich dieser Zeile führen zu </t>
    </r>
    <r>
      <rPr>
        <u/>
        <sz val="8"/>
        <color indexed="60" tint="-0.499984740745262"/>
        <rFont val="Arial"/>
        <family val="2"/>
      </rPr>
      <t>Fehlfunktionen</t>
    </r>
    <r>
      <rPr>
        <sz val="8"/>
        <color indexed="60" tint="-0.499984740745262"/>
        <rFont val="Arial"/>
        <family val="2"/>
      </rPr>
      <t>!</t>
    </r>
  </si>
  <si>
    <r>
      <t xml:space="preserve">&lt;  </t>
    </r>
    <r>
      <rPr>
        <u/>
        <sz val="8"/>
        <color indexed="60"/>
        <rFont val="Arial"/>
        <family val="2"/>
      </rPr>
      <t>Zeilenlöschungen</t>
    </r>
    <r>
      <rPr>
        <sz val="8"/>
        <color indexed="60"/>
        <rFont val="Arial"/>
        <family val="2"/>
      </rPr>
      <t xml:space="preserve">  und  </t>
    </r>
    <r>
      <rPr>
        <u/>
        <sz val="8"/>
        <color indexed="60"/>
        <rFont val="Arial"/>
        <family val="2"/>
      </rPr>
      <t>Zeileneinfügungen</t>
    </r>
    <r>
      <rPr>
        <sz val="8"/>
        <color indexed="60"/>
        <rFont val="Arial"/>
        <family val="2"/>
      </rPr>
      <t xml:space="preserve">  oberhalb bis einschließlich dieser Zeile führen zu </t>
    </r>
    <r>
      <rPr>
        <u/>
        <sz val="8"/>
        <color indexed="60"/>
        <rFont val="Arial"/>
        <family val="2"/>
      </rPr>
      <t>Fehlfunktionen</t>
    </r>
    <r>
      <rPr>
        <sz val="8"/>
        <color indexed="60"/>
        <rFont val="Arial"/>
        <family val="2"/>
      </rPr>
      <t>!</t>
    </r>
  </si>
  <si>
    <r>
      <t>'</t>
    </r>
    <r>
      <rPr>
        <u/>
        <sz val="10"/>
        <color theme="1" tint="0.249977111117893"/>
        <rFont val="Arial"/>
        <family val="2"/>
      </rPr>
      <t>einfügen</t>
    </r>
    <r>
      <rPr>
        <sz val="10"/>
        <color theme="1" tint="0.249977111117893"/>
        <rFont val="Arial"/>
        <family val="2"/>
      </rPr>
      <t>' eingefügt werden. Nach dem</t>
    </r>
  </si>
  <si>
    <t>markierten Zeilen durch kopieren der</t>
  </si>
  <si>
    <t xml:space="preserve">  Im Bereich 'Objekte mit Kategorien' nur</t>
  </si>
  <si>
    <t>B</t>
  </si>
  <si>
    <t>Bei  Nutzung eines dieser 4 Begriffe:</t>
  </si>
  <si>
    <r>
      <t>z.B.: 'Ek-</t>
    </r>
    <r>
      <rPr>
        <b/>
        <sz val="10"/>
        <color rgb="FF002060"/>
        <rFont val="Arial"/>
        <family val="2"/>
      </rPr>
      <t>Steuer'</t>
    </r>
    <r>
      <rPr>
        <b/>
        <sz val="10"/>
        <color theme="9" tint="-0.499984740745262"/>
        <rFont val="Arial"/>
        <family val="2"/>
      </rPr>
      <t>,'Darl</t>
    </r>
    <r>
      <rPr>
        <b/>
        <sz val="10"/>
        <color rgb="FF002060"/>
        <rFont val="Arial"/>
        <family val="2"/>
      </rPr>
      <t>zinsen</t>
    </r>
    <r>
      <rPr>
        <b/>
        <sz val="10"/>
        <color theme="9" tint="-0.499984740745262"/>
        <rFont val="Arial"/>
        <family val="2"/>
      </rPr>
      <t>','</t>
    </r>
    <r>
      <rPr>
        <b/>
        <sz val="10"/>
        <color rgb="FF002060"/>
        <rFont val="Arial"/>
        <family val="2"/>
      </rPr>
      <t>Tilgung</t>
    </r>
    <r>
      <rPr>
        <b/>
        <sz val="10"/>
        <color theme="9" tint="-0.499984740745262"/>
        <rFont val="Arial"/>
        <family val="2"/>
      </rPr>
      <t xml:space="preserve"> 01'</t>
    </r>
  </si>
  <si>
    <t>Summierung dieser Werte aus allen Posten.</t>
  </si>
  <si>
    <t>darüberliegenden Zellen zu überschreiben!</t>
  </si>
  <si>
    <t>Ausfüllen des Parameter-Blatts:</t>
  </si>
  <si>
    <t>Gelbe und blaue Felder können ausgefüllt</t>
  </si>
  <si>
    <t>werden, die anderen Felder sind gesperrt.</t>
  </si>
  <si>
    <t>Objekt</t>
  </si>
  <si>
    <t>Objekt-Bezeichnung</t>
  </si>
  <si>
    <t xml:space="preserve">Immo mit </t>
  </si>
  <si>
    <t xml:space="preserve">Giro mit </t>
  </si>
  <si>
    <r>
      <t xml:space="preserve">Objekten mit dem selben  </t>
    </r>
    <r>
      <rPr>
        <b/>
        <sz val="10"/>
        <color rgb="FFC00000"/>
        <rFont val="Arial"/>
        <family val="2"/>
      </rPr>
      <t>Kat</t>
    </r>
    <r>
      <rPr>
        <sz val="10"/>
        <rFont val="Arial"/>
        <family val="2"/>
      </rPr>
      <t>egorie-Kennzeichen sind</t>
    </r>
  </si>
  <si>
    <r>
      <t xml:space="preserve">möglich. (Doppelte Kategorien </t>
    </r>
    <r>
      <rPr>
        <u/>
        <sz val="10"/>
        <rFont val="Arial"/>
        <family val="2"/>
      </rPr>
      <t>je Objekt</t>
    </r>
    <r>
      <rPr>
        <sz val="10"/>
        <rFont val="Arial"/>
        <family val="2"/>
      </rPr>
      <t xml:space="preserve"> sind Fehler!).</t>
    </r>
  </si>
  <si>
    <t>Die Kategorien können mit allen Zeichen</t>
  </si>
  <si>
    <t>(nicht nur 1 Zeichen pro Zelle) bezeichnet</t>
  </si>
  <si>
    <r>
      <t xml:space="preserve">werden (Lesbarkeit beachten!). </t>
    </r>
    <r>
      <rPr>
        <b/>
        <sz val="10"/>
        <color rgb="FFC00000"/>
        <rFont val="Arial"/>
        <family val="2"/>
      </rPr>
      <t>X</t>
    </r>
    <r>
      <rPr>
        <sz val="10"/>
        <color theme="1" tint="0.249977111117893"/>
        <rFont val="Arial"/>
        <family val="2"/>
      </rPr>
      <t xml:space="preserve"> ist nicht</t>
    </r>
  </si>
  <si>
    <r>
      <t>änderbar! Der Kategorienbereich (</t>
    </r>
    <r>
      <rPr>
        <b/>
        <sz val="10"/>
        <color theme="1" tint="0.249977111117893"/>
        <rFont val="Arial"/>
        <family val="2"/>
      </rPr>
      <t>-&gt;</t>
    </r>
    <r>
      <rPr>
        <sz val="10"/>
        <color theme="1" tint="0.249977111117893"/>
        <rFont val="Arial"/>
        <family val="2"/>
      </rPr>
      <t>) kann</t>
    </r>
  </si>
  <si>
    <t>G&amp;V-Art</t>
  </si>
  <si>
    <r>
      <t>Kat</t>
    </r>
    <r>
      <rPr>
        <b/>
        <sz val="10"/>
        <color rgb="FF002060"/>
        <rFont val="Arial"/>
        <family val="2"/>
      </rPr>
      <t>egorien</t>
    </r>
    <r>
      <rPr>
        <b/>
        <sz val="10"/>
        <color theme="9" tint="-0.499984740745262"/>
        <rFont val="Arial"/>
        <family val="2"/>
      </rPr>
      <t xml:space="preserve"> ^</t>
    </r>
  </si>
  <si>
    <r>
      <rPr>
        <b/>
        <sz val="10"/>
        <color rgb="FF002060"/>
        <rFont val="Arial"/>
        <family val="2"/>
      </rPr>
      <t>Feld:</t>
    </r>
    <r>
      <rPr>
        <b/>
        <sz val="10"/>
        <color theme="9" tint="-0.499984740745262"/>
        <rFont val="Arial"/>
        <family val="2"/>
      </rPr>
      <t xml:space="preserve">   gelb</t>
    </r>
    <r>
      <rPr>
        <b/>
        <sz val="10"/>
        <color rgb="FFFFFF99"/>
        <rFont val="Arial"/>
        <family val="2"/>
      </rPr>
      <t xml:space="preserve"> </t>
    </r>
    <r>
      <rPr>
        <b/>
        <sz val="10"/>
        <rFont val="Arial"/>
        <family val="2"/>
      </rPr>
      <t xml:space="preserve">= nicht verwendet | </t>
    </r>
    <r>
      <rPr>
        <b/>
        <sz val="10"/>
        <color rgb="FF006666"/>
        <rFont val="Arial"/>
        <family val="2"/>
      </rPr>
      <t>grün</t>
    </r>
    <r>
      <rPr>
        <b/>
        <sz val="10"/>
        <color rgb="FF008080"/>
        <rFont val="Arial"/>
        <family val="2"/>
      </rPr>
      <t xml:space="preserve"> </t>
    </r>
    <r>
      <rPr>
        <b/>
        <sz val="10"/>
        <rFont val="Arial"/>
        <family val="2"/>
      </rPr>
      <t xml:space="preserve">= wird verwendet | </t>
    </r>
    <r>
      <rPr>
        <b/>
        <sz val="10"/>
        <color rgb="FFC00000"/>
        <rFont val="Arial"/>
        <family val="2"/>
      </rPr>
      <t xml:space="preserve">rot </t>
    </r>
    <r>
      <rPr>
        <b/>
        <sz val="10"/>
        <rFont val="Arial"/>
        <family val="2"/>
      </rPr>
      <t>= nicht änderbar</t>
    </r>
  </si>
  <si>
    <r>
      <t xml:space="preserve">   ^  Wenn nicht belegt, dann </t>
    </r>
    <r>
      <rPr>
        <b/>
        <sz val="9"/>
        <color theme="8" tint="-0.499984740745262"/>
        <rFont val="Arial"/>
        <family val="2"/>
      </rPr>
      <t>#</t>
    </r>
    <r>
      <rPr>
        <b/>
        <sz val="9"/>
        <color rgb="FFFF0000"/>
        <rFont val="Arial"/>
        <family val="2"/>
      </rPr>
      <t xml:space="preserve"> eintragen!</t>
    </r>
  </si>
  <si>
    <r>
      <t>innerhalb '</t>
    </r>
    <r>
      <rPr>
        <b/>
        <sz val="10"/>
        <color theme="1" tint="0.249977111117893"/>
        <rFont val="Arial"/>
        <family val="2"/>
      </rPr>
      <t>Posten</t>
    </r>
    <r>
      <rPr>
        <sz val="10"/>
        <color theme="1" tint="0.249977111117893"/>
        <rFont val="Arial"/>
        <family val="2"/>
      </rPr>
      <t xml:space="preserve">' erfolgt im </t>
    </r>
    <r>
      <rPr>
        <b/>
        <sz val="10"/>
        <color theme="1" tint="0.249977111117893"/>
        <rFont val="Arial"/>
        <family val="2"/>
      </rPr>
      <t>Kopf</t>
    </r>
    <r>
      <rPr>
        <sz val="10"/>
        <color theme="1" tint="0.249977111117893"/>
        <rFont val="Arial"/>
        <family val="2"/>
      </rPr>
      <t xml:space="preserve"> die </t>
    </r>
  </si>
  <si>
    <t>muss ausgefüllt werden oder leer bleiben</t>
  </si>
  <si>
    <t>Information</t>
  </si>
  <si>
    <t>Vorgabe</t>
  </si>
  <si>
    <t>kann nicht geändert werden</t>
  </si>
  <si>
    <t>Systemfeld</t>
  </si>
  <si>
    <t>wird vom Programm ausgefüllt</t>
  </si>
  <si>
    <t>D i e   O b j e  k t e   m i t   K a t e g o r i e n ,   P o s t e n   u n d   a u s   d e n  M o n a t e n   a u f s u m m i e r t e n   B e t r ä g e n</t>
  </si>
  <si>
    <t>Konto X&gt;</t>
  </si>
  <si>
    <t>muss nicht ausgefüllt werden</t>
  </si>
  <si>
    <t>Geldinstitut</t>
  </si>
  <si>
    <t>Ertragsart</t>
  </si>
  <si>
    <t>Periode</t>
  </si>
  <si>
    <t>Blattname</t>
  </si>
  <si>
    <t>Kat &amp; Posten</t>
  </si>
  <si>
    <t>Arbeitsstand</t>
  </si>
  <si>
    <t>kurz</t>
  </si>
  <si>
    <t>ein Blattname eingetragen und hier &gt;</t>
  </si>
  <si>
    <r>
      <rPr>
        <b/>
        <sz val="10"/>
        <color rgb="FFC00000"/>
        <rFont val="Arial"/>
        <family val="2"/>
      </rPr>
      <t>Eintragungen</t>
    </r>
    <r>
      <rPr>
        <i/>
        <sz val="10"/>
        <color rgb="FF002060"/>
        <rFont val="Arial"/>
        <family val="2"/>
      </rPr>
      <t xml:space="preserve"> im Parameter-Blatt</t>
    </r>
  </si>
  <si>
    <r>
      <rPr>
        <b/>
        <sz val="10"/>
        <color rgb="FFC00000"/>
        <rFont val="Arial"/>
        <family val="2"/>
      </rPr>
      <t>Monatsblätter</t>
    </r>
    <r>
      <rPr>
        <i/>
        <sz val="10"/>
        <color rgb="FF002060"/>
        <rFont val="Arial"/>
        <family val="2"/>
      </rPr>
      <t xml:space="preserve"> sind links unten im Blatt zwingend</t>
    </r>
  </si>
  <si>
    <r>
      <rPr>
        <b/>
        <u/>
        <sz val="10"/>
        <color rgb="FFC00000"/>
        <rFont val="Arial"/>
        <family val="2"/>
      </rPr>
      <t>Wichtig</t>
    </r>
    <r>
      <rPr>
        <b/>
        <sz val="10"/>
        <color rgb="FFC00000"/>
        <rFont val="Arial"/>
        <family val="2"/>
      </rPr>
      <t>:</t>
    </r>
    <r>
      <rPr>
        <b/>
        <sz val="9"/>
        <color theme="9" tint="-0.499984740745262"/>
        <rFont val="Arial"/>
        <family val="2"/>
      </rPr>
      <t xml:space="preserve">  Von Dateien außerhalb des Kontosplitters</t>
    </r>
    <r>
      <rPr>
        <b/>
        <sz val="9"/>
        <color rgb="FFFF0000"/>
        <rFont val="Arial"/>
        <family val="2"/>
      </rPr>
      <t xml:space="preserve"> </t>
    </r>
    <r>
      <rPr>
        <b/>
        <sz val="10"/>
        <color rgb="FFFF0000"/>
        <rFont val="Arial"/>
        <family val="2"/>
      </rPr>
      <t>nie</t>
    </r>
    <r>
      <rPr>
        <b/>
        <sz val="9"/>
        <color rgb="FFFF0000"/>
        <rFont val="Arial"/>
        <family val="2"/>
      </rPr>
      <t xml:space="preserve"> mit '</t>
    </r>
    <r>
      <rPr>
        <b/>
        <u/>
        <sz val="9"/>
        <color rgb="FFFF0000"/>
        <rFont val="Arial"/>
        <family val="2"/>
      </rPr>
      <t>kopieren/einfügen</t>
    </r>
    <r>
      <rPr>
        <b/>
        <sz val="9"/>
        <color rgb="FFFF0000"/>
        <rFont val="Arial"/>
        <family val="2"/>
      </rPr>
      <t>'</t>
    </r>
    <r>
      <rPr>
        <b/>
        <sz val="9"/>
        <color theme="9" tint="-0.499984740745262"/>
        <rFont val="Arial"/>
        <family val="2"/>
      </rPr>
      <t xml:space="preserve">, </t>
    </r>
    <r>
      <rPr>
        <b/>
        <sz val="10"/>
        <color rgb="FF006666"/>
        <rFont val="Arial"/>
        <family val="2"/>
      </rPr>
      <t>stets</t>
    </r>
    <r>
      <rPr>
        <b/>
        <sz val="9"/>
        <color rgb="FF006666"/>
        <rFont val="Arial"/>
        <family val="2"/>
      </rPr>
      <t xml:space="preserve"> mit '</t>
    </r>
    <r>
      <rPr>
        <b/>
        <u/>
        <sz val="9"/>
        <color rgb="FF006666"/>
        <rFont val="Arial"/>
        <family val="2"/>
      </rPr>
      <t>kopieren/Werte einfügen</t>
    </r>
    <r>
      <rPr>
        <b/>
        <sz val="9"/>
        <color rgb="FF006666"/>
        <rFont val="Arial"/>
        <family val="2"/>
      </rPr>
      <t>'</t>
    </r>
    <r>
      <rPr>
        <b/>
        <sz val="9"/>
        <color theme="9" tint="-0.499984740745262"/>
        <rFont val="Arial"/>
        <family val="2"/>
      </rPr>
      <t xml:space="preserve"> eintragen!</t>
    </r>
  </si>
  <si>
    <t>Administration</t>
  </si>
  <si>
    <r>
      <t xml:space="preserve">einzustellen, es darf </t>
    </r>
    <r>
      <rPr>
        <i/>
        <u/>
        <sz val="10"/>
        <color rgb="FF002060"/>
        <rFont val="Arial"/>
        <family val="2"/>
      </rPr>
      <t>nur 1 Monatsblatt '</t>
    </r>
    <r>
      <rPr>
        <b/>
        <i/>
        <u/>
        <sz val="10"/>
        <color rgb="FF002060"/>
        <rFont val="Arial"/>
        <family val="2"/>
      </rPr>
      <t>in Arbeit</t>
    </r>
    <r>
      <rPr>
        <i/>
        <u/>
        <sz val="10"/>
        <color rgb="FF002060"/>
        <rFont val="Arial"/>
        <family val="2"/>
      </rPr>
      <t>'</t>
    </r>
    <r>
      <rPr>
        <i/>
        <sz val="10"/>
        <color rgb="FF002060"/>
        <rFont val="Arial"/>
        <family val="2"/>
      </rPr>
      <t xml:space="preserve"> sein!</t>
    </r>
  </si>
  <si>
    <t>Umfang der Objekte</t>
  </si>
  <si>
    <t xml:space="preserve">wird dort parametrisiert &gt; </t>
  </si>
  <si>
    <t>1 Objekt  gefiltert  wird, kann dafür</t>
  </si>
  <si>
    <t>in der DropBox gewählt werden. Bei</t>
  </si>
  <si>
    <r>
      <t xml:space="preserve">sortiert werden, die </t>
    </r>
    <r>
      <rPr>
        <u/>
        <sz val="10"/>
        <color theme="1" tint="0.249977111117893"/>
        <rFont val="Arial"/>
        <family val="2"/>
      </rPr>
      <t>eingestellte Reihenfolge</t>
    </r>
  </si>
  <si>
    <t>wird in den Monatsblättern angeboten.</t>
  </si>
  <si>
    <r>
      <t xml:space="preserve">Falschgefüllte Felder sind </t>
    </r>
    <r>
      <rPr>
        <b/>
        <i/>
        <u/>
        <sz val="10"/>
        <color rgb="FFFF0000"/>
        <rFont val="Arial"/>
        <family val="2"/>
      </rPr>
      <t>rot</t>
    </r>
    <r>
      <rPr>
        <b/>
        <sz val="10"/>
        <color rgb="FFFF0000"/>
        <rFont val="Arial"/>
        <family val="2"/>
      </rPr>
      <t xml:space="preserve"> hinterlegt!</t>
    </r>
  </si>
  <si>
    <r>
      <t xml:space="preserve">Falschgefüllte Felder sind </t>
    </r>
    <r>
      <rPr>
        <b/>
        <i/>
        <u/>
        <sz val="10"/>
        <color rgb="FFFF0000"/>
        <rFont val="Arial"/>
        <family val="2"/>
      </rPr>
      <t>farbig</t>
    </r>
    <r>
      <rPr>
        <b/>
        <sz val="10"/>
        <color rgb="FFFF0000"/>
        <rFont val="Arial"/>
        <family val="2"/>
      </rPr>
      <t xml:space="preserve"> hinterlegt.</t>
    </r>
  </si>
  <si>
    <r>
      <t xml:space="preserve">auswählbar, auch unterschiedliche </t>
    </r>
    <r>
      <rPr>
        <b/>
        <sz val="10"/>
        <color rgb="FFC00000"/>
        <rFont val="Arial"/>
        <family val="2"/>
      </rPr>
      <t>Posten</t>
    </r>
    <r>
      <rPr>
        <sz val="10"/>
        <rFont val="Arial"/>
        <family val="2"/>
      </rPr>
      <t>-Namen in</t>
    </r>
  </si>
  <si>
    <r>
      <t xml:space="preserve">Generell gilt:    </t>
    </r>
    <r>
      <rPr>
        <b/>
        <sz val="10"/>
        <color rgb="FFFF0000"/>
        <rFont val="Arial"/>
        <family val="2"/>
      </rPr>
      <t xml:space="preserve"> [Zellen </t>
    </r>
    <r>
      <rPr>
        <b/>
        <u/>
        <sz val="10"/>
        <color rgb="FFFF0000"/>
        <rFont val="Arial"/>
        <family val="2"/>
      </rPr>
      <t>nie verschieben</t>
    </r>
    <r>
      <rPr>
        <b/>
        <sz val="10"/>
        <color rgb="FFFF0000"/>
        <rFont val="Arial"/>
        <family val="2"/>
      </rPr>
      <t>!]</t>
    </r>
  </si>
  <si>
    <r>
      <t xml:space="preserve">Im </t>
    </r>
    <r>
      <rPr>
        <b/>
        <sz val="10"/>
        <color rgb="FF002060"/>
        <rFont val="Arial"/>
        <family val="2"/>
      </rPr>
      <t>Parameter</t>
    </r>
    <r>
      <rPr>
        <sz val="10"/>
        <color theme="1" tint="0.249977111117893"/>
        <rFont val="Arial"/>
        <family val="2"/>
      </rPr>
      <t>-Blatt:</t>
    </r>
  </si>
  <si>
    <r>
      <t xml:space="preserve">In den </t>
    </r>
    <r>
      <rPr>
        <b/>
        <sz val="10"/>
        <color rgb="FF002060"/>
        <rFont val="Arial"/>
        <family val="2"/>
      </rPr>
      <t>Monatsblättern</t>
    </r>
    <r>
      <rPr>
        <sz val="10"/>
        <color theme="1" tint="0.249977111117893"/>
        <rFont val="Arial"/>
        <family val="2"/>
      </rPr>
      <t>:</t>
    </r>
  </si>
  <si>
    <r>
      <t xml:space="preserve">  '</t>
    </r>
    <r>
      <rPr>
        <u/>
        <sz val="10"/>
        <color theme="1" tint="0.249977111117893"/>
        <rFont val="Arial"/>
        <family val="2"/>
      </rPr>
      <t>kopieren'/'Werte einfügen</t>
    </r>
    <r>
      <rPr>
        <sz val="10"/>
        <color theme="1" tint="0.249977111117893"/>
        <rFont val="Arial"/>
        <family val="2"/>
      </rPr>
      <t>' verwenden!</t>
    </r>
  </si>
  <si>
    <r>
      <t xml:space="preserve">  '</t>
    </r>
    <r>
      <rPr>
        <u/>
        <sz val="10"/>
        <color theme="1" tint="0.249977111117893"/>
        <rFont val="Arial"/>
        <family val="2"/>
      </rPr>
      <t>kopieren'/'einfügen</t>
    </r>
    <r>
      <rPr>
        <sz val="10"/>
        <color theme="1" tint="0.249977111117893"/>
        <rFont val="Arial"/>
        <family val="2"/>
      </rPr>
      <t>' verwenden,</t>
    </r>
  </si>
  <si>
    <r>
      <t>Nur der Objekt-</t>
    </r>
    <r>
      <rPr>
        <b/>
        <u/>
        <sz val="8"/>
        <color rgb="FFC00000"/>
        <rFont val="Arial"/>
        <family val="2"/>
      </rPr>
      <t>kurz</t>
    </r>
    <r>
      <rPr>
        <sz val="8"/>
        <rFont val="Arial"/>
        <family val="2"/>
      </rPr>
      <t xml:space="preserve">name ist </t>
    </r>
    <r>
      <rPr>
        <sz val="8"/>
        <color theme="0"/>
        <rFont val="Arial"/>
        <family val="2"/>
      </rPr>
      <t>.</t>
    </r>
    <r>
      <rPr>
        <sz val="8"/>
        <rFont val="Arial"/>
        <family val="2"/>
      </rPr>
      <t xml:space="preserve">
im </t>
    </r>
    <r>
      <rPr>
        <i/>
        <sz val="8"/>
        <rFont val="Arial"/>
        <family val="2"/>
      </rPr>
      <t>Monatsblatt</t>
    </r>
    <r>
      <rPr>
        <sz val="8"/>
        <rFont val="Arial"/>
        <family val="2"/>
      </rPr>
      <t xml:space="preserve"> in der Spalte  </t>
    </r>
    <r>
      <rPr>
        <sz val="8"/>
        <color theme="0"/>
        <rFont val="Arial"/>
        <family val="2"/>
      </rPr>
      <t>.</t>
    </r>
    <r>
      <rPr>
        <sz val="8"/>
        <rFont val="Arial"/>
        <family val="2"/>
      </rPr>
      <t xml:space="preserve">
</t>
    </r>
    <r>
      <rPr>
        <b/>
        <u/>
        <sz val="8"/>
        <color theme="8" tint="-0.499984740745262"/>
        <rFont val="Arial"/>
        <family val="2"/>
      </rPr>
      <t>Objekt</t>
    </r>
    <r>
      <rPr>
        <sz val="8"/>
        <rFont val="Arial"/>
        <family val="2"/>
      </rPr>
      <t xml:space="preserve"> per Box auswählbar! </t>
    </r>
    <r>
      <rPr>
        <sz val="8"/>
        <color theme="0"/>
        <rFont val="Arial"/>
        <family val="2"/>
      </rPr>
      <t>.</t>
    </r>
    <r>
      <rPr>
        <sz val="8"/>
        <rFont val="Arial"/>
        <family val="2"/>
      </rPr>
      <t xml:space="preserve">  </t>
    </r>
  </si>
  <si>
    <t>Fehler!</t>
  </si>
  <si>
    <t>Jan</t>
  </si>
  <si>
    <t>Feb</t>
  </si>
  <si>
    <t>Mrz</t>
  </si>
  <si>
    <t>Apr</t>
  </si>
  <si>
    <t>Jun</t>
  </si>
  <si>
    <t>Jul</t>
  </si>
  <si>
    <t>Aug</t>
  </si>
  <si>
    <t>Sep</t>
  </si>
  <si>
    <t>Okt</t>
  </si>
  <si>
    <t>Nov</t>
  </si>
  <si>
    <t>Dez</t>
  </si>
  <si>
    <t>Leben</t>
  </si>
  <si>
    <t>Jahresanfang</t>
  </si>
  <si>
    <t>Endstand &amp; X</t>
  </si>
  <si>
    <t xml:space="preserve"> </t>
  </si>
  <si>
    <t>ÿ</t>
  </si>
  <si>
    <t>Export&gt;Datei</t>
  </si>
  <si>
    <r>
      <t xml:space="preserve">Die Gruppennamen sind frei wählbar. Objekte werden mit  </t>
    </r>
    <r>
      <rPr>
        <b/>
        <sz val="9"/>
        <color theme="9" tint="-0.499984740745262"/>
        <rFont val="Wingdings"/>
        <charset val="2"/>
      </rPr>
      <t>ü</t>
    </r>
    <r>
      <rPr>
        <b/>
        <sz val="9"/>
        <color theme="8" tint="-0.499984740745262"/>
        <rFont val="Arial"/>
        <family val="2"/>
      </rPr>
      <t xml:space="preserve">  der Gruppe zugeordnet, Mehrfachzuordnungen sind auch möglich.</t>
    </r>
  </si>
  <si>
    <r>
      <t xml:space="preserve">Werden Werte  </t>
    </r>
    <r>
      <rPr>
        <b/>
        <u/>
        <sz val="9"/>
        <color theme="8" tint="-0.499984740745262"/>
        <rFont val="Arial"/>
        <family val="2"/>
      </rPr>
      <t>exportiert</t>
    </r>
    <r>
      <rPr>
        <b/>
        <sz val="9"/>
        <color theme="8" tint="-0.499984740745262"/>
        <rFont val="Arial"/>
        <family val="2"/>
      </rPr>
      <t xml:space="preserve">, sollten diese  </t>
    </r>
    <r>
      <rPr>
        <b/>
        <sz val="9"/>
        <color theme="9" tint="-0.499984740745262"/>
        <rFont val="Arial"/>
        <family val="2"/>
      </rPr>
      <t>farbig</t>
    </r>
    <r>
      <rPr>
        <b/>
        <sz val="9"/>
        <color theme="8" tint="-0.499984740745262"/>
        <rFont val="Arial"/>
        <family val="2"/>
      </rPr>
      <t xml:space="preserve">  markiert werden. Zur Info ist dann </t>
    </r>
    <r>
      <rPr>
        <b/>
        <sz val="9"/>
        <color theme="9" tint="-0.499984740745262"/>
        <rFont val="Wingdings"/>
        <charset val="2"/>
      </rPr>
      <t>ÿ</t>
    </r>
    <r>
      <rPr>
        <b/>
        <sz val="9"/>
        <color theme="8" tint="-0.499984740745262"/>
        <rFont val="Arial"/>
        <family val="2"/>
      </rPr>
      <t xml:space="preserve"> unter der Spalte zu selektieren: </t>
    </r>
  </si>
  <si>
    <t xml:space="preserve"> Vortrag für Januar</t>
  </si>
  <si>
    <t>Ê</t>
  </si>
  <si>
    <t xml:space="preserve"> Monat</t>
  </si>
  <si>
    <t xml:space="preserve"> Januar</t>
  </si>
  <si>
    <t xml:space="preserve"> Februar</t>
  </si>
  <si>
    <t xml:space="preserve"> März</t>
  </si>
  <si>
    <t xml:space="preserve"> April</t>
  </si>
  <si>
    <t xml:space="preserve"> Mai</t>
  </si>
  <si>
    <t xml:space="preserve"> Juni</t>
  </si>
  <si>
    <t xml:space="preserve"> Juli</t>
  </si>
  <si>
    <t xml:space="preserve"> August</t>
  </si>
  <si>
    <t xml:space="preserve"> September</t>
  </si>
  <si>
    <t xml:space="preserve"> Oktober</t>
  </si>
  <si>
    <t xml:space="preserve"> November</t>
  </si>
  <si>
    <t xml:space="preserve"> Dezember</t>
  </si>
  <si>
    <r>
      <t xml:space="preserve">Die </t>
    </r>
    <r>
      <rPr>
        <b/>
        <sz val="10"/>
        <color rgb="FFC00000"/>
        <rFont val="Arial"/>
        <family val="2"/>
      </rPr>
      <t>Kat</t>
    </r>
    <r>
      <rPr>
        <sz val="10"/>
        <rFont val="Arial"/>
        <family val="2"/>
      </rPr>
      <t>egorien sind aus den vorgegebenen Werten frei</t>
    </r>
  </si>
  <si>
    <r>
      <rPr>
        <b/>
        <sz val="10"/>
        <color theme="1" tint="0.249977111117893"/>
        <rFont val="Arial"/>
        <family val="2"/>
      </rPr>
      <t>Single-Select</t>
    </r>
    <r>
      <rPr>
        <sz val="10"/>
        <color theme="1" tint="0.249977111117893"/>
        <rFont val="Arial"/>
        <family val="2"/>
      </rPr>
      <t xml:space="preserve"> ist </t>
    </r>
    <r>
      <rPr>
        <b/>
        <sz val="10"/>
        <color rgb="FFC00000"/>
        <rFont val="Arial"/>
        <family val="2"/>
      </rPr>
      <t>&lt;</t>
    </r>
    <r>
      <rPr>
        <b/>
        <i/>
        <sz val="10"/>
        <color rgb="FFC00000"/>
        <rFont val="Arial"/>
        <family val="2"/>
      </rPr>
      <t>kurz&gt;</t>
    </r>
    <r>
      <rPr>
        <sz val="10"/>
        <color theme="1" tint="0.249977111117893"/>
        <rFont val="Arial"/>
        <family val="2"/>
      </rPr>
      <t xml:space="preserve"> Blattname.</t>
    </r>
  </si>
  <si>
    <r>
      <rPr>
        <b/>
        <sz val="10"/>
        <color rgb="FF002060"/>
        <rFont val="Arial"/>
        <family val="2"/>
      </rPr>
      <t>Datum = 'x</t>
    </r>
    <r>
      <rPr>
        <b/>
        <sz val="9"/>
        <color rgb="FF002060"/>
        <rFont val="Arial"/>
        <family val="2"/>
      </rPr>
      <t>'</t>
    </r>
    <r>
      <rPr>
        <b/>
        <sz val="8"/>
        <color rgb="FF002060"/>
        <rFont val="Arial"/>
        <family val="2"/>
      </rPr>
      <t xml:space="preserve">  </t>
    </r>
    <r>
      <rPr>
        <sz val="10"/>
        <color rgb="FF002060"/>
        <rFont val="Arial"/>
        <family val="2"/>
      </rPr>
      <t xml:space="preserve">Der </t>
    </r>
    <r>
      <rPr>
        <u/>
        <sz val="10"/>
        <color rgb="FF002060"/>
        <rFont val="Arial"/>
        <family val="2"/>
      </rPr>
      <t>Saldo</t>
    </r>
    <r>
      <rPr>
        <sz val="10"/>
        <color rgb="FF002060"/>
        <rFont val="Arial"/>
        <family val="2"/>
      </rPr>
      <t xml:space="preserve"> wird angezeigt.</t>
    </r>
  </si>
  <si>
    <r>
      <rPr>
        <b/>
        <sz val="10"/>
        <color rgb="FF002060"/>
        <rFont val="Arial"/>
        <family val="2"/>
      </rPr>
      <t xml:space="preserve">Datum = '-'  </t>
    </r>
    <r>
      <rPr>
        <sz val="10"/>
        <color rgb="FF002060"/>
        <rFont val="Arial"/>
        <family val="2"/>
      </rPr>
      <t xml:space="preserve">Der </t>
    </r>
    <r>
      <rPr>
        <u/>
        <sz val="10"/>
        <color rgb="FF002060"/>
        <rFont val="Arial"/>
        <family val="2"/>
      </rPr>
      <t>Wert</t>
    </r>
    <r>
      <rPr>
        <sz val="10"/>
        <color rgb="FF002060"/>
        <rFont val="Arial"/>
        <family val="2"/>
      </rPr>
      <t xml:space="preserve">  wird nicht berechnet.</t>
    </r>
  </si>
  <si>
    <r>
      <t>Sonderauswertung</t>
    </r>
    <r>
      <rPr>
        <b/>
        <sz val="8"/>
        <color rgb="FFC00000"/>
        <rFont val="Arial"/>
        <family val="2"/>
      </rPr>
      <t xml:space="preserve"> </t>
    </r>
    <r>
      <rPr>
        <b/>
        <sz val="8"/>
        <color theme="9" tint="-0.499984740745262"/>
        <rFont val="Arial"/>
        <family val="2"/>
      </rPr>
      <t>(Ausweis in Tab '</t>
    </r>
    <r>
      <rPr>
        <b/>
        <sz val="9"/>
        <color theme="9" tint="-0.499984740745262"/>
        <rFont val="Arial"/>
        <family val="2"/>
      </rPr>
      <t>Jahr</t>
    </r>
    <r>
      <rPr>
        <b/>
        <sz val="8"/>
        <color theme="9" tint="-0.499984740745262"/>
        <rFont val="Arial"/>
        <family val="2"/>
      </rPr>
      <t>')</t>
    </r>
  </si>
  <si>
    <t>Giro</t>
  </si>
  <si>
    <t>I</t>
  </si>
  <si>
    <t>Bargeld</t>
  </si>
  <si>
    <t>Kreditkarte LH</t>
  </si>
  <si>
    <t>Ausstattung</t>
  </si>
  <si>
    <t>Internet</t>
  </si>
  <si>
    <t>Mobilfunk</t>
  </si>
  <si>
    <t>Gaststätten</t>
  </si>
  <si>
    <t>Akkordeon</t>
  </si>
  <si>
    <t>Kardiologie</t>
  </si>
  <si>
    <t>Nephrologie</t>
  </si>
  <si>
    <t>Urologie</t>
  </si>
  <si>
    <t>DKV-Beitrag</t>
  </si>
  <si>
    <t>Erstattung DKV</t>
  </si>
  <si>
    <t>Σ Teilergebnis</t>
  </si>
  <si>
    <t>Eintrag</t>
  </si>
  <si>
    <t>#</t>
  </si>
  <si>
    <t>DE01 234 5678 9012 3456 78</t>
  </si>
  <si>
    <r>
      <rPr>
        <sz val="9"/>
        <color rgb="FFC00000"/>
        <rFont val="Arial"/>
        <family val="2"/>
      </rPr>
      <t xml:space="preserve"> </t>
    </r>
    <r>
      <rPr>
        <sz val="20"/>
        <color rgb="FFC00000"/>
        <rFont val="Algerian"/>
        <family val="5"/>
      </rPr>
      <t>€</t>
    </r>
    <r>
      <rPr>
        <sz val="8"/>
        <color rgb="FF006666"/>
        <rFont val="Algerian"/>
        <family val="5"/>
      </rPr>
      <t>FLUX</t>
    </r>
  </si>
  <si>
    <t>Haushaltskonto</t>
  </si>
  <si>
    <t>Institut</t>
  </si>
  <si>
    <t>INKRDE1AXXX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</si>
</sst>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164" formatCode="dd/mm/yy_)"/>
    <numFmt numFmtId="165" formatCode="#,##0.00_);[Red]\(#,##0.00\)"/>
    <numFmt numFmtId="166" formatCode="#,##0_);\(#,##0\)"/>
    <numFmt numFmtId="167" formatCode="#,##0.00_ ;[Red]\-#,##0.00\ "/>
    <numFmt numFmtId="168" formatCode="_-* #,##0.00\ [$€-1]_-;\-* #,##0.00\ [$€-1]_-;_-* &quot;-&quot;??\ [$€-1]_-"/>
    <numFmt numFmtId="169" formatCode="#,##0.00\ [$€-1];[Red]\-#,##0.00\ [$€-1]"/>
    <numFmt numFmtId="170" formatCode="#,##0.00_ ;\-#,##0.00\ "/>
    <numFmt numFmtId="171" formatCode="dd/mm/yy"/>
    <numFmt numFmtId="172" formatCode="&quot;Steuern: &quot;#,##0.00_ ;[Red]&quot;Steuern: &quot;\-#,##0.00\ "/>
    <numFmt numFmtId="173" formatCode="yyyy;@"/>
    <numFmt numFmtId="174" formatCode="[$-407]mmmm;@"/>
    <numFmt numFmtId="175" formatCode="#,##0.000"/>
    <numFmt numFmtId="176" formatCode="dd/mm/yyyy_)"/>
    <numFmt numFmtId="177" formatCode="#,##0&quot; Posten&quot;"/>
    <numFmt numFmtId="178" formatCode="#,##0;[Red]#,##0"/>
    <numFmt numFmtId="179" formatCode="#,##0.00000000000000000000000_);[Red]\(#,##0.00000000000000000000000\)"/>
    <numFmt numFmtId="180" formatCode="yyyy"/>
    <numFmt numFmtId="181" formatCode="dd/mm/yyyy;@"/>
    <numFmt numFmtId="182" formatCode="#,##0_ ;[Red]\-#,##0\ "/>
    <numFmt numFmtId="183" formatCode="0;[Red]0"/>
    <numFmt numFmtId="184" formatCode="#,##0_);[Red]\(#,##0\)"/>
    <numFmt numFmtId="185" formatCode="yy&quot;/&quot;mm;@"/>
    <numFmt numFmtId="186" formatCode="0_ ;[Red]\-0\ "/>
    <numFmt numFmtId="187" formatCode="&quot; Saldo: &quot;#,##0.00_ ;&quot; Saldo: &quot;\-#,##0.00\ "/>
    <numFmt numFmtId="188" formatCode="&quot;Vortrag &quot;yyyy"/>
    <numFmt numFmtId="189" formatCode="&quot;Stand &quot;dd/mm/yyyy"/>
    <numFmt numFmtId="190" formatCode="&quot;Endstand &quot;yyyy"/>
    <numFmt numFmtId="191" formatCode="#,##0.00\ _€"/>
    <numFmt numFmtId="192" formatCode="0.00_ ;[Red]\-0.00\ "/>
    <numFmt numFmtId="193" formatCode="0_ ;\-0\ "/>
    <numFmt numFmtId="194" formatCode="&quot;Stand: &quot;dd/mm/yyyy"/>
    <numFmt numFmtId="195" formatCode="&quot; &quot;dd/mm/yyyy"/>
    <numFmt numFmtId="196" formatCode="dd/mm/yyyy&quot;  -&quot;"/>
    <numFmt numFmtId="197" formatCode="#,##0_ ;\-#,##0\ "/>
    <numFmt numFmtId="198" formatCode="&quot;Puffer: &quot;#,##0.00_ ;&quot;Fehlbetrag: &quot;\-#,##0.00\ "/>
    <numFmt numFmtId="199" formatCode="&quot;Vortrag für Januar: &quot;#,##0.00_ ;&quot;Vortrag für Januar: &quot;\-#,##0.00\ "/>
    <numFmt numFmtId="200" formatCode="&quot;Version:             26-&quot;0"/>
    <numFmt numFmtId="201" formatCode="#,##0.00_ &quot;nicht berechnet&quot;;\-#,##0.00\ &quot;nicht berechnet&quot;"/>
  </numFmts>
  <fonts count="290" x14ac:knownFonts="1">
    <font>
      <sz val="12"/>
      <name val="Helv"/>
    </font>
    <font>
      <sz val="10"/>
      <color theme="1"/>
      <name val="Arial"/>
      <family val="2"/>
    </font>
    <font>
      <sz val="10"/>
      <color theme="1"/>
      <name val="Arial"/>
      <family val="2"/>
    </font>
    <font>
      <sz val="10"/>
      <color theme="1"/>
      <name val="Arial"/>
      <family val="2"/>
    </font>
    <font>
      <sz val="10"/>
      <color theme="1"/>
      <name val="Arial"/>
      <family val="2"/>
    </font>
    <font>
      <sz val="14"/>
      <name val="Arial"/>
      <family val="2"/>
    </font>
    <font>
      <b/>
      <sz val="12"/>
      <name val="Arial"/>
      <family val="2"/>
    </font>
    <font>
      <sz val="11"/>
      <name val="Arial"/>
      <family val="2"/>
    </font>
    <font>
      <b/>
      <sz val="11"/>
      <name val="Arial"/>
      <family val="2"/>
    </font>
    <font>
      <sz val="8"/>
      <name val="Arial"/>
      <family val="2"/>
    </font>
    <font>
      <sz val="8"/>
      <color indexed="53"/>
      <name val="Arial"/>
      <family val="2"/>
    </font>
    <font>
      <b/>
      <sz val="11"/>
      <color indexed="53"/>
      <name val="Arial"/>
      <family val="2"/>
    </font>
    <font>
      <sz val="11"/>
      <color indexed="53"/>
      <name val="Arial"/>
      <family val="2"/>
    </font>
    <font>
      <b/>
      <sz val="11"/>
      <color indexed="50"/>
      <name val="Arial"/>
      <family val="2"/>
    </font>
    <font>
      <sz val="11"/>
      <color indexed="50"/>
      <name val="Arial"/>
      <family val="2"/>
    </font>
    <font>
      <b/>
      <sz val="11"/>
      <color indexed="63"/>
      <name val="Arial"/>
      <family val="2"/>
    </font>
    <font>
      <sz val="8"/>
      <color indexed="21"/>
      <name val="Arial"/>
      <family val="2"/>
    </font>
    <font>
      <b/>
      <sz val="11"/>
      <color indexed="21"/>
      <name val="Arial"/>
      <family val="2"/>
    </font>
    <font>
      <sz val="11"/>
      <color indexed="21"/>
      <name val="Arial"/>
      <family val="2"/>
    </font>
    <font>
      <b/>
      <i/>
      <sz val="12"/>
      <color indexed="21"/>
      <name val="Arial"/>
      <family val="2"/>
    </font>
    <font>
      <sz val="11"/>
      <color indexed="51"/>
      <name val="Arial"/>
      <family val="2"/>
    </font>
    <font>
      <b/>
      <sz val="12"/>
      <color indexed="21"/>
      <name val="Arial"/>
      <family val="2"/>
    </font>
    <font>
      <sz val="12"/>
      <name val="Arial"/>
      <family val="2"/>
    </font>
    <font>
      <sz val="8"/>
      <color indexed="50"/>
      <name val="Arial"/>
      <family val="2"/>
    </font>
    <font>
      <sz val="8"/>
      <color indexed="51"/>
      <name val="Arial"/>
      <family val="2"/>
    </font>
    <font>
      <b/>
      <i/>
      <sz val="20"/>
      <color indexed="8"/>
      <name val="Arial"/>
      <family val="2"/>
    </font>
    <font>
      <sz val="12"/>
      <name val="Helv"/>
    </font>
    <font>
      <b/>
      <i/>
      <sz val="8"/>
      <color indexed="8"/>
      <name val="Arial"/>
      <family val="2"/>
    </font>
    <font>
      <b/>
      <i/>
      <sz val="11"/>
      <color indexed="43"/>
      <name val="Arial"/>
      <family val="2"/>
    </font>
    <font>
      <i/>
      <sz val="10"/>
      <name val="Arial"/>
      <family val="2"/>
    </font>
    <font>
      <b/>
      <i/>
      <sz val="10"/>
      <name val="Arial"/>
      <family val="2"/>
    </font>
    <font>
      <sz val="11"/>
      <color indexed="22"/>
      <name val="Arial"/>
      <family val="2"/>
    </font>
    <font>
      <b/>
      <i/>
      <sz val="11"/>
      <color indexed="21"/>
      <name val="Arial"/>
      <family val="2"/>
    </font>
    <font>
      <b/>
      <i/>
      <sz val="11"/>
      <color indexed="56"/>
      <name val="Arial"/>
      <family val="2"/>
    </font>
    <font>
      <b/>
      <i/>
      <sz val="11"/>
      <color rgb="FFFF0000"/>
      <name val="Arial"/>
      <family val="2"/>
    </font>
    <font>
      <b/>
      <i/>
      <sz val="11"/>
      <color indexed="51"/>
      <name val="Arial"/>
      <family val="2"/>
    </font>
    <font>
      <b/>
      <sz val="10"/>
      <color indexed="9"/>
      <name val="Arial"/>
      <family val="2"/>
    </font>
    <font>
      <sz val="10"/>
      <color indexed="63"/>
      <name val="Arial"/>
      <family val="2"/>
    </font>
    <font>
      <sz val="10"/>
      <name val="Arial"/>
      <family val="2"/>
    </font>
    <font>
      <b/>
      <sz val="36"/>
      <color rgb="FF002060"/>
      <name val="Arial"/>
      <family val="2"/>
    </font>
    <font>
      <b/>
      <i/>
      <sz val="20"/>
      <color rgb="FF002060"/>
      <name val="Arial"/>
      <family val="2"/>
    </font>
    <font>
      <b/>
      <i/>
      <sz val="8"/>
      <color rgb="FF002060"/>
      <name val="Arial"/>
      <family val="2"/>
    </font>
    <font>
      <b/>
      <sz val="10"/>
      <color theme="0"/>
      <name val="Arial"/>
      <family val="2"/>
    </font>
    <font>
      <b/>
      <sz val="10"/>
      <color theme="9" tint="-0.499984740745262"/>
      <name val="Arial"/>
      <family val="2"/>
    </font>
    <font>
      <b/>
      <sz val="10"/>
      <color rgb="FF006666"/>
      <name val="Arial"/>
      <family val="2"/>
    </font>
    <font>
      <b/>
      <sz val="10"/>
      <color rgb="FFFF0000"/>
      <name val="Arial"/>
      <family val="2"/>
    </font>
    <font>
      <b/>
      <sz val="14"/>
      <color rgb="FF002060"/>
      <name val="Arial"/>
      <family val="2"/>
    </font>
    <font>
      <b/>
      <sz val="12"/>
      <color rgb="FF002060"/>
      <name val="Arial"/>
      <family val="2"/>
    </font>
    <font>
      <b/>
      <sz val="10"/>
      <color rgb="FF008080"/>
      <name val="Arial"/>
      <family val="2"/>
    </font>
    <font>
      <i/>
      <sz val="11"/>
      <name val="Arial"/>
      <family val="2"/>
    </font>
    <font>
      <i/>
      <sz val="11"/>
      <color indexed="10"/>
      <name val="Arial"/>
      <family val="2"/>
    </font>
    <font>
      <i/>
      <sz val="11"/>
      <color indexed="21"/>
      <name val="Arial"/>
      <family val="2"/>
    </font>
    <font>
      <i/>
      <sz val="11"/>
      <color indexed="51"/>
      <name val="Arial"/>
      <family val="2"/>
    </font>
    <font>
      <b/>
      <i/>
      <sz val="11"/>
      <color rgb="FFC00000"/>
      <name val="Arial"/>
      <family val="2"/>
    </font>
    <font>
      <b/>
      <i/>
      <sz val="11"/>
      <color theme="9" tint="-0.499984740745262"/>
      <name val="Arial"/>
      <family val="2"/>
    </font>
    <font>
      <b/>
      <sz val="10"/>
      <color rgb="FF002060"/>
      <name val="Arial"/>
      <family val="2"/>
    </font>
    <font>
      <b/>
      <i/>
      <sz val="11"/>
      <color rgb="FF002060"/>
      <name val="Arial"/>
      <family val="2"/>
    </font>
    <font>
      <b/>
      <i/>
      <sz val="10"/>
      <color indexed="8"/>
      <name val="Arial"/>
      <family val="2"/>
    </font>
    <font>
      <b/>
      <sz val="10"/>
      <color indexed="62"/>
      <name val="Arial"/>
      <family val="2"/>
    </font>
    <font>
      <b/>
      <i/>
      <sz val="10"/>
      <color rgb="FF002060"/>
      <name val="Arial"/>
      <family val="2"/>
    </font>
    <font>
      <sz val="10"/>
      <color rgb="FFFF0000"/>
      <name val="Arial"/>
      <family val="2"/>
    </font>
    <font>
      <b/>
      <sz val="10"/>
      <color theme="1"/>
      <name val="Arial"/>
      <family val="2"/>
    </font>
    <font>
      <sz val="10"/>
      <color theme="0"/>
      <name val="Arial"/>
      <family val="2"/>
    </font>
    <font>
      <b/>
      <i/>
      <sz val="10"/>
      <color theme="0"/>
      <name val="Arial"/>
      <family val="2"/>
    </font>
    <font>
      <sz val="10"/>
      <color indexed="21"/>
      <name val="Arial"/>
      <family val="2"/>
    </font>
    <font>
      <b/>
      <sz val="10"/>
      <color indexed="63"/>
      <name val="Arial"/>
      <family val="2"/>
    </font>
    <font>
      <b/>
      <i/>
      <sz val="10"/>
      <color theme="8" tint="-0.499984740745262"/>
      <name val="Arial"/>
      <family val="2"/>
    </font>
    <font>
      <b/>
      <i/>
      <sz val="10"/>
      <color indexed="10"/>
      <name val="Arial"/>
      <family val="2"/>
    </font>
    <font>
      <b/>
      <i/>
      <sz val="10"/>
      <color rgb="FF006666"/>
      <name val="Arial"/>
      <family val="2"/>
    </font>
    <font>
      <sz val="10"/>
      <color indexed="23"/>
      <name val="Arial"/>
      <family val="2"/>
    </font>
    <font>
      <b/>
      <sz val="10"/>
      <color theme="1" tint="0.34998626667073579"/>
      <name val="Wingdings"/>
      <charset val="2"/>
    </font>
    <font>
      <sz val="10"/>
      <color indexed="53"/>
      <name val="Arial"/>
      <family val="2"/>
    </font>
    <font>
      <sz val="10"/>
      <color indexed="57"/>
      <name val="Arial"/>
      <family val="2"/>
    </font>
    <font>
      <sz val="12"/>
      <color theme="0"/>
      <name val="Arial"/>
      <family val="2"/>
    </font>
    <font>
      <b/>
      <sz val="10"/>
      <color rgb="FF0070C0"/>
      <name val="Arial"/>
      <family val="2"/>
    </font>
    <font>
      <sz val="8"/>
      <color rgb="FF002060"/>
      <name val="Arial"/>
      <family val="2"/>
    </font>
    <font>
      <sz val="8"/>
      <color rgb="FF008080"/>
      <name val="Arial"/>
      <family val="2"/>
    </font>
    <font>
      <sz val="8"/>
      <color indexed="9"/>
      <name val="Arial"/>
      <family val="2"/>
    </font>
    <font>
      <i/>
      <sz val="8"/>
      <name val="Arial"/>
      <family val="2"/>
    </font>
    <font>
      <sz val="8"/>
      <color theme="0"/>
      <name val="Arial"/>
      <family val="2"/>
    </font>
    <font>
      <b/>
      <sz val="10"/>
      <color rgb="FFC00000"/>
      <name val="Arial"/>
      <family val="2"/>
    </font>
    <font>
      <b/>
      <sz val="10"/>
      <color rgb="FF7030A0"/>
      <name val="Arial"/>
      <family val="2"/>
    </font>
    <font>
      <b/>
      <sz val="10"/>
      <color theme="5" tint="-0.249977111117893"/>
      <name val="Arial"/>
      <family val="2"/>
    </font>
    <font>
      <b/>
      <sz val="10"/>
      <color theme="0" tint="-0.499984740745262"/>
      <name val="Arial"/>
      <family val="2"/>
    </font>
    <font>
      <sz val="10"/>
      <color rgb="FFC00000"/>
      <name val="Arial"/>
      <family val="2"/>
    </font>
    <font>
      <sz val="10"/>
      <color theme="0" tint="-0.499984740745262"/>
      <name val="Arial"/>
      <family val="2"/>
    </font>
    <font>
      <b/>
      <i/>
      <sz val="11"/>
      <color theme="0" tint="-0.14999847407452621"/>
      <name val="Arial"/>
      <family val="2"/>
    </font>
    <font>
      <b/>
      <sz val="9"/>
      <color theme="1" tint="0.34998626667073579"/>
      <name val="Arial"/>
      <family val="2"/>
    </font>
    <font>
      <b/>
      <sz val="9"/>
      <color rgb="FF002060"/>
      <name val="Arial"/>
      <family val="2"/>
    </font>
    <font>
      <b/>
      <sz val="10"/>
      <color theme="0" tint="-0.34998626667073579"/>
      <name val="Arial"/>
      <family val="2"/>
    </font>
    <font>
      <b/>
      <sz val="10"/>
      <name val="Arial"/>
      <family val="2"/>
    </font>
    <font>
      <b/>
      <sz val="10"/>
      <color theme="1" tint="0.34998626667073579"/>
      <name val="Arial"/>
      <family val="2"/>
    </font>
    <font>
      <b/>
      <i/>
      <sz val="14"/>
      <color rgb="FF002060"/>
      <name val="Arial"/>
      <family val="2"/>
    </font>
    <font>
      <sz val="10"/>
      <color rgb="FF008080"/>
      <name val="Arial"/>
      <family val="2"/>
    </font>
    <font>
      <sz val="9"/>
      <name val="Arial"/>
      <family val="2"/>
    </font>
    <font>
      <b/>
      <i/>
      <sz val="18"/>
      <color rgb="FF002060"/>
      <name val="Arial"/>
      <family val="2"/>
    </font>
    <font>
      <b/>
      <i/>
      <sz val="12"/>
      <color indexed="8"/>
      <name val="Arial"/>
      <family val="2"/>
    </font>
    <font>
      <b/>
      <i/>
      <sz val="12"/>
      <color rgb="FF006666"/>
      <name val="Arial"/>
      <family val="2"/>
    </font>
    <font>
      <b/>
      <i/>
      <sz val="12"/>
      <color rgb="FF0070C0"/>
      <name val="Arial"/>
      <family val="2"/>
    </font>
    <font>
      <b/>
      <i/>
      <sz val="12"/>
      <color rgb="FF7030A0"/>
      <name val="Arial"/>
      <family val="2"/>
    </font>
    <font>
      <b/>
      <i/>
      <sz val="12"/>
      <color theme="0" tint="-0.14999847407452621"/>
      <name val="Arial"/>
      <family val="2"/>
    </font>
    <font>
      <b/>
      <i/>
      <sz val="12"/>
      <color theme="1"/>
      <name val="Arial"/>
      <family val="2"/>
    </font>
    <font>
      <b/>
      <i/>
      <sz val="12"/>
      <color rgb="FFFF0000"/>
      <name val="Arial"/>
      <family val="2"/>
    </font>
    <font>
      <b/>
      <i/>
      <sz val="12"/>
      <color theme="0" tint="-0.499984740745262"/>
      <name val="Arial"/>
      <family val="2"/>
    </font>
    <font>
      <b/>
      <i/>
      <sz val="9"/>
      <color indexed="8"/>
      <name val="Arial"/>
      <family val="2"/>
    </font>
    <font>
      <sz val="9"/>
      <color theme="1" tint="0.499984740745262"/>
      <name val="Arial"/>
      <family val="2"/>
    </font>
    <font>
      <b/>
      <i/>
      <sz val="9"/>
      <color theme="0" tint="-0.499984740745262"/>
      <name val="Arial"/>
      <family val="2"/>
    </font>
    <font>
      <b/>
      <sz val="14"/>
      <color theme="0" tint="-0.499984740745262"/>
      <name val="Arial"/>
      <family val="2"/>
    </font>
    <font>
      <b/>
      <sz val="12"/>
      <color theme="5" tint="-0.249977111117893"/>
      <name val="Arial"/>
      <family val="2"/>
    </font>
    <font>
      <b/>
      <sz val="12"/>
      <color rgb="FF008080"/>
      <name val="Arial"/>
      <family val="2"/>
    </font>
    <font>
      <b/>
      <sz val="12"/>
      <color rgb="FF0070C0"/>
      <name val="Arial"/>
      <family val="2"/>
    </font>
    <font>
      <b/>
      <sz val="12"/>
      <color rgb="FF7030A0"/>
      <name val="Arial"/>
      <family val="2"/>
    </font>
    <font>
      <b/>
      <sz val="12"/>
      <color rgb="FFFF0000"/>
      <name val="Arial"/>
      <family val="2"/>
    </font>
    <font>
      <b/>
      <sz val="12"/>
      <color theme="0" tint="-0.499984740745262"/>
      <name val="Arial"/>
      <family val="2"/>
    </font>
    <font>
      <b/>
      <sz val="11"/>
      <color theme="0" tint="-0.499984740745262"/>
      <name val="Arial"/>
      <family val="2"/>
    </font>
    <font>
      <b/>
      <sz val="12"/>
      <color theme="1"/>
      <name val="Arial"/>
      <family val="2"/>
    </font>
    <font>
      <sz val="11"/>
      <color theme="0" tint="-0.499984740745262"/>
      <name val="Arial"/>
      <family val="2"/>
    </font>
    <font>
      <b/>
      <sz val="9"/>
      <color rgb="FF008080"/>
      <name val="Arial"/>
      <family val="2"/>
    </font>
    <font>
      <sz val="8"/>
      <color theme="1"/>
      <name val="Arial"/>
      <family val="2"/>
    </font>
    <font>
      <b/>
      <sz val="10"/>
      <color theme="0" tint="-0.14999847407452621"/>
      <name val="Arial"/>
      <family val="2"/>
    </font>
    <font>
      <sz val="8"/>
      <color theme="0" tint="-0.249977111117893"/>
      <name val="Arial"/>
      <family val="2"/>
    </font>
    <font>
      <sz val="10"/>
      <color theme="0" tint="-0.249977111117893"/>
      <name val="Arial"/>
      <family val="2"/>
    </font>
    <font>
      <sz val="10"/>
      <color theme="9" tint="-0.499984740745262"/>
      <name val="Arial"/>
      <family val="2"/>
    </font>
    <font>
      <b/>
      <sz val="11"/>
      <color rgb="FF002060"/>
      <name val="Arial"/>
      <family val="2"/>
    </font>
    <font>
      <sz val="14"/>
      <color theme="1"/>
      <name val="Arial"/>
      <family val="2"/>
    </font>
    <font>
      <sz val="12"/>
      <color theme="1"/>
      <name val="Arial"/>
      <family val="2"/>
    </font>
    <font>
      <b/>
      <sz val="8"/>
      <color theme="1"/>
      <name val="Arial"/>
      <family val="2"/>
    </font>
    <font>
      <b/>
      <i/>
      <sz val="10"/>
      <color theme="1"/>
      <name val="Arial"/>
      <family val="2"/>
    </font>
    <font>
      <b/>
      <sz val="8"/>
      <color rgb="FF002060"/>
      <name val="Arial"/>
      <family val="2"/>
    </font>
    <font>
      <b/>
      <sz val="18"/>
      <color rgb="FF002060"/>
      <name val="Arial"/>
      <family val="2"/>
    </font>
    <font>
      <b/>
      <sz val="20"/>
      <color rgb="FFC00000"/>
      <name val="Arial"/>
      <family val="2"/>
    </font>
    <font>
      <b/>
      <sz val="18"/>
      <color rgb="FFC00000"/>
      <name val="Arial"/>
      <family val="2"/>
    </font>
    <font>
      <sz val="8"/>
      <color indexed="63"/>
      <name val="Arial"/>
      <family val="2"/>
    </font>
    <font>
      <b/>
      <sz val="8"/>
      <name val="Arial"/>
      <family val="2"/>
    </font>
    <font>
      <b/>
      <sz val="8"/>
      <color rgb="FFFF0000"/>
      <name val="Arial"/>
      <family val="2"/>
    </font>
    <font>
      <sz val="12"/>
      <color rgb="FFFF0000"/>
      <name val="Arial"/>
      <family val="2"/>
    </font>
    <font>
      <sz val="8"/>
      <color indexed="57"/>
      <name val="Arial"/>
      <family val="2"/>
    </font>
    <font>
      <b/>
      <sz val="9"/>
      <name val="Arial"/>
      <family val="2"/>
    </font>
    <font>
      <sz val="8"/>
      <color theme="0" tint="-0.499984740745262"/>
      <name val="Arial"/>
      <family val="2"/>
    </font>
    <font>
      <b/>
      <i/>
      <sz val="10"/>
      <color indexed="43"/>
      <name val="Arial"/>
      <family val="2"/>
    </font>
    <font>
      <b/>
      <sz val="10"/>
      <color rgb="FF002060"/>
      <name val="Wingdings"/>
      <charset val="2"/>
    </font>
    <font>
      <b/>
      <sz val="10"/>
      <color indexed="21"/>
      <name val="Wingdings"/>
      <charset val="2"/>
    </font>
    <font>
      <sz val="8"/>
      <color rgb="FFC00000"/>
      <name val="Arial"/>
      <family val="2"/>
    </font>
    <font>
      <sz val="8"/>
      <color theme="3"/>
      <name val="Arial"/>
      <family val="2"/>
    </font>
    <font>
      <sz val="10"/>
      <color theme="1" tint="0.34998626667073579"/>
      <name val="Arial"/>
      <family val="2"/>
    </font>
    <font>
      <b/>
      <sz val="9"/>
      <color theme="0"/>
      <name val="Arial"/>
      <family val="2"/>
    </font>
    <font>
      <sz val="11"/>
      <color theme="0" tint="-0.14999847407452621"/>
      <name val="Arial"/>
      <family val="2"/>
    </font>
    <font>
      <b/>
      <i/>
      <sz val="10"/>
      <color theme="9" tint="-0.499984740745262"/>
      <name val="Arial"/>
      <family val="2"/>
    </font>
    <font>
      <sz val="9"/>
      <color indexed="81"/>
      <name val="Segoe UI"/>
      <family val="2"/>
    </font>
    <font>
      <b/>
      <sz val="9"/>
      <color indexed="81"/>
      <name val="Segoe UI"/>
      <family val="2"/>
    </font>
    <font>
      <b/>
      <u/>
      <sz val="9"/>
      <color indexed="81"/>
      <name val="Segoe UI"/>
      <family val="2"/>
    </font>
    <font>
      <b/>
      <i/>
      <sz val="10"/>
      <color rgb="FFFF0000"/>
      <name val="Arial"/>
      <family val="2"/>
    </font>
    <font>
      <b/>
      <sz val="9"/>
      <color rgb="FFFF0000"/>
      <name val="Arial"/>
      <family val="2"/>
    </font>
    <font>
      <b/>
      <sz val="20"/>
      <color theme="0" tint="-0.499984740745262"/>
      <name val="Arial"/>
      <family val="2"/>
    </font>
    <font>
      <b/>
      <sz val="9"/>
      <color theme="0" tint="-0.499984740745262"/>
      <name val="Arial"/>
      <family val="2"/>
    </font>
    <font>
      <sz val="9"/>
      <color theme="0"/>
      <name val="Arial"/>
      <family val="2"/>
    </font>
    <font>
      <b/>
      <i/>
      <sz val="9"/>
      <color theme="0" tint="-0.249977111117893"/>
      <name val="Arial"/>
      <family val="2"/>
    </font>
    <font>
      <b/>
      <sz val="9"/>
      <color rgb="FFC0C0C0"/>
      <name val="Arial"/>
      <family val="2"/>
    </font>
    <font>
      <b/>
      <sz val="9"/>
      <color indexed="9"/>
      <name val="Arial"/>
      <family val="2"/>
    </font>
    <font>
      <b/>
      <i/>
      <sz val="9"/>
      <name val="Arial"/>
      <family val="2"/>
    </font>
    <font>
      <b/>
      <i/>
      <sz val="10"/>
      <color indexed="63"/>
      <name val="Arial"/>
      <family val="2"/>
    </font>
    <font>
      <b/>
      <i/>
      <sz val="12"/>
      <color rgb="FF002060"/>
      <name val="Arial"/>
      <family val="2"/>
    </font>
    <font>
      <b/>
      <i/>
      <sz val="12"/>
      <color indexed="22"/>
      <name val="Arial"/>
      <family val="2"/>
    </font>
    <font>
      <b/>
      <i/>
      <sz val="18"/>
      <color indexed="63"/>
      <name val="Arial"/>
      <family val="2"/>
    </font>
    <font>
      <b/>
      <sz val="11"/>
      <color theme="9" tint="-0.249977111117893"/>
      <name val="Arial"/>
      <family val="2"/>
    </font>
    <font>
      <b/>
      <sz val="11"/>
      <color theme="5" tint="-0.499984740745262"/>
      <name val="Arial"/>
      <family val="2"/>
    </font>
    <font>
      <b/>
      <sz val="11"/>
      <color theme="9" tint="0.79998168889431442"/>
      <name val="Arial"/>
      <family val="2"/>
    </font>
    <font>
      <b/>
      <sz val="11"/>
      <color rgb="FF006666"/>
      <name val="Arial"/>
      <family val="2"/>
    </font>
    <font>
      <b/>
      <sz val="11"/>
      <color indexed="62"/>
      <name val="Arial"/>
      <family val="2"/>
    </font>
    <font>
      <b/>
      <sz val="11"/>
      <color theme="1"/>
      <name val="Arial"/>
      <family val="2"/>
    </font>
    <font>
      <b/>
      <sz val="11"/>
      <color rgb="FFFF0000"/>
      <name val="Arial"/>
      <family val="2"/>
    </font>
    <font>
      <b/>
      <sz val="11"/>
      <color indexed="60"/>
      <name val="Arial"/>
      <family val="2"/>
    </font>
    <font>
      <b/>
      <sz val="11"/>
      <color indexed="9"/>
      <name val="Arial"/>
      <family val="2"/>
    </font>
    <font>
      <b/>
      <i/>
      <sz val="11"/>
      <color indexed="60"/>
      <name val="Arial"/>
      <family val="2"/>
    </font>
    <font>
      <b/>
      <i/>
      <sz val="11"/>
      <color indexed="62"/>
      <name val="Arial"/>
      <family val="2"/>
    </font>
    <font>
      <b/>
      <sz val="16"/>
      <color rgb="FF006666"/>
      <name val="Arial"/>
      <family val="2"/>
    </font>
    <font>
      <b/>
      <sz val="8"/>
      <color theme="0"/>
      <name val="Arial"/>
      <family val="2"/>
    </font>
    <font>
      <b/>
      <i/>
      <sz val="11"/>
      <color rgb="FF006666"/>
      <name val="Arial"/>
      <family val="2"/>
    </font>
    <font>
      <b/>
      <i/>
      <sz val="14"/>
      <color indexed="8"/>
      <name val="Arial"/>
      <family val="2"/>
    </font>
    <font>
      <b/>
      <i/>
      <sz val="10"/>
      <color indexed="23"/>
      <name val="Arial"/>
      <family val="2"/>
    </font>
    <font>
      <b/>
      <sz val="10"/>
      <color theme="2" tint="-0.749992370372631"/>
      <name val="Arial"/>
      <family val="2"/>
    </font>
    <font>
      <sz val="10"/>
      <color theme="1" tint="0.499984740745262"/>
      <name val="Arial"/>
      <family val="2"/>
    </font>
    <font>
      <b/>
      <sz val="10"/>
      <name val="Wingdings"/>
      <charset val="2"/>
    </font>
    <font>
      <i/>
      <sz val="10"/>
      <color indexed="10"/>
      <name val="Arial"/>
      <family val="2"/>
    </font>
    <font>
      <b/>
      <sz val="10"/>
      <color theme="1" tint="0.14999847407452621"/>
      <name val="Arial"/>
      <family val="2"/>
    </font>
    <font>
      <b/>
      <sz val="20"/>
      <color rgb="FF002060"/>
      <name val="Arial"/>
      <family val="2"/>
    </font>
    <font>
      <b/>
      <i/>
      <sz val="22"/>
      <color rgb="FF002060"/>
      <name val="Arial"/>
      <family val="2"/>
    </font>
    <font>
      <b/>
      <i/>
      <sz val="11"/>
      <color theme="1"/>
      <name val="Arial"/>
      <family val="2"/>
    </font>
    <font>
      <b/>
      <sz val="11"/>
      <color rgb="FF008080"/>
      <name val="Arial"/>
      <family val="2"/>
    </font>
    <font>
      <b/>
      <i/>
      <sz val="11"/>
      <color theme="8" tint="-0.499984740745262"/>
      <name val="Arial"/>
      <family val="2"/>
    </font>
    <font>
      <b/>
      <i/>
      <sz val="11"/>
      <color indexed="10"/>
      <name val="Arial"/>
      <family val="2"/>
    </font>
    <font>
      <b/>
      <i/>
      <sz val="16"/>
      <color rgb="FF002060"/>
      <name val="Arial"/>
      <family val="2"/>
    </font>
    <font>
      <sz val="10"/>
      <color theme="1" tint="0.249977111117893"/>
      <name val="Arial"/>
      <family val="2"/>
    </font>
    <font>
      <u/>
      <sz val="10"/>
      <color theme="1" tint="0.249977111117893"/>
      <name val="Arial"/>
      <family val="2"/>
    </font>
    <font>
      <b/>
      <sz val="10"/>
      <color theme="1" tint="0.249977111117893"/>
      <name val="Arial"/>
      <family val="2"/>
    </font>
    <font>
      <sz val="9"/>
      <color rgb="FFC00000"/>
      <name val="Arial"/>
      <family val="2"/>
    </font>
    <font>
      <i/>
      <sz val="10"/>
      <color rgb="FF002060"/>
      <name val="Arial"/>
      <family val="2"/>
    </font>
    <font>
      <sz val="10"/>
      <color rgb="FF0070C0"/>
      <name val="Arial"/>
      <family val="2"/>
    </font>
    <font>
      <b/>
      <sz val="11"/>
      <color rgb="FF0070C0"/>
      <name val="Arial"/>
      <family val="2"/>
    </font>
    <font>
      <sz val="10"/>
      <color theme="8" tint="-0.249977111117893"/>
      <name val="Arial"/>
      <family val="2"/>
    </font>
    <font>
      <b/>
      <sz val="11"/>
      <color theme="8" tint="-0.249977111117893"/>
      <name val="Arial"/>
      <family val="2"/>
    </font>
    <font>
      <b/>
      <i/>
      <sz val="12"/>
      <color theme="9" tint="-0.499984740745262"/>
      <name val="Arial"/>
      <family val="2"/>
    </font>
    <font>
      <b/>
      <sz val="8"/>
      <color theme="9" tint="-0.499984740745262"/>
      <name val="Arial"/>
      <family val="2"/>
    </font>
    <font>
      <b/>
      <i/>
      <sz val="11"/>
      <color theme="1" tint="0.249977111117893"/>
      <name val="Arial"/>
      <family val="2"/>
    </font>
    <font>
      <b/>
      <i/>
      <sz val="8"/>
      <color theme="0"/>
      <name val="Arial"/>
      <family val="2"/>
    </font>
    <font>
      <b/>
      <sz val="10"/>
      <color rgb="FFFFFF00"/>
      <name val="Arial"/>
      <family val="2"/>
    </font>
    <font>
      <b/>
      <sz val="11"/>
      <color rgb="FFC00000"/>
      <name val="Arial"/>
      <family val="2"/>
    </font>
    <font>
      <b/>
      <sz val="11"/>
      <color theme="6" tint="0.39997558519241921"/>
      <name val="Arial"/>
      <family val="2"/>
    </font>
    <font>
      <b/>
      <sz val="9"/>
      <color theme="9" tint="-0.499984740745262"/>
      <name val="Arial"/>
      <family val="2"/>
    </font>
    <font>
      <b/>
      <sz val="9"/>
      <color theme="0" tint="-0.249977111117893"/>
      <name val="Arial"/>
      <family val="2"/>
    </font>
    <font>
      <sz val="8"/>
      <color rgb="FFFF0000"/>
      <name val="Arial"/>
      <family val="2"/>
    </font>
    <font>
      <b/>
      <i/>
      <sz val="8"/>
      <color rgb="FFFF0000"/>
      <name val="Arial"/>
      <family val="2"/>
    </font>
    <font>
      <b/>
      <u/>
      <sz val="9"/>
      <color rgb="FFFF0000"/>
      <name val="Arial"/>
      <family val="2"/>
    </font>
    <font>
      <b/>
      <sz val="9"/>
      <color rgb="FF006666"/>
      <name val="Arial"/>
      <family val="2"/>
    </font>
    <font>
      <b/>
      <u/>
      <sz val="9"/>
      <color rgb="FF006666"/>
      <name val="Arial"/>
      <family val="2"/>
    </font>
    <font>
      <sz val="8"/>
      <color theme="9" tint="-0.499984740745262"/>
      <name val="Arial"/>
      <family val="2"/>
    </font>
    <font>
      <b/>
      <sz val="10"/>
      <color rgb="FF9C0006"/>
      <name val="Arial"/>
      <family val="2"/>
    </font>
    <font>
      <b/>
      <i/>
      <sz val="9"/>
      <color theme="0"/>
      <name val="Arial"/>
      <family val="2"/>
    </font>
    <font>
      <b/>
      <sz val="11"/>
      <color theme="1" tint="0.249977111117893"/>
      <name val="Arial"/>
      <family val="2"/>
    </font>
    <font>
      <b/>
      <sz val="16"/>
      <color theme="9" tint="-0.499984740745262"/>
      <name val="Arial"/>
      <family val="2"/>
    </font>
    <font>
      <b/>
      <sz val="11"/>
      <color theme="9" tint="-0.499984740745262"/>
      <name val="Wingdings"/>
      <charset val="2"/>
    </font>
    <font>
      <b/>
      <i/>
      <sz val="9"/>
      <color rgb="FFFF0000"/>
      <name val="Arial"/>
      <family val="2"/>
    </font>
    <font>
      <b/>
      <sz val="10"/>
      <color rgb="FFD9D9D9"/>
      <name val="Arial"/>
      <family val="2"/>
    </font>
    <font>
      <sz val="8"/>
      <color rgb="FFD9D9D9"/>
      <name val="Arial"/>
      <family val="2"/>
    </font>
    <font>
      <b/>
      <sz val="9"/>
      <color rgb="FFC00000"/>
      <name val="Arial"/>
      <family val="2"/>
    </font>
    <font>
      <b/>
      <sz val="9"/>
      <color theme="1" tint="0.249977111117893"/>
      <name val="Arial"/>
      <family val="2"/>
    </font>
    <font>
      <b/>
      <i/>
      <sz val="22"/>
      <color rgb="FFFF0000"/>
      <name val="Arial"/>
      <family val="2"/>
    </font>
    <font>
      <sz val="8"/>
      <name val="Helv"/>
    </font>
    <font>
      <b/>
      <sz val="9"/>
      <color theme="1" tint="0.14999847407452621"/>
      <name val="Arial"/>
      <family val="2"/>
    </font>
    <font>
      <b/>
      <sz val="8"/>
      <color rgb="FFC00000"/>
      <name val="Arial"/>
      <family val="2"/>
    </font>
    <font>
      <b/>
      <i/>
      <sz val="9"/>
      <color theme="9" tint="-0.499984740745262"/>
      <name val="Arial"/>
      <family val="2"/>
    </font>
    <font>
      <b/>
      <sz val="9"/>
      <color theme="1"/>
      <name val="Arial"/>
      <family val="2"/>
    </font>
    <font>
      <b/>
      <sz val="16"/>
      <color theme="0"/>
      <name val="Arial"/>
      <family val="2"/>
    </font>
    <font>
      <sz val="8"/>
      <color rgb="FFFFFF00"/>
      <name val="Arial"/>
      <family val="2"/>
    </font>
    <font>
      <sz val="6"/>
      <color theme="0"/>
      <name val="Arial"/>
      <family val="2"/>
    </font>
    <font>
      <b/>
      <i/>
      <sz val="8"/>
      <color rgb="FFFFFF00"/>
      <name val="Arial"/>
      <family val="2"/>
    </font>
    <font>
      <sz val="6"/>
      <color theme="9" tint="-0.499984740745262"/>
      <name val="Arial"/>
      <family val="2"/>
    </font>
    <font>
      <b/>
      <i/>
      <sz val="10"/>
      <color rgb="FFC00000"/>
      <name val="Arial"/>
      <family val="2"/>
    </font>
    <font>
      <sz val="11"/>
      <name val="Algerian"/>
      <family val="5"/>
    </font>
    <font>
      <sz val="20"/>
      <color rgb="FFC00000"/>
      <name val="Algerian"/>
      <family val="5"/>
    </font>
    <font>
      <sz val="12"/>
      <color rgb="FF006666"/>
      <name val="Algerian"/>
      <family val="5"/>
    </font>
    <font>
      <sz val="9"/>
      <color theme="1" tint="0.249977111117893"/>
      <name val="Algerian"/>
      <family val="5"/>
    </font>
    <font>
      <sz val="10"/>
      <color rgb="FF006666"/>
      <name val="Algerian"/>
      <family val="5"/>
    </font>
    <font>
      <sz val="10"/>
      <name val="Algerian"/>
      <family val="5"/>
    </font>
    <font>
      <u/>
      <sz val="8"/>
      <color theme="9" tint="-0.499984740745262"/>
      <name val="Arial"/>
      <family val="2"/>
    </font>
    <font>
      <sz val="8"/>
      <color indexed="60" tint="-0.499984740745262"/>
      <name val="Arial"/>
      <family val="2"/>
    </font>
    <font>
      <u/>
      <sz val="8"/>
      <color indexed="60" tint="-0.499984740745262"/>
      <name val="Arial"/>
      <family val="2"/>
    </font>
    <font>
      <sz val="8"/>
      <color indexed="60"/>
      <name val="Arial"/>
      <family val="2"/>
    </font>
    <font>
      <u/>
      <sz val="8"/>
      <color indexed="60"/>
      <name val="Arial"/>
      <family val="2"/>
    </font>
    <font>
      <b/>
      <sz val="10"/>
      <color theme="8" tint="-0.499984740745262"/>
      <name val="Arial"/>
      <family val="2"/>
    </font>
    <font>
      <b/>
      <sz val="9"/>
      <color theme="8" tint="-0.499984740745262"/>
      <name val="Arial"/>
      <family val="2"/>
    </font>
    <font>
      <b/>
      <sz val="10"/>
      <color rgb="FFFFFF99"/>
      <name val="Arial"/>
      <family val="2"/>
    </font>
    <font>
      <u/>
      <sz val="10"/>
      <name val="Arial"/>
      <family val="2"/>
    </font>
    <font>
      <b/>
      <sz val="10"/>
      <color theme="9" tint="-0.249977111117893"/>
      <name val="Arial"/>
      <family val="2"/>
    </font>
    <font>
      <sz val="10"/>
      <color rgb="FF002060"/>
      <name val="Arial"/>
      <family val="2"/>
    </font>
    <font>
      <b/>
      <sz val="8"/>
      <color theme="1" tint="0.34998626667073579"/>
      <name val="Arial"/>
      <family val="2"/>
    </font>
    <font>
      <b/>
      <u/>
      <sz val="8"/>
      <color rgb="FFC00000"/>
      <name val="Arial"/>
      <family val="2"/>
    </font>
    <font>
      <b/>
      <u/>
      <sz val="10"/>
      <color rgb="FFC00000"/>
      <name val="Arial"/>
      <family val="2"/>
    </font>
    <font>
      <i/>
      <u/>
      <sz val="10"/>
      <color rgb="FF002060"/>
      <name val="Arial"/>
      <family val="2"/>
    </font>
    <font>
      <b/>
      <i/>
      <u/>
      <sz val="10"/>
      <color rgb="FF002060"/>
      <name val="Arial"/>
      <family val="2"/>
    </font>
    <font>
      <b/>
      <i/>
      <u/>
      <sz val="10"/>
      <color rgb="FFFF0000"/>
      <name val="Arial"/>
      <family val="2"/>
    </font>
    <font>
      <b/>
      <u/>
      <sz val="10"/>
      <color rgb="FFFF0000"/>
      <name val="Arial"/>
      <family val="2"/>
    </font>
    <font>
      <u/>
      <sz val="10"/>
      <color rgb="FF002060"/>
      <name val="Arial"/>
      <family val="2"/>
    </font>
    <font>
      <b/>
      <i/>
      <sz val="10"/>
      <color theme="0" tint="-0.14999847407452621"/>
      <name val="Arial"/>
      <family val="2"/>
    </font>
    <font>
      <b/>
      <u/>
      <sz val="8"/>
      <color theme="8" tint="-0.499984740745262"/>
      <name val="Arial"/>
      <family val="2"/>
    </font>
    <font>
      <b/>
      <sz val="12"/>
      <color rgb="FFC00000"/>
      <name val="Arial"/>
      <family val="2"/>
    </font>
    <font>
      <sz val="10"/>
      <name val="Algerian"/>
      <family val="2"/>
    </font>
    <font>
      <b/>
      <sz val="8"/>
      <color rgb="FF008080"/>
      <name val="Arial"/>
      <family val="2"/>
    </font>
    <font>
      <b/>
      <sz val="9"/>
      <color rgb="FF0070C0"/>
      <name val="Arial"/>
      <family val="2"/>
    </font>
    <font>
      <b/>
      <sz val="9"/>
      <color rgb="FF7030A0"/>
      <name val="Arial"/>
      <family val="2"/>
    </font>
    <font>
      <b/>
      <sz val="10"/>
      <color rgb="FF006666"/>
      <name val="Wingdings"/>
      <charset val="2"/>
    </font>
    <font>
      <sz val="9"/>
      <color indexed="57"/>
      <name val="Arial"/>
      <family val="2"/>
    </font>
    <font>
      <sz val="9"/>
      <color indexed="63"/>
      <name val="Arial"/>
      <family val="2"/>
    </font>
    <font>
      <b/>
      <sz val="9"/>
      <color theme="9" tint="-0.499984740745262"/>
      <name val="Wingdings"/>
      <charset val="2"/>
    </font>
    <font>
      <b/>
      <i/>
      <sz val="8"/>
      <color theme="9" tint="-0.499984740745262"/>
      <name val="Arial"/>
      <family val="2"/>
    </font>
    <font>
      <b/>
      <sz val="8"/>
      <color theme="0" tint="-0.14999847407452621"/>
      <name val="Arial"/>
      <family val="2"/>
    </font>
    <font>
      <b/>
      <sz val="10"/>
      <color rgb="FFC00000"/>
      <name val="Wingdings"/>
      <charset val="2"/>
    </font>
    <font>
      <b/>
      <u/>
      <sz val="9"/>
      <color theme="8" tint="-0.499984740745262"/>
      <name val="Arial"/>
      <family val="2"/>
    </font>
    <font>
      <b/>
      <sz val="9"/>
      <color theme="0" tint="-0.34998626667073579"/>
      <name val="Arial"/>
      <family val="2"/>
    </font>
    <font>
      <b/>
      <sz val="18"/>
      <color rgb="FFFFFF00"/>
      <name val="Arial"/>
      <family val="2"/>
    </font>
    <font>
      <b/>
      <sz val="9"/>
      <color rgb="FFFFFF00"/>
      <name val="Arial"/>
      <family val="2"/>
    </font>
    <font>
      <b/>
      <i/>
      <sz val="9"/>
      <color theme="6" tint="0.59999389629810485"/>
      <name val="Arial"/>
      <family val="2"/>
    </font>
    <font>
      <b/>
      <sz val="8"/>
      <color rgb="FFC00000"/>
      <name val="Wingdings"/>
      <charset val="2"/>
    </font>
    <font>
      <sz val="10"/>
      <color theme="0" tint="-0.14999847407452621"/>
      <name val="Wingdings"/>
      <charset val="2"/>
    </font>
    <font>
      <sz val="10"/>
      <color theme="0" tint="-0.34998626667073579"/>
      <name val="Wingdings"/>
      <charset val="2"/>
    </font>
    <font>
      <b/>
      <i/>
      <sz val="12"/>
      <name val="Arial"/>
      <family val="2"/>
    </font>
    <font>
      <b/>
      <sz val="8"/>
      <color rgb="FF006666"/>
      <name val="Arial"/>
      <family val="2"/>
    </font>
    <font>
      <b/>
      <sz val="8"/>
      <color rgb="FF7030A0"/>
      <name val="Arial"/>
      <family val="2"/>
    </font>
    <font>
      <b/>
      <sz val="10"/>
      <color rgb="FFFFCCCC"/>
      <name val="Arial"/>
      <family val="2"/>
    </font>
    <font>
      <sz val="8"/>
      <color rgb="FF006666"/>
      <name val="Algerian"/>
      <family val="5"/>
    </font>
  </fonts>
  <fills count="43">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23"/>
        <bgColor indexed="64"/>
      </patternFill>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solid">
        <fgColor rgb="FFFFEB9C"/>
      </patternFill>
    </fill>
    <fill>
      <patternFill patternType="solid">
        <fgColor theme="8"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rgb="FFFFCC99"/>
      </patternFill>
    </fill>
    <fill>
      <patternFill patternType="solid">
        <fgColor rgb="FFFFFFCC"/>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9"/>
        <bgColor indexed="64"/>
      </patternFill>
    </fill>
    <fill>
      <patternFill patternType="solid">
        <fgColor theme="7"/>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FFC7CE"/>
      </patternFill>
    </fill>
    <fill>
      <patternFill patternType="solid">
        <fgColor theme="6" tint="0.59996337778862885"/>
        <bgColor indexed="64"/>
      </patternFill>
    </fill>
    <fill>
      <patternFill patternType="solid">
        <fgColor theme="8" tint="0.59996337778862885"/>
        <bgColor indexed="64"/>
      </patternFill>
    </fill>
    <fill>
      <patternFill patternType="solid">
        <fgColor theme="6" tint="0.79998168889431442"/>
        <bgColor indexed="64"/>
      </patternFill>
    </fill>
    <fill>
      <patternFill patternType="solid">
        <fgColor rgb="FFDCE6F1"/>
        <bgColor indexed="64"/>
      </patternFill>
    </fill>
    <fill>
      <patternFill patternType="solid">
        <fgColor theme="9" tint="-0.249977111117893"/>
        <bgColor indexed="64"/>
      </patternFill>
    </fill>
    <fill>
      <patternFill patternType="solid">
        <fgColor rgb="FFFFCCCC"/>
        <bgColor indexed="64"/>
      </patternFill>
    </fill>
    <fill>
      <patternFill patternType="solid">
        <fgColor theme="8" tint="-0.24994659260841701"/>
        <bgColor indexed="64"/>
      </patternFill>
    </fill>
    <fill>
      <patternFill patternType="solid">
        <fgColor rgb="FFFFFFCC"/>
      </patternFill>
    </fill>
    <fill>
      <patternFill patternType="solid">
        <fgColor rgb="FFD9D9D9"/>
        <bgColor indexed="64"/>
      </patternFill>
    </fill>
    <fill>
      <patternFill patternType="solid">
        <fgColor rgb="FFC00000"/>
        <bgColor indexed="64"/>
      </patternFill>
    </fill>
    <fill>
      <patternFill patternType="solid">
        <fgColor theme="6" tint="-0.499984740745262"/>
        <bgColor indexed="64"/>
      </patternFill>
    </fill>
    <fill>
      <patternFill patternType="solid">
        <fgColor rgb="FFFF7C80"/>
        <bgColor indexed="64"/>
      </patternFill>
    </fill>
    <fill>
      <patternFill patternType="solid">
        <fgColor theme="8" tint="-0.249977111117893"/>
        <bgColor indexed="64"/>
      </patternFill>
    </fill>
  </fills>
  <borders count="208">
    <border>
      <left/>
      <right/>
      <top/>
      <bottom/>
      <diagonal/>
    </border>
    <border>
      <left style="double">
        <color indexed="8"/>
      </left>
      <right/>
      <top/>
      <bottom/>
      <diagonal/>
    </border>
    <border>
      <left/>
      <right style="double">
        <color indexed="8"/>
      </right>
      <top/>
      <bottom/>
      <diagonal/>
    </border>
    <border>
      <left style="double">
        <color indexed="8"/>
      </left>
      <right/>
      <top/>
      <bottom style="medium">
        <color indexed="64"/>
      </bottom>
      <diagonal/>
    </border>
    <border>
      <left style="double">
        <color indexed="8"/>
      </left>
      <right/>
      <top/>
      <bottom style="thin">
        <color indexed="8"/>
      </bottom>
      <diagonal/>
    </border>
    <border>
      <left style="thin">
        <color indexed="64"/>
      </left>
      <right/>
      <top/>
      <bottom style="thin">
        <color indexed="64"/>
      </bottom>
      <diagonal/>
    </border>
    <border>
      <left/>
      <right/>
      <top/>
      <bottom style="thin">
        <color indexed="64"/>
      </bottom>
      <diagonal/>
    </border>
    <border>
      <left/>
      <right/>
      <top style="double">
        <color indexed="8"/>
      </top>
      <bottom style="double">
        <color indexed="8"/>
      </bottom>
      <diagonal/>
    </border>
    <border>
      <left style="double">
        <color indexed="8"/>
      </left>
      <right style="double">
        <color indexed="8"/>
      </right>
      <top/>
      <bottom/>
      <diagonal/>
    </border>
    <border>
      <left style="thin">
        <color indexed="8"/>
      </left>
      <right/>
      <top/>
      <bottom style="medium">
        <color indexed="64"/>
      </bottom>
      <diagonal/>
    </border>
    <border>
      <left/>
      <right/>
      <top style="double">
        <color indexed="8"/>
      </top>
      <bottom style="double">
        <color indexed="64"/>
      </bottom>
      <diagonal/>
    </border>
    <border>
      <left style="thin">
        <color indexed="8"/>
      </left>
      <right/>
      <top/>
      <bottom style="thin">
        <color indexed="8"/>
      </bottom>
      <diagonal/>
    </border>
    <border>
      <left style="double">
        <color indexed="8"/>
      </left>
      <right/>
      <top style="double">
        <color indexed="8"/>
      </top>
      <bottom style="double">
        <color indexed="8"/>
      </bottom>
      <diagonal/>
    </border>
    <border>
      <left style="thin">
        <color indexed="8"/>
      </left>
      <right/>
      <top style="double">
        <color indexed="8"/>
      </top>
      <bottom style="double">
        <color indexed="8"/>
      </bottom>
      <diagonal/>
    </border>
    <border>
      <left style="double">
        <color indexed="64"/>
      </left>
      <right style="double">
        <color indexed="64"/>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top style="double">
        <color indexed="8"/>
      </top>
      <bottom/>
      <diagonal/>
    </border>
    <border>
      <left/>
      <right/>
      <top/>
      <bottom style="double">
        <color indexed="64"/>
      </bottom>
      <diagonal/>
    </border>
    <border>
      <left style="double">
        <color indexed="64"/>
      </left>
      <right style="double">
        <color indexed="8"/>
      </right>
      <top style="double">
        <color indexed="64"/>
      </top>
      <bottom style="double">
        <color indexed="64"/>
      </bottom>
      <diagonal/>
    </border>
    <border>
      <left style="thin">
        <color indexed="64"/>
      </left>
      <right style="double">
        <color indexed="8"/>
      </right>
      <top/>
      <bottom style="thin">
        <color indexed="8"/>
      </bottom>
      <diagonal/>
    </border>
    <border>
      <left style="thin">
        <color indexed="8"/>
      </left>
      <right style="double">
        <color indexed="8"/>
      </right>
      <top/>
      <bottom style="double">
        <color indexed="8"/>
      </bottom>
      <diagonal/>
    </border>
    <border>
      <left style="double">
        <color indexed="64"/>
      </left>
      <right style="double">
        <color indexed="64"/>
      </right>
      <top/>
      <bottom style="thin">
        <color indexed="8"/>
      </bottom>
      <diagonal/>
    </border>
    <border>
      <left style="double">
        <color indexed="8"/>
      </left>
      <right/>
      <top style="double">
        <color indexed="8"/>
      </top>
      <bottom/>
      <diagonal/>
    </border>
    <border>
      <left/>
      <right style="double">
        <color indexed="8"/>
      </right>
      <top style="double">
        <color indexed="8"/>
      </top>
      <bottom/>
      <diagonal/>
    </border>
    <border>
      <left/>
      <right style="double">
        <color indexed="8"/>
      </right>
      <top style="double">
        <color indexed="8"/>
      </top>
      <bottom style="double">
        <color indexed="8"/>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thin">
        <color indexed="64"/>
      </bottom>
      <diagonal/>
    </border>
    <border>
      <left style="double">
        <color indexed="8"/>
      </left>
      <right style="double">
        <color indexed="8"/>
      </right>
      <top style="thin">
        <color indexed="8"/>
      </top>
      <bottom style="double">
        <color indexed="64"/>
      </bottom>
      <diagonal/>
    </border>
    <border>
      <left style="double">
        <color indexed="8"/>
      </left>
      <right style="double">
        <color indexed="8"/>
      </right>
      <top/>
      <bottom style="double">
        <color indexed="64"/>
      </bottom>
      <diagonal/>
    </border>
    <border>
      <left style="thin">
        <color indexed="64"/>
      </left>
      <right style="double">
        <color indexed="8"/>
      </right>
      <top/>
      <bottom style="medium">
        <color indexed="64"/>
      </bottom>
      <diagonal/>
    </border>
    <border>
      <left style="double">
        <color indexed="64"/>
      </left>
      <right style="thin">
        <color indexed="64"/>
      </right>
      <top style="double">
        <color indexed="64"/>
      </top>
      <bottom style="medium">
        <color indexed="64"/>
      </bottom>
      <diagonal/>
    </border>
    <border>
      <left style="double">
        <color indexed="64"/>
      </left>
      <right style="double">
        <color indexed="8"/>
      </right>
      <top style="double">
        <color indexed="64"/>
      </top>
      <bottom style="medium">
        <color indexed="64"/>
      </bottom>
      <diagonal/>
    </border>
    <border>
      <left style="double">
        <color indexed="64"/>
      </left>
      <right/>
      <top style="double">
        <color indexed="64"/>
      </top>
      <bottom style="medium">
        <color indexed="64"/>
      </bottom>
      <diagonal/>
    </border>
    <border>
      <left style="double">
        <color indexed="64"/>
      </left>
      <right/>
      <top style="double">
        <color indexed="8"/>
      </top>
      <bottom/>
      <diagonal/>
    </border>
    <border>
      <left style="double">
        <color indexed="64"/>
      </left>
      <right style="double">
        <color indexed="64"/>
      </right>
      <top style="double">
        <color indexed="8"/>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bottom style="medium">
        <color indexed="64"/>
      </bottom>
      <diagonal/>
    </border>
    <border>
      <left style="thin">
        <color indexed="64"/>
      </left>
      <right/>
      <top style="double">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double">
        <color indexed="64"/>
      </bottom>
      <diagonal/>
    </border>
    <border>
      <left/>
      <right/>
      <top style="thin">
        <color indexed="64"/>
      </top>
      <bottom/>
      <diagonal/>
    </border>
    <border>
      <left/>
      <right/>
      <top style="thin">
        <color indexed="64"/>
      </top>
      <bottom style="thin">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double">
        <color indexed="8"/>
      </left>
      <right/>
      <top/>
      <bottom style="double">
        <color indexed="64"/>
      </bottom>
      <diagonal/>
    </border>
    <border>
      <left/>
      <right style="double">
        <color indexed="8"/>
      </right>
      <top/>
      <bottom style="double">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bottom style="double">
        <color indexed="64"/>
      </bottom>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hair">
        <color indexed="64"/>
      </left>
      <right/>
      <top/>
      <bottom style="hair">
        <color indexed="64"/>
      </bottom>
      <diagonal/>
    </border>
    <border>
      <left style="hair">
        <color indexed="64"/>
      </left>
      <right/>
      <top style="thin">
        <color auto="1"/>
      </top>
      <bottom style="thin">
        <color indexed="64"/>
      </bottom>
      <diagonal/>
    </border>
    <border>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diagonal/>
    </border>
    <border>
      <left style="hair">
        <color indexed="64"/>
      </left>
      <right/>
      <top style="hair">
        <color indexed="64"/>
      </top>
      <bottom/>
      <diagonal/>
    </border>
    <border>
      <left style="hair">
        <color auto="1"/>
      </left>
      <right/>
      <top/>
      <bottom style="double">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style="hair">
        <color auto="1"/>
      </right>
      <top style="thin">
        <color auto="1"/>
      </top>
      <bottom style="hair">
        <color auto="1"/>
      </bottom>
      <diagonal/>
    </border>
    <border>
      <left style="thin">
        <color indexed="64"/>
      </left>
      <right style="hair">
        <color auto="1"/>
      </right>
      <top/>
      <bottom style="double">
        <color indexed="64"/>
      </bottom>
      <diagonal/>
    </border>
    <border>
      <left style="thin">
        <color indexed="64"/>
      </left>
      <right/>
      <top/>
      <bottom style="dotted">
        <color indexed="64"/>
      </bottom>
      <diagonal/>
    </border>
    <border>
      <left style="thin">
        <color indexed="64"/>
      </left>
      <right/>
      <top style="thin">
        <color indexed="64"/>
      </top>
      <bottom/>
      <diagonal/>
    </border>
    <border>
      <left/>
      <right/>
      <top style="thin">
        <color indexed="64"/>
      </top>
      <bottom style="thin">
        <color indexed="64"/>
      </bottom>
      <diagonal/>
    </border>
    <border>
      <left style="double">
        <color indexed="8"/>
      </left>
      <right style="double">
        <color indexed="8"/>
      </right>
      <top style="double">
        <color indexed="64"/>
      </top>
      <bottom style="double">
        <color indexed="64"/>
      </bottom>
      <diagonal/>
    </border>
    <border>
      <left/>
      <right/>
      <top style="thin">
        <color indexed="64"/>
      </top>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auto="1"/>
      </left>
      <right style="thin">
        <color indexed="64"/>
      </right>
      <top/>
      <bottom style="thin">
        <color indexed="64"/>
      </bottom>
      <diagonal/>
    </border>
    <border>
      <left style="double">
        <color indexed="8"/>
      </left>
      <right style="double">
        <color indexed="64"/>
      </right>
      <top style="double">
        <color indexed="8"/>
      </top>
      <bottom style="double">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style="thin">
        <color indexed="64"/>
      </left>
      <right style="thin">
        <color indexed="64"/>
      </right>
      <top style="thin">
        <color indexed="64"/>
      </top>
      <bottom style="thin">
        <color indexed="64"/>
      </bottom>
      <diagonal/>
    </border>
    <border>
      <left style="double">
        <color indexed="8"/>
      </left>
      <right/>
      <top style="thin">
        <color indexed="8"/>
      </top>
      <bottom style="double">
        <color indexed="64"/>
      </bottom>
      <diagonal/>
    </border>
    <border>
      <left style="double">
        <color indexed="64"/>
      </left>
      <right/>
      <top/>
      <bottom style="thin">
        <color indexed="8"/>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double">
        <color indexed="64"/>
      </left>
      <right style="double">
        <color indexed="64"/>
      </right>
      <top style="double">
        <color indexed="64"/>
      </top>
      <bottom style="medium">
        <color indexed="64"/>
      </bottom>
      <diagonal/>
    </border>
    <border>
      <left style="double">
        <color indexed="64"/>
      </left>
      <right/>
      <top style="double">
        <color indexed="8"/>
      </top>
      <bottom style="double">
        <color indexed="8"/>
      </bottom>
      <diagonal/>
    </border>
    <border>
      <left style="double">
        <color indexed="64"/>
      </left>
      <right style="double">
        <color indexed="64"/>
      </right>
      <top style="double">
        <color indexed="8"/>
      </top>
      <bottom style="double">
        <color indexed="64"/>
      </bottom>
      <diagonal/>
    </border>
    <border>
      <left style="double">
        <color indexed="8"/>
      </left>
      <right style="double">
        <color indexed="64"/>
      </right>
      <top style="double">
        <color indexed="64"/>
      </top>
      <bottom style="double">
        <color indexed="8"/>
      </bottom>
      <diagonal/>
    </border>
    <border>
      <left style="double">
        <color indexed="8"/>
      </left>
      <right style="double">
        <color indexed="64"/>
      </right>
      <top style="double">
        <color indexed="8"/>
      </top>
      <bottom style="double">
        <color indexed="8"/>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bottom style="double">
        <color indexed="8"/>
      </bottom>
      <diagonal/>
    </border>
    <border>
      <left style="double">
        <color indexed="64"/>
      </left>
      <right style="thin">
        <color indexed="64"/>
      </right>
      <top style="thin">
        <color indexed="64"/>
      </top>
      <bottom style="double">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bottom style="thin">
        <color indexed="64"/>
      </bottom>
      <diagonal/>
    </border>
    <border>
      <left/>
      <right style="thin">
        <color indexed="64"/>
      </right>
      <top style="thin">
        <color indexed="64"/>
      </top>
      <bottom style="double">
        <color indexed="64"/>
      </bottom>
      <diagonal/>
    </border>
    <border>
      <left style="double">
        <color auto="1"/>
      </left>
      <right/>
      <top/>
      <bottom/>
      <diagonal/>
    </border>
    <border>
      <left style="thin">
        <color indexed="64"/>
      </left>
      <right style="thin">
        <color indexed="64"/>
      </right>
      <top/>
      <bottom style="dotted">
        <color indexed="64"/>
      </bottom>
      <diagonal/>
    </border>
    <border>
      <left style="thin">
        <color indexed="8"/>
      </left>
      <right style="double">
        <color indexed="8"/>
      </right>
      <top style="thin">
        <color indexed="8"/>
      </top>
      <bottom style="thin">
        <color indexed="8"/>
      </bottom>
      <diagonal/>
    </border>
    <border>
      <left style="thin">
        <color indexed="64"/>
      </left>
      <right style="thin">
        <color indexed="64"/>
      </right>
      <top style="thin">
        <color indexed="8"/>
      </top>
      <bottom style="thin">
        <color indexed="8"/>
      </bottom>
      <diagonal/>
    </border>
    <border>
      <left style="double">
        <color indexed="8"/>
      </left>
      <right style="double">
        <color indexed="8"/>
      </right>
      <top style="thin">
        <color indexed="8"/>
      </top>
      <bottom style="thin">
        <color indexed="8"/>
      </bottom>
      <diagonal/>
    </border>
    <border>
      <left style="double">
        <color indexed="8"/>
      </left>
      <right style="double">
        <color indexed="8"/>
      </right>
      <top style="double">
        <color indexed="8"/>
      </top>
      <bottom/>
      <diagonal/>
    </border>
    <border>
      <left/>
      <right/>
      <top style="thin">
        <color indexed="8"/>
      </top>
      <bottom style="thin">
        <color indexed="8"/>
      </bottom>
      <diagonal/>
    </border>
    <border>
      <left/>
      <right style="thin">
        <color rgb="FF3F3F3F"/>
      </right>
      <top style="thin">
        <color indexed="8"/>
      </top>
      <bottom style="thin">
        <color indexed="8"/>
      </bottom>
      <diagonal/>
    </border>
    <border>
      <left style="double">
        <color indexed="8"/>
      </left>
      <right style="thin">
        <color indexed="64"/>
      </right>
      <top/>
      <bottom style="thin">
        <color indexed="64"/>
      </bottom>
      <diagonal/>
    </border>
    <border>
      <left style="thin">
        <color indexed="64"/>
      </left>
      <right style="double">
        <color indexed="8"/>
      </right>
      <top/>
      <bottom style="thin">
        <color indexed="64"/>
      </bottom>
      <diagonal/>
    </border>
    <border>
      <left style="double">
        <color indexed="8"/>
      </left>
      <right/>
      <top style="double">
        <color indexed="8"/>
      </top>
      <bottom/>
      <diagonal/>
    </border>
    <border>
      <left/>
      <right/>
      <top style="double">
        <color indexed="8"/>
      </top>
      <bottom/>
      <diagonal/>
    </border>
    <border>
      <left style="double">
        <color indexed="8"/>
      </left>
      <right style="thin">
        <color indexed="8"/>
      </right>
      <top style="double">
        <color indexed="8"/>
      </top>
      <bottom/>
      <diagonal/>
    </border>
    <border>
      <left style="thin">
        <color indexed="64"/>
      </left>
      <right style="thin">
        <color indexed="64"/>
      </right>
      <top style="double">
        <color indexed="8"/>
      </top>
      <bottom/>
      <diagonal/>
    </border>
    <border>
      <left style="thin">
        <color indexed="64"/>
      </left>
      <right style="double">
        <color indexed="8"/>
      </right>
      <top style="double">
        <color indexed="8"/>
      </top>
      <bottom/>
      <diagonal/>
    </border>
    <border>
      <left style="thin">
        <color rgb="FFB2B2B2"/>
      </left>
      <right style="thin">
        <color rgb="FFB2B2B2"/>
      </right>
      <top style="thin">
        <color rgb="FFB2B2B2"/>
      </top>
      <bottom style="thin">
        <color rgb="FFB2B2B2"/>
      </bottom>
      <diagonal/>
    </border>
    <border>
      <left style="double">
        <color indexed="8"/>
      </left>
      <right style="double">
        <color indexed="8"/>
      </right>
      <top style="double">
        <color indexed="8"/>
      </top>
      <bottom style="thin">
        <color indexed="64"/>
      </bottom>
      <diagonal/>
    </border>
    <border>
      <left style="double">
        <color indexed="8"/>
      </left>
      <right style="double">
        <color indexed="8"/>
      </right>
      <top/>
      <bottom style="thin">
        <color indexed="8"/>
      </bottom>
      <diagonal/>
    </border>
    <border>
      <left style="double">
        <color indexed="8"/>
      </left>
      <right/>
      <top style="double">
        <color indexed="8"/>
      </top>
      <bottom style="thin">
        <color indexed="64"/>
      </bottom>
      <diagonal/>
    </border>
    <border>
      <left/>
      <right/>
      <top style="double">
        <color indexed="8"/>
      </top>
      <bottom style="thin">
        <color indexed="64"/>
      </bottom>
      <diagonal/>
    </border>
    <border>
      <left style="thin">
        <color indexed="64"/>
      </left>
      <right style="thin">
        <color indexed="64"/>
      </right>
      <top style="double">
        <color indexed="8"/>
      </top>
      <bottom style="thin">
        <color indexed="64"/>
      </bottom>
      <diagonal/>
    </border>
    <border>
      <left style="thin">
        <color indexed="64"/>
      </left>
      <right/>
      <top style="double">
        <color indexed="8"/>
      </top>
      <bottom style="thin">
        <color indexed="64"/>
      </bottom>
      <diagonal/>
    </border>
    <border>
      <left style="thin">
        <color indexed="64"/>
      </left>
      <right style="double">
        <color indexed="8"/>
      </right>
      <top style="double">
        <color indexed="8"/>
      </top>
      <bottom style="thin">
        <color indexed="64"/>
      </bottom>
      <diagonal/>
    </border>
    <border>
      <left style="thin">
        <color indexed="64"/>
      </left>
      <right style="thin">
        <color indexed="8"/>
      </right>
      <top style="double">
        <color indexed="8"/>
      </top>
      <bottom style="thin">
        <color indexed="64"/>
      </bottom>
      <diagonal/>
    </border>
    <border>
      <left style="thin">
        <color indexed="8"/>
      </left>
      <right/>
      <top style="double">
        <color indexed="8"/>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hair">
        <color auto="1"/>
      </left>
      <right/>
      <top style="thin">
        <color auto="1"/>
      </top>
      <bottom style="hair">
        <color indexed="64"/>
      </bottom>
      <diagonal/>
    </border>
    <border>
      <left/>
      <right style="thin">
        <color indexed="64"/>
      </right>
      <top/>
      <bottom style="double">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style="dotted">
        <color indexed="64"/>
      </bottom>
      <diagonal/>
    </border>
    <border>
      <left style="double">
        <color indexed="8"/>
      </left>
      <right style="double">
        <color indexed="8"/>
      </right>
      <top/>
      <bottom style="thin">
        <color indexed="64"/>
      </bottom>
      <diagonal/>
    </border>
    <border>
      <left style="double">
        <color indexed="8"/>
      </left>
      <right/>
      <top/>
      <bottom style="thin">
        <color indexed="64"/>
      </bottom>
      <diagonal/>
    </border>
    <border>
      <left/>
      <right/>
      <top/>
      <bottom style="thin">
        <color indexed="64"/>
      </bottom>
      <diagonal/>
    </border>
    <border>
      <left style="double">
        <color indexed="8"/>
      </left>
      <right/>
      <top style="thin">
        <color indexed="64"/>
      </top>
      <bottom style="double">
        <color indexed="64"/>
      </bottom>
      <diagonal/>
    </border>
    <border>
      <left/>
      <right style="double">
        <color indexed="8"/>
      </right>
      <top style="thin">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bottom style="thin">
        <color indexed="64"/>
      </bottom>
      <diagonal/>
    </border>
    <border>
      <left style="double">
        <color indexed="8"/>
      </left>
      <right/>
      <top/>
      <bottom style="thin">
        <color indexed="64"/>
      </bottom>
      <diagonal/>
    </border>
    <border>
      <left/>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style="thin">
        <color indexed="8"/>
      </top>
      <bottom style="thin">
        <color indexed="8"/>
      </bottom>
      <diagonal/>
    </border>
    <border>
      <left style="double">
        <color indexed="8"/>
      </left>
      <right/>
      <top style="thin">
        <color indexed="8"/>
      </top>
      <bottom style="thin">
        <color indexed="8"/>
      </bottom>
      <diagonal/>
    </border>
    <border>
      <left style="thin">
        <color indexed="64"/>
      </left>
      <right/>
      <top/>
      <bottom style="thin">
        <color auto="1"/>
      </bottom>
      <diagonal/>
    </border>
    <border>
      <left/>
      <right/>
      <top style="thin">
        <color indexed="64"/>
      </top>
      <bottom/>
      <diagonal/>
    </border>
    <border>
      <left/>
      <right/>
      <top style="double">
        <color indexed="64"/>
      </top>
      <bottom/>
      <diagonal/>
    </border>
    <border>
      <left style="double">
        <color indexed="8"/>
      </left>
      <right style="thin">
        <color indexed="64"/>
      </right>
      <top/>
      <bottom style="medium">
        <color indexed="64"/>
      </bottom>
      <diagonal/>
    </border>
    <border>
      <left style="double">
        <color indexed="64"/>
      </left>
      <right/>
      <top/>
      <bottom style="medium">
        <color indexed="64"/>
      </bottom>
      <diagonal/>
    </border>
    <border>
      <left style="double">
        <color indexed="8"/>
      </left>
      <right style="double">
        <color indexed="8"/>
      </right>
      <top style="thin">
        <color indexed="64"/>
      </top>
      <bottom style="double">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thin">
        <color auto="1"/>
      </bottom>
      <diagonal/>
    </border>
    <border>
      <left/>
      <right style="thin">
        <color indexed="64"/>
      </right>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bottom style="thin">
        <color indexed="64"/>
      </bottom>
      <diagonal/>
    </border>
    <border>
      <left/>
      <right/>
      <top/>
      <bottom style="thin">
        <color auto="1"/>
      </bottom>
      <diagonal/>
    </border>
    <border>
      <left style="double">
        <color indexed="64"/>
      </left>
      <right/>
      <top style="thin">
        <color indexed="8"/>
      </top>
      <bottom style="double">
        <color indexed="64"/>
      </bottom>
      <diagonal/>
    </border>
    <border>
      <left style="double">
        <color indexed="8"/>
      </left>
      <right style="double">
        <color indexed="8"/>
      </right>
      <top style="thin">
        <color indexed="8"/>
      </top>
      <bottom style="double">
        <color indexed="64"/>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right/>
      <top style="hair">
        <color auto="1"/>
      </top>
      <bottom style="thin">
        <color indexed="64"/>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right/>
      <top/>
      <bottom style="thick">
        <color theme="0"/>
      </bottom>
      <diagonal/>
    </border>
    <border>
      <left/>
      <right/>
      <top style="thick">
        <color theme="0"/>
      </top>
      <bottom/>
      <diagonal/>
    </border>
    <border>
      <left style="thin">
        <color indexed="64"/>
      </left>
      <right/>
      <top/>
      <bottom style="thin">
        <color auto="1"/>
      </bottom>
      <diagonal/>
    </border>
    <border>
      <left/>
      <right style="thin">
        <color indexed="64"/>
      </right>
      <top/>
      <bottom style="thin">
        <color indexed="64"/>
      </bottom>
      <diagonal/>
    </border>
    <border>
      <left style="double">
        <color indexed="8"/>
      </left>
      <right/>
      <top/>
      <bottom style="thin">
        <color indexed="8"/>
      </bottom>
      <diagonal/>
    </border>
    <border>
      <left/>
      <right/>
      <top/>
      <bottom style="thin">
        <color indexed="8"/>
      </bottom>
      <diagonal/>
    </border>
    <border>
      <left/>
      <right style="thin">
        <color rgb="FF3F3F3F"/>
      </right>
      <top/>
      <bottom style="thin">
        <color indexed="8"/>
      </bottom>
      <diagonal/>
    </border>
    <border>
      <left style="thin">
        <color indexed="64"/>
      </left>
      <right style="thin">
        <color indexed="8"/>
      </right>
      <top/>
      <bottom style="thin">
        <color indexed="8"/>
      </bottom>
      <diagonal/>
    </border>
    <border>
      <left style="thin">
        <color indexed="8"/>
      </left>
      <right style="double">
        <color indexed="8"/>
      </right>
      <top/>
      <bottom style="thin">
        <color indexed="8"/>
      </bottom>
      <diagonal/>
    </border>
  </borders>
  <cellStyleXfs count="10">
    <xf numFmtId="165" fontId="0" fillId="0" borderId="0"/>
    <xf numFmtId="168" fontId="26" fillId="0" borderId="0" applyFont="0" applyFill="0" applyBorder="0" applyAlignment="0" applyProtection="0"/>
    <xf numFmtId="0" fontId="44" fillId="30" borderId="0" applyNumberFormat="0" applyBorder="0" applyAlignment="0" applyProtection="0"/>
    <xf numFmtId="167" fontId="44" fillId="8" borderId="0" applyNumberFormat="0" applyBorder="0" applyAlignment="0" applyProtection="0"/>
    <xf numFmtId="167" fontId="55" fillId="31" borderId="26" applyNumberFormat="0" applyBorder="0" applyAlignment="0" applyProtection="0"/>
    <xf numFmtId="167" fontId="61" fillId="18" borderId="26" applyNumberFormat="0" applyBorder="0" applyAlignment="0" applyProtection="0"/>
    <xf numFmtId="9" fontId="26" fillId="0" borderId="0" applyFont="0" applyFill="0" applyBorder="0" applyAlignment="0" applyProtection="0"/>
    <xf numFmtId="167" fontId="216" fillId="29" borderId="0" applyNumberFormat="0" applyBorder="0" applyAlignment="0" applyProtection="0"/>
    <xf numFmtId="0" fontId="205" fillId="36" borderId="0" applyNumberFormat="0" applyBorder="0" applyAlignment="0" applyProtection="0"/>
    <xf numFmtId="0" fontId="43" fillId="37" borderId="139" applyNumberFormat="0" applyBorder="0" applyAlignment="0" applyProtection="0"/>
  </cellStyleXfs>
  <cellXfs count="1438">
    <xf numFmtId="165" fontId="0" fillId="0" borderId="0" xfId="0"/>
    <xf numFmtId="176" fontId="15" fillId="12" borderId="18" xfId="0" applyNumberFormat="1" applyFont="1" applyFill="1" applyBorder="1" applyAlignment="1">
      <alignment vertical="center"/>
    </xf>
    <xf numFmtId="165" fontId="9" fillId="0" borderId="0" xfId="0" applyFont="1" applyAlignment="1">
      <alignment vertical="center"/>
    </xf>
    <xf numFmtId="165" fontId="7" fillId="0" borderId="0" xfId="0" applyFont="1" applyAlignment="1">
      <alignment horizontal="center" vertical="center"/>
    </xf>
    <xf numFmtId="167" fontId="10" fillId="0" borderId="0" xfId="0" applyNumberFormat="1" applyFont="1" applyAlignment="1">
      <alignment vertical="center"/>
    </xf>
    <xf numFmtId="167" fontId="23" fillId="0" borderId="0" xfId="0" applyNumberFormat="1" applyFont="1" applyAlignment="1">
      <alignment vertical="center"/>
    </xf>
    <xf numFmtId="167" fontId="24" fillId="0" borderId="0" xfId="0" applyNumberFormat="1" applyFont="1" applyAlignment="1">
      <alignment vertical="center"/>
    </xf>
    <xf numFmtId="167" fontId="16" fillId="0" borderId="0" xfId="0" applyNumberFormat="1" applyFont="1" applyAlignment="1">
      <alignment vertical="center"/>
    </xf>
    <xf numFmtId="165" fontId="22" fillId="0" borderId="0" xfId="0" applyFont="1" applyAlignment="1">
      <alignment vertical="center"/>
    </xf>
    <xf numFmtId="4" fontId="97" fillId="12" borderId="0" xfId="0" applyNumberFormat="1" applyFont="1" applyFill="1" applyAlignment="1">
      <alignment horizontal="center" vertical="center"/>
    </xf>
    <xf numFmtId="4" fontId="98" fillId="12" borderId="0" xfId="0" applyNumberFormat="1" applyFont="1" applyFill="1" applyAlignment="1">
      <alignment horizontal="center" vertical="center"/>
    </xf>
    <xf numFmtId="4" fontId="99" fillId="12" borderId="0" xfId="0" applyNumberFormat="1" applyFont="1" applyFill="1" applyAlignment="1">
      <alignment horizontal="center" vertical="center"/>
    </xf>
    <xf numFmtId="167" fontId="100" fillId="12" borderId="0" xfId="0" applyNumberFormat="1" applyFont="1" applyFill="1" applyAlignment="1">
      <alignment horizontal="center" vertical="center"/>
    </xf>
    <xf numFmtId="167" fontId="101" fillId="12" borderId="0" xfId="0" applyNumberFormat="1" applyFont="1" applyFill="1" applyAlignment="1">
      <alignment horizontal="center" vertical="center"/>
    </xf>
    <xf numFmtId="167" fontId="102" fillId="12" borderId="0" xfId="0" applyNumberFormat="1" applyFont="1" applyFill="1" applyAlignment="1">
      <alignment horizontal="center" vertical="center"/>
    </xf>
    <xf numFmtId="167" fontId="103" fillId="12" borderId="0" xfId="0" applyNumberFormat="1" applyFont="1" applyFill="1" applyAlignment="1">
      <alignment horizontal="center" vertical="center"/>
    </xf>
    <xf numFmtId="167" fontId="96" fillId="12" borderId="0" xfId="0" applyNumberFormat="1" applyFont="1" applyFill="1" applyAlignment="1">
      <alignment horizontal="center" vertical="center"/>
    </xf>
    <xf numFmtId="167" fontId="96" fillId="12" borderId="2" xfId="0" applyNumberFormat="1" applyFont="1" applyFill="1" applyBorder="1" applyAlignment="1">
      <alignment horizontal="center" vertical="center"/>
    </xf>
    <xf numFmtId="165" fontId="94" fillId="0" borderId="0" xfId="0" applyFont="1" applyAlignment="1">
      <alignment vertical="center"/>
    </xf>
    <xf numFmtId="165" fontId="105" fillId="12" borderId="0" xfId="0" applyFont="1" applyFill="1" applyAlignment="1">
      <alignment horizontal="center" vertical="center"/>
    </xf>
    <xf numFmtId="167" fontId="106" fillId="12" borderId="0" xfId="0" applyNumberFormat="1" applyFont="1" applyFill="1" applyAlignment="1">
      <alignment horizontal="center" vertical="center"/>
    </xf>
    <xf numFmtId="167" fontId="104" fillId="12" borderId="0" xfId="0" applyNumberFormat="1" applyFont="1" applyFill="1" applyAlignment="1">
      <alignment horizontal="center" vertical="center"/>
    </xf>
    <xf numFmtId="167" fontId="104" fillId="12" borderId="2" xfId="0" applyNumberFormat="1" applyFont="1" applyFill="1" applyBorder="1" applyAlignment="1">
      <alignment horizontal="center" vertical="center"/>
    </xf>
    <xf numFmtId="165" fontId="105" fillId="12" borderId="18" xfId="0" applyFont="1" applyFill="1" applyBorder="1" applyAlignment="1">
      <alignment horizontal="center" vertical="center"/>
    </xf>
    <xf numFmtId="167" fontId="106" fillId="12" borderId="18" xfId="0" applyNumberFormat="1" applyFont="1" applyFill="1" applyBorder="1" applyAlignment="1">
      <alignment horizontal="center" vertical="center"/>
    </xf>
    <xf numFmtId="167" fontId="104" fillId="12" borderId="18" xfId="0" applyNumberFormat="1" applyFont="1" applyFill="1" applyBorder="1" applyAlignment="1">
      <alignment horizontal="center" vertical="center"/>
    </xf>
    <xf numFmtId="167" fontId="104" fillId="12" borderId="57" xfId="0" applyNumberFormat="1" applyFont="1" applyFill="1" applyBorder="1" applyAlignment="1">
      <alignment horizontal="center" vertical="center"/>
    </xf>
    <xf numFmtId="167" fontId="25" fillId="12" borderId="0" xfId="0" applyNumberFormat="1" applyFont="1" applyFill="1" applyAlignment="1">
      <alignment horizontal="center" vertical="center"/>
    </xf>
    <xf numFmtId="167" fontId="25" fillId="12" borderId="2" xfId="0" applyNumberFormat="1" applyFont="1" applyFill="1" applyBorder="1" applyAlignment="1">
      <alignment horizontal="center" vertical="center"/>
    </xf>
    <xf numFmtId="165" fontId="7" fillId="0" borderId="0" xfId="0" applyFont="1" applyAlignment="1">
      <alignment vertical="center"/>
    </xf>
    <xf numFmtId="167" fontId="19" fillId="12" borderId="0" xfId="0" applyNumberFormat="1" applyFont="1" applyFill="1" applyAlignment="1">
      <alignment horizontal="center" vertical="center"/>
    </xf>
    <xf numFmtId="165" fontId="6" fillId="0" borderId="0" xfId="0" applyFont="1" applyAlignment="1">
      <alignment vertical="center"/>
    </xf>
    <xf numFmtId="0" fontId="57" fillId="12" borderId="18" xfId="0" applyNumberFormat="1" applyFont="1" applyFill="1" applyBorder="1" applyAlignment="1">
      <alignment vertical="center"/>
    </xf>
    <xf numFmtId="1" fontId="58" fillId="12" borderId="0" xfId="0" applyNumberFormat="1" applyFont="1" applyFill="1" applyAlignment="1">
      <alignment horizontal="center" vertical="center"/>
    </xf>
    <xf numFmtId="167" fontId="59" fillId="12" borderId="18" xfId="0" applyNumberFormat="1" applyFont="1" applyFill="1" applyBorder="1" applyAlignment="1">
      <alignment vertical="center"/>
    </xf>
    <xf numFmtId="167" fontId="32" fillId="12" borderId="16" xfId="1" applyNumberFormat="1" applyFont="1" applyFill="1" applyBorder="1" applyAlignment="1" applyProtection="1">
      <alignment horizontal="right" vertical="center"/>
    </xf>
    <xf numFmtId="167" fontId="21" fillId="7" borderId="0" xfId="1" applyNumberFormat="1" applyFont="1" applyFill="1" applyBorder="1" applyAlignment="1" applyProtection="1">
      <alignment horizontal="right" vertical="center"/>
    </xf>
    <xf numFmtId="165" fontId="6" fillId="0" borderId="0" xfId="0" applyFont="1" applyAlignment="1">
      <alignment horizontal="center" vertical="center"/>
    </xf>
    <xf numFmtId="167" fontId="7" fillId="0" borderId="0" xfId="0" applyNumberFormat="1" applyFont="1" applyAlignment="1">
      <alignment vertical="center"/>
    </xf>
    <xf numFmtId="165" fontId="30" fillId="0" borderId="0" xfId="0" applyFont="1" applyAlignment="1">
      <alignment vertical="center"/>
    </xf>
    <xf numFmtId="167" fontId="50" fillId="12" borderId="18" xfId="0" applyNumberFormat="1" applyFont="1" applyFill="1" applyBorder="1" applyAlignment="1">
      <alignment horizontal="right" vertical="center"/>
    </xf>
    <xf numFmtId="167" fontId="51" fillId="12" borderId="18" xfId="0" applyNumberFormat="1" applyFont="1" applyFill="1" applyBorder="1" applyAlignment="1">
      <alignment horizontal="right" vertical="center"/>
    </xf>
    <xf numFmtId="167" fontId="51" fillId="12" borderId="0" xfId="0" applyNumberFormat="1" applyFont="1" applyFill="1" applyAlignment="1">
      <alignment horizontal="right" vertical="center"/>
    </xf>
    <xf numFmtId="4" fontId="50" fillId="12" borderId="10" xfId="0" applyNumberFormat="1" applyFont="1" applyFill="1" applyBorder="1" applyAlignment="1">
      <alignment horizontal="right" vertical="center"/>
    </xf>
    <xf numFmtId="167" fontId="49" fillId="12" borderId="10" xfId="0" applyNumberFormat="1" applyFont="1" applyFill="1" applyBorder="1" applyAlignment="1">
      <alignment horizontal="right" vertical="center"/>
    </xf>
    <xf numFmtId="167" fontId="52" fillId="12" borderId="10" xfId="1" applyNumberFormat="1" applyFont="1" applyFill="1" applyBorder="1" applyAlignment="1" applyProtection="1">
      <alignment horizontal="right" vertical="center"/>
    </xf>
    <xf numFmtId="167" fontId="32" fillId="12" borderId="17" xfId="1" applyNumberFormat="1" applyFont="1" applyFill="1" applyBorder="1" applyAlignment="1" applyProtection="1">
      <alignment horizontal="right" vertical="center"/>
    </xf>
    <xf numFmtId="167" fontId="19" fillId="12" borderId="0" xfId="1" applyNumberFormat="1" applyFont="1" applyFill="1" applyBorder="1" applyAlignment="1" applyProtection="1">
      <alignment horizontal="right" vertical="center"/>
    </xf>
    <xf numFmtId="165" fontId="29" fillId="0" borderId="0" xfId="0" applyFont="1" applyAlignment="1">
      <alignment vertical="center"/>
    </xf>
    <xf numFmtId="165" fontId="7" fillId="12" borderId="2" xfId="0" applyFont="1" applyFill="1" applyBorder="1" applyAlignment="1">
      <alignment vertical="center"/>
    </xf>
    <xf numFmtId="167" fontId="35" fillId="12" borderId="0" xfId="1" applyNumberFormat="1" applyFont="1" applyFill="1" applyBorder="1" applyAlignment="1" applyProtection="1">
      <alignment horizontal="center" vertical="center"/>
    </xf>
    <xf numFmtId="179" fontId="7" fillId="0" borderId="0" xfId="0" applyNumberFormat="1" applyFont="1" applyAlignment="1">
      <alignment horizontal="center" vertical="center"/>
    </xf>
    <xf numFmtId="167" fontId="34" fillId="12" borderId="0" xfId="1" applyNumberFormat="1" applyFont="1" applyFill="1" applyBorder="1" applyAlignment="1" applyProtection="1">
      <alignment vertical="center"/>
    </xf>
    <xf numFmtId="167" fontId="35" fillId="12" borderId="0" xfId="1" applyNumberFormat="1" applyFont="1" applyFill="1" applyBorder="1" applyAlignment="1" applyProtection="1">
      <alignment horizontal="right" vertical="center"/>
    </xf>
    <xf numFmtId="167" fontId="53" fillId="12" borderId="0" xfId="0" applyNumberFormat="1" applyFont="1" applyFill="1" applyAlignment="1">
      <alignment horizontal="center" vertical="center"/>
    </xf>
    <xf numFmtId="165" fontId="7" fillId="12" borderId="0" xfId="0" applyFont="1" applyFill="1" applyAlignment="1">
      <alignment vertical="center"/>
    </xf>
    <xf numFmtId="165" fontId="8" fillId="12" borderId="18" xfId="0" applyFont="1" applyFill="1" applyBorder="1" applyAlignment="1">
      <alignment vertical="center"/>
    </xf>
    <xf numFmtId="167" fontId="11" fillId="12" borderId="18" xfId="0" applyNumberFormat="1" applyFont="1" applyFill="1" applyBorder="1" applyAlignment="1">
      <alignment vertical="center"/>
    </xf>
    <xf numFmtId="167" fontId="13" fillId="12" borderId="18" xfId="0" applyNumberFormat="1" applyFont="1" applyFill="1" applyBorder="1" applyAlignment="1">
      <alignment vertical="center"/>
    </xf>
    <xf numFmtId="167" fontId="20" fillId="12" borderId="18" xfId="0" applyNumberFormat="1" applyFont="1" applyFill="1" applyBorder="1" applyAlignment="1">
      <alignment vertical="center"/>
    </xf>
    <xf numFmtId="167" fontId="17" fillId="12" borderId="18" xfId="0" applyNumberFormat="1" applyFont="1" applyFill="1" applyBorder="1" applyAlignment="1">
      <alignment vertical="center"/>
    </xf>
    <xf numFmtId="167" fontId="19" fillId="12" borderId="18" xfId="1" applyNumberFormat="1" applyFont="1" applyFill="1" applyBorder="1" applyAlignment="1" applyProtection="1">
      <alignment horizontal="right" vertical="center"/>
    </xf>
    <xf numFmtId="165" fontId="7" fillId="12" borderId="57" xfId="0" applyFont="1" applyFill="1" applyBorder="1" applyAlignment="1">
      <alignment vertical="center"/>
    </xf>
    <xf numFmtId="165" fontId="114" fillId="12" borderId="0" xfId="0" applyFont="1" applyFill="1" applyAlignment="1">
      <alignment vertical="center"/>
    </xf>
    <xf numFmtId="167" fontId="114" fillId="12" borderId="0" xfId="0" applyNumberFormat="1" applyFont="1" applyFill="1" applyAlignment="1">
      <alignment vertical="center"/>
    </xf>
    <xf numFmtId="167" fontId="116" fillId="12" borderId="0" xfId="0" applyNumberFormat="1" applyFont="1" applyFill="1" applyAlignment="1">
      <alignment vertical="center"/>
    </xf>
    <xf numFmtId="165" fontId="107" fillId="12" borderId="0" xfId="0" applyFont="1" applyFill="1"/>
    <xf numFmtId="165" fontId="107" fillId="12" borderId="0" xfId="0" applyFont="1" applyFill="1" applyAlignment="1">
      <alignment vertical="center"/>
    </xf>
    <xf numFmtId="167" fontId="12" fillId="0" borderId="0" xfId="0" applyNumberFormat="1" applyFont="1" applyAlignment="1">
      <alignment vertical="center"/>
    </xf>
    <xf numFmtId="167" fontId="14" fillId="0" borderId="0" xfId="0" applyNumberFormat="1" applyFont="1" applyAlignment="1">
      <alignment vertical="center"/>
    </xf>
    <xf numFmtId="167" fontId="20" fillId="0" borderId="0" xfId="0" applyNumberFormat="1" applyFont="1" applyAlignment="1">
      <alignment vertical="center"/>
    </xf>
    <xf numFmtId="167" fontId="18" fillId="0" borderId="0" xfId="0" applyNumberFormat="1" applyFont="1" applyAlignment="1">
      <alignment vertical="center"/>
    </xf>
    <xf numFmtId="4" fontId="63" fillId="0" borderId="0" xfId="0" applyNumberFormat="1" applyFont="1" applyAlignment="1">
      <alignment horizontal="center" vertical="center"/>
    </xf>
    <xf numFmtId="4" fontId="36" fillId="0" borderId="0" xfId="0" applyNumberFormat="1" applyFont="1" applyAlignment="1">
      <alignment horizontal="center" vertical="center"/>
    </xf>
    <xf numFmtId="4" fontId="36" fillId="0" borderId="0" xfId="0" applyNumberFormat="1" applyFont="1" applyAlignment="1">
      <alignment vertical="center"/>
    </xf>
    <xf numFmtId="4" fontId="36" fillId="0" borderId="0" xfId="0" applyNumberFormat="1" applyFont="1" applyAlignment="1">
      <alignment horizontal="right" vertical="center"/>
    </xf>
    <xf numFmtId="4" fontId="42" fillId="0" borderId="0" xfId="0" applyNumberFormat="1" applyFont="1" applyAlignment="1">
      <alignment vertical="center"/>
    </xf>
    <xf numFmtId="4" fontId="36" fillId="11" borderId="0" xfId="0" applyNumberFormat="1" applyFont="1" applyFill="1" applyAlignment="1">
      <alignment vertical="center"/>
    </xf>
    <xf numFmtId="167" fontId="76" fillId="9" borderId="27" xfId="0" applyNumberFormat="1" applyFont="1" applyFill="1" applyBorder="1" applyAlignment="1">
      <alignment horizontal="center" vertical="center"/>
    </xf>
    <xf numFmtId="167" fontId="76" fillId="12" borderId="27" xfId="0" applyNumberFormat="1" applyFont="1" applyFill="1" applyBorder="1" applyAlignment="1">
      <alignment horizontal="center" vertical="center"/>
    </xf>
    <xf numFmtId="4" fontId="62" fillId="0" borderId="0" xfId="0" applyNumberFormat="1" applyFont="1" applyAlignment="1">
      <alignment vertical="center"/>
    </xf>
    <xf numFmtId="165" fontId="38" fillId="0" borderId="0" xfId="0" applyFont="1" applyAlignment="1">
      <alignment vertical="center"/>
    </xf>
    <xf numFmtId="167" fontId="76" fillId="9" borderId="29" xfId="0" applyNumberFormat="1" applyFont="1" applyFill="1" applyBorder="1" applyAlignment="1">
      <alignment horizontal="right" vertical="center"/>
    </xf>
    <xf numFmtId="167" fontId="76" fillId="9" borderId="41" xfId="0" applyNumberFormat="1" applyFont="1" applyFill="1" applyBorder="1" applyAlignment="1">
      <alignment horizontal="left" vertical="center"/>
    </xf>
    <xf numFmtId="167" fontId="76" fillId="9" borderId="44" xfId="0" applyNumberFormat="1" applyFont="1" applyFill="1" applyBorder="1" applyAlignment="1">
      <alignment horizontal="right" vertical="center"/>
    </xf>
    <xf numFmtId="167" fontId="76" fillId="12" borderId="44" xfId="0" applyNumberFormat="1" applyFont="1" applyFill="1" applyBorder="1" applyAlignment="1">
      <alignment horizontal="right" vertical="center"/>
    </xf>
    <xf numFmtId="167" fontId="76" fillId="12" borderId="29" xfId="0" applyNumberFormat="1" applyFont="1" applyFill="1" applyBorder="1" applyAlignment="1">
      <alignment horizontal="left" vertical="center"/>
    </xf>
    <xf numFmtId="167" fontId="9" fillId="0" borderId="28" xfId="0" applyNumberFormat="1" applyFont="1" applyBorder="1" applyAlignment="1">
      <alignment vertical="center"/>
    </xf>
    <xf numFmtId="167" fontId="9" fillId="0" borderId="5" xfId="0" applyNumberFormat="1" applyFont="1" applyBorder="1" applyAlignment="1">
      <alignment vertical="center"/>
    </xf>
    <xf numFmtId="167" fontId="9" fillId="0" borderId="47" xfId="0" applyNumberFormat="1" applyFont="1" applyBorder="1" applyAlignment="1">
      <alignment vertical="center"/>
    </xf>
    <xf numFmtId="167" fontId="9" fillId="12" borderId="47" xfId="0" applyNumberFormat="1" applyFont="1" applyFill="1" applyBorder="1" applyAlignment="1">
      <alignment vertical="center"/>
    </xf>
    <xf numFmtId="167" fontId="9" fillId="12" borderId="28" xfId="0" applyNumberFormat="1" applyFont="1" applyFill="1" applyBorder="1" applyAlignment="1">
      <alignment vertical="center"/>
    </xf>
    <xf numFmtId="3" fontId="79" fillId="0" borderId="0" xfId="0" applyNumberFormat="1" applyFont="1" applyAlignment="1">
      <alignment vertical="center"/>
    </xf>
    <xf numFmtId="167" fontId="9" fillId="0" borderId="45" xfId="0" applyNumberFormat="1" applyFont="1" applyBorder="1" applyAlignment="1">
      <alignment vertical="center"/>
    </xf>
    <xf numFmtId="167" fontId="9" fillId="12" borderId="45" xfId="0" applyNumberFormat="1" applyFont="1" applyFill="1" applyBorder="1" applyAlignment="1">
      <alignment vertical="center"/>
    </xf>
    <xf numFmtId="165" fontId="38" fillId="0" borderId="0" xfId="0" applyFont="1" applyAlignment="1">
      <alignment horizontal="right" vertical="center"/>
    </xf>
    <xf numFmtId="177" fontId="9" fillId="0" borderId="0" xfId="0" applyNumberFormat="1" applyFont="1" applyAlignment="1">
      <alignment horizontal="center" vertical="center"/>
    </xf>
    <xf numFmtId="167" fontId="9" fillId="0" borderId="0" xfId="0" applyNumberFormat="1" applyFont="1" applyAlignment="1">
      <alignment horizontal="center" vertical="center"/>
    </xf>
    <xf numFmtId="165" fontId="30" fillId="0" borderId="0" xfId="0" applyFont="1" applyAlignment="1">
      <alignment horizontal="center" vertical="center"/>
    </xf>
    <xf numFmtId="169" fontId="72" fillId="0" borderId="0" xfId="0" applyNumberFormat="1" applyFont="1" applyAlignment="1">
      <alignment vertical="center"/>
    </xf>
    <xf numFmtId="165" fontId="37" fillId="0" borderId="0" xfId="0" applyFont="1" applyAlignment="1">
      <alignment vertical="center"/>
    </xf>
    <xf numFmtId="171" fontId="69" fillId="0" borderId="0" xfId="0" applyNumberFormat="1" applyFont="1" applyAlignment="1">
      <alignment horizontal="center" vertical="center"/>
    </xf>
    <xf numFmtId="165" fontId="37" fillId="0" borderId="0" xfId="0" applyFont="1" applyAlignment="1">
      <alignment horizontal="center" vertical="center"/>
    </xf>
    <xf numFmtId="169" fontId="64" fillId="0" borderId="0" xfId="0" applyNumberFormat="1" applyFont="1" applyAlignment="1">
      <alignment vertical="center"/>
    </xf>
    <xf numFmtId="14" fontId="69" fillId="0" borderId="0" xfId="0" applyNumberFormat="1" applyFont="1" applyAlignment="1">
      <alignment horizontal="center" vertical="center"/>
    </xf>
    <xf numFmtId="4" fontId="36" fillId="0" borderId="0" xfId="0" applyNumberFormat="1" applyFont="1" applyAlignment="1" applyProtection="1">
      <alignment vertical="center"/>
      <protection hidden="1"/>
    </xf>
    <xf numFmtId="4" fontId="36" fillId="0" borderId="0" xfId="0" applyNumberFormat="1" applyFont="1" applyAlignment="1" applyProtection="1">
      <alignment horizontal="right" vertical="center"/>
      <protection hidden="1"/>
    </xf>
    <xf numFmtId="165" fontId="46" fillId="9" borderId="0" xfId="0" applyFont="1" applyFill="1" applyAlignment="1" applyProtection="1">
      <alignment vertical="center"/>
      <protection hidden="1"/>
    </xf>
    <xf numFmtId="165" fontId="38" fillId="0" borderId="0" xfId="0" applyFont="1" applyAlignment="1" applyProtection="1">
      <alignment vertical="center"/>
      <protection hidden="1"/>
    </xf>
    <xf numFmtId="165" fontId="90" fillId="0" borderId="0" xfId="0" applyFont="1" applyAlignment="1" applyProtection="1">
      <alignment horizontal="right" vertical="center"/>
      <protection hidden="1"/>
    </xf>
    <xf numFmtId="165" fontId="30" fillId="0" borderId="0" xfId="0" applyFont="1" applyAlignment="1" applyProtection="1">
      <alignment horizontal="center" vertical="center"/>
      <protection hidden="1"/>
    </xf>
    <xf numFmtId="4" fontId="36" fillId="0" borderId="0" xfId="0" applyNumberFormat="1" applyFont="1" applyAlignment="1">
      <alignment horizontal="left" vertical="center"/>
    </xf>
    <xf numFmtId="4" fontId="73" fillId="0" borderId="0" xfId="0" applyNumberFormat="1" applyFont="1" applyAlignment="1">
      <alignment vertical="center"/>
    </xf>
    <xf numFmtId="165" fontId="82" fillId="9" borderId="27" xfId="0" applyFont="1" applyFill="1" applyBorder="1" applyAlignment="1">
      <alignment horizontal="center" vertical="center"/>
    </xf>
    <xf numFmtId="165" fontId="48" fillId="9" borderId="43" xfId="0" applyFont="1" applyFill="1" applyBorder="1" applyAlignment="1">
      <alignment horizontal="center" vertical="center"/>
    </xf>
    <xf numFmtId="165" fontId="74" fillId="9" borderId="43" xfId="0" applyFont="1" applyFill="1" applyBorder="1" applyAlignment="1">
      <alignment horizontal="center" vertical="center"/>
    </xf>
    <xf numFmtId="165" fontId="81" fillId="9" borderId="43" xfId="0" applyFont="1" applyFill="1" applyBorder="1" applyAlignment="1">
      <alignment horizontal="center" vertical="center"/>
    </xf>
    <xf numFmtId="165" fontId="55" fillId="9" borderId="43" xfId="0" applyFont="1" applyFill="1" applyBorder="1" applyAlignment="1">
      <alignment horizontal="center" vertical="center"/>
    </xf>
    <xf numFmtId="165" fontId="45" fillId="9" borderId="43" xfId="0" applyFont="1" applyFill="1" applyBorder="1" applyAlignment="1">
      <alignment horizontal="center" vertical="center"/>
    </xf>
    <xf numFmtId="165" fontId="83" fillId="9" borderId="43" xfId="0" applyFont="1" applyFill="1" applyBorder="1" applyAlignment="1">
      <alignment horizontal="center" vertical="center"/>
    </xf>
    <xf numFmtId="165" fontId="61" fillId="12" borderId="43" xfId="0" applyFont="1" applyFill="1" applyBorder="1" applyAlignment="1">
      <alignment horizontal="center" vertical="center"/>
    </xf>
    <xf numFmtId="167" fontId="46" fillId="0" borderId="0" xfId="0" applyNumberFormat="1" applyFont="1" applyAlignment="1">
      <alignment vertical="center"/>
    </xf>
    <xf numFmtId="167" fontId="117" fillId="0" borderId="0" xfId="0" applyNumberFormat="1" applyFont="1" applyAlignment="1">
      <alignment horizontal="right" vertical="top"/>
    </xf>
    <xf numFmtId="165" fontId="90" fillId="0" borderId="0" xfId="0" applyFont="1" applyAlignment="1">
      <alignment horizontal="right" vertical="center"/>
    </xf>
    <xf numFmtId="169" fontId="71" fillId="0" borderId="0" xfId="0" applyNumberFormat="1" applyFont="1" applyAlignment="1">
      <alignment vertical="center"/>
    </xf>
    <xf numFmtId="9" fontId="38" fillId="0" borderId="0" xfId="6" applyFont="1" applyFill="1" applyAlignment="1" applyProtection="1">
      <alignment vertical="center"/>
    </xf>
    <xf numFmtId="165" fontId="38" fillId="0" borderId="0" xfId="0" applyFont="1" applyAlignment="1">
      <alignment horizontal="left" vertical="center"/>
    </xf>
    <xf numFmtId="167" fontId="9" fillId="0" borderId="63" xfId="0" applyNumberFormat="1" applyFont="1" applyBorder="1" applyAlignment="1">
      <alignment vertical="center"/>
    </xf>
    <xf numFmtId="167" fontId="9" fillId="12" borderId="63" xfId="0" applyNumberFormat="1" applyFont="1" applyFill="1" applyBorder="1" applyAlignment="1">
      <alignment vertical="center"/>
    </xf>
    <xf numFmtId="167" fontId="9" fillId="0" borderId="48" xfId="0" applyNumberFormat="1" applyFont="1" applyBorder="1" applyAlignment="1">
      <alignment vertical="center"/>
    </xf>
    <xf numFmtId="167" fontId="9" fillId="12" borderId="48" xfId="0" applyNumberFormat="1" applyFont="1" applyFill="1" applyBorder="1" applyAlignment="1">
      <alignment vertical="center"/>
    </xf>
    <xf numFmtId="165" fontId="30" fillId="0" borderId="0" xfId="0" applyFont="1" applyAlignment="1">
      <alignment horizontal="right" vertical="center"/>
    </xf>
    <xf numFmtId="165" fontId="30" fillId="0" borderId="0" xfId="0" applyFont="1" applyAlignment="1">
      <alignment horizontal="left" vertical="center"/>
    </xf>
    <xf numFmtId="165" fontId="9" fillId="0" borderId="0" xfId="0" applyFont="1" applyAlignment="1" applyProtection="1">
      <alignment vertical="center"/>
      <protection locked="0"/>
    </xf>
    <xf numFmtId="4" fontId="42" fillId="0" borderId="0" xfId="0" applyNumberFormat="1" applyFont="1" applyAlignment="1" applyProtection="1">
      <alignment vertical="center"/>
      <protection locked="0"/>
    </xf>
    <xf numFmtId="4" fontId="63" fillId="0" borderId="0" xfId="0" applyNumberFormat="1" applyFont="1" applyAlignment="1" applyProtection="1">
      <alignment horizontal="center" vertical="center"/>
      <protection locked="0"/>
    </xf>
    <xf numFmtId="165" fontId="37" fillId="12" borderId="60" xfId="0" quotePrefix="1" applyFont="1" applyFill="1" applyBorder="1" applyAlignment="1">
      <alignment horizontal="left" vertical="center"/>
    </xf>
    <xf numFmtId="166" fontId="70" fillId="12" borderId="61" xfId="0" applyNumberFormat="1" applyFont="1" applyFill="1" applyBorder="1" applyAlignment="1">
      <alignment horizontal="center" vertical="center"/>
    </xf>
    <xf numFmtId="4" fontId="61" fillId="0" borderId="0" xfId="0" applyNumberFormat="1" applyFont="1" applyAlignment="1">
      <alignment horizontal="center" vertical="center"/>
    </xf>
    <xf numFmtId="165" fontId="124" fillId="0" borderId="0" xfId="0" applyFont="1" applyAlignment="1">
      <alignment horizontal="center" vertical="center"/>
    </xf>
    <xf numFmtId="165" fontId="124" fillId="0" borderId="0" xfId="0" applyFont="1" applyAlignment="1">
      <alignment vertical="center"/>
    </xf>
    <xf numFmtId="165" fontId="125" fillId="0" borderId="0" xfId="0" applyFont="1" applyAlignment="1">
      <alignment vertical="center"/>
    </xf>
    <xf numFmtId="165" fontId="4" fillId="0" borderId="0" xfId="0" applyFont="1" applyAlignment="1">
      <alignment horizontal="center" vertical="center"/>
    </xf>
    <xf numFmtId="165" fontId="4" fillId="0" borderId="0" xfId="0" applyFont="1" applyAlignment="1">
      <alignment vertical="center"/>
    </xf>
    <xf numFmtId="1" fontId="126" fillId="0" borderId="0" xfId="1" applyNumberFormat="1" applyFont="1" applyFill="1" applyBorder="1" applyAlignment="1" applyProtection="1">
      <alignment horizontal="center" vertical="center"/>
    </xf>
    <xf numFmtId="165" fontId="127" fillId="0" borderId="0" xfId="0" applyFont="1" applyAlignment="1">
      <alignment horizontal="center" vertical="center"/>
    </xf>
    <xf numFmtId="169" fontId="4" fillId="0" borderId="0" xfId="0" applyNumberFormat="1" applyFont="1" applyAlignment="1">
      <alignment vertical="center"/>
    </xf>
    <xf numFmtId="169" fontId="4" fillId="0" borderId="0" xfId="0" applyNumberFormat="1" applyFont="1" applyAlignment="1">
      <alignment horizontal="center" vertical="center"/>
    </xf>
    <xf numFmtId="167" fontId="4" fillId="0" borderId="0" xfId="0" applyNumberFormat="1" applyFont="1" applyAlignment="1">
      <alignment vertical="center"/>
    </xf>
    <xf numFmtId="167" fontId="4" fillId="12" borderId="0" xfId="0" applyNumberFormat="1" applyFont="1" applyFill="1" applyAlignment="1">
      <alignment vertical="center"/>
    </xf>
    <xf numFmtId="4" fontId="120" fillId="0" borderId="0" xfId="0" applyNumberFormat="1" applyFont="1" applyAlignment="1">
      <alignment horizontal="center" vertical="top"/>
    </xf>
    <xf numFmtId="4" fontId="121" fillId="0" borderId="0" xfId="0" applyNumberFormat="1" applyFont="1" applyAlignment="1">
      <alignment horizontal="center" vertical="center"/>
    </xf>
    <xf numFmtId="4" fontId="121" fillId="0" borderId="0" xfId="0" applyNumberFormat="1" applyFont="1" applyAlignment="1">
      <alignment horizontal="right" vertical="center"/>
    </xf>
    <xf numFmtId="165" fontId="88" fillId="0" borderId="0" xfId="0" applyFont="1" applyAlignment="1">
      <alignment horizontal="right" vertical="top"/>
    </xf>
    <xf numFmtId="4" fontId="83" fillId="12" borderId="0" xfId="1" applyNumberFormat="1" applyFont="1" applyFill="1" applyBorder="1" applyAlignment="1" applyProtection="1">
      <alignment horizontal="right" vertical="center"/>
    </xf>
    <xf numFmtId="4" fontId="55" fillId="0" borderId="0" xfId="0" applyNumberFormat="1" applyFont="1" applyAlignment="1">
      <alignment horizontal="right" vertical="center"/>
    </xf>
    <xf numFmtId="4" fontId="55" fillId="0" borderId="0" xfId="0" applyNumberFormat="1" applyFont="1" applyAlignment="1">
      <alignment vertical="center"/>
    </xf>
    <xf numFmtId="4" fontId="55" fillId="0" borderId="0" xfId="0" applyNumberFormat="1" applyFont="1" applyAlignment="1">
      <alignment horizontal="left" vertical="center"/>
    </xf>
    <xf numFmtId="4" fontId="55" fillId="0" borderId="0" xfId="0" applyNumberFormat="1" applyFont="1" applyAlignment="1">
      <alignment horizontal="center" vertical="center"/>
    </xf>
    <xf numFmtId="4" fontId="89" fillId="20" borderId="58" xfId="1" applyNumberFormat="1" applyFont="1" applyFill="1" applyBorder="1" applyAlignment="1" applyProtection="1">
      <alignment horizontal="right" vertical="center"/>
    </xf>
    <xf numFmtId="167" fontId="66" fillId="2" borderId="0" xfId="0" applyNumberFormat="1" applyFont="1" applyFill="1" applyAlignment="1">
      <alignment horizontal="center" vertical="center"/>
    </xf>
    <xf numFmtId="165" fontId="38" fillId="12" borderId="0" xfId="0" applyFont="1" applyFill="1" applyAlignment="1">
      <alignment vertical="center"/>
    </xf>
    <xf numFmtId="165" fontId="38" fillId="12" borderId="0" xfId="0" applyFont="1" applyFill="1" applyAlignment="1">
      <alignment horizontal="right" vertical="center"/>
    </xf>
    <xf numFmtId="4" fontId="121" fillId="12" borderId="0" xfId="0" applyNumberFormat="1" applyFont="1" applyFill="1" applyAlignment="1">
      <alignment horizontal="center" vertical="center"/>
    </xf>
    <xf numFmtId="4" fontId="121" fillId="12" borderId="0" xfId="0" applyNumberFormat="1" applyFont="1" applyFill="1" applyAlignment="1">
      <alignment horizontal="right" vertical="center"/>
    </xf>
    <xf numFmtId="4" fontId="128" fillId="0" borderId="0" xfId="0" applyNumberFormat="1" applyFont="1" applyAlignment="1">
      <alignment horizontal="center"/>
    </xf>
    <xf numFmtId="4" fontId="46" fillId="0" borderId="0" xfId="0" applyNumberFormat="1" applyFont="1" applyAlignment="1">
      <alignment horizontal="center" vertical="center"/>
    </xf>
    <xf numFmtId="4" fontId="128" fillId="0" borderId="0" xfId="0" applyNumberFormat="1" applyFont="1" applyAlignment="1">
      <alignment horizontal="center" vertical="top"/>
    </xf>
    <xf numFmtId="165" fontId="38" fillId="0" borderId="6" xfId="0" applyFont="1" applyBorder="1" applyAlignment="1">
      <alignment vertical="center"/>
    </xf>
    <xf numFmtId="4" fontId="79" fillId="0" borderId="0" xfId="0" applyNumberFormat="1" applyFont="1" applyAlignment="1">
      <alignment vertical="center"/>
    </xf>
    <xf numFmtId="165" fontId="132" fillId="0" borderId="0" xfId="0" applyFont="1" applyAlignment="1">
      <alignment vertical="center"/>
    </xf>
    <xf numFmtId="165" fontId="9" fillId="0" borderId="0" xfId="0" applyFont="1" applyAlignment="1">
      <alignment horizontal="left" vertical="center"/>
    </xf>
    <xf numFmtId="165" fontId="133" fillId="0" borderId="0" xfId="0" applyFont="1" applyAlignment="1">
      <alignment horizontal="right" vertical="center"/>
    </xf>
    <xf numFmtId="165" fontId="118" fillId="0" borderId="0" xfId="0" applyFont="1" applyAlignment="1">
      <alignment horizontal="center" vertical="center"/>
    </xf>
    <xf numFmtId="165" fontId="118" fillId="0" borderId="0" xfId="0" applyFont="1" applyAlignment="1">
      <alignment vertical="center"/>
    </xf>
    <xf numFmtId="4" fontId="128" fillId="0" borderId="0" xfId="0" applyNumberFormat="1" applyFont="1" applyAlignment="1">
      <alignment vertical="center"/>
    </xf>
    <xf numFmtId="4" fontId="128" fillId="0" borderId="0" xfId="0" applyNumberFormat="1" applyFont="1" applyAlignment="1">
      <alignment horizontal="right" vertical="center"/>
    </xf>
    <xf numFmtId="4" fontId="128" fillId="0" borderId="0" xfId="0" applyNumberFormat="1" applyFont="1" applyAlignment="1">
      <alignment horizontal="left" vertical="center"/>
    </xf>
    <xf numFmtId="4" fontId="128" fillId="0" borderId="0" xfId="0" applyNumberFormat="1" applyFont="1" applyAlignment="1">
      <alignment horizontal="center" vertical="center"/>
    </xf>
    <xf numFmtId="165" fontId="9" fillId="0" borderId="0" xfId="0" applyFont="1" applyAlignment="1">
      <alignment horizontal="right" vertical="center"/>
    </xf>
    <xf numFmtId="167" fontId="55" fillId="0" borderId="0" xfId="0" applyNumberFormat="1" applyFont="1" applyAlignment="1">
      <alignment vertical="center"/>
    </xf>
    <xf numFmtId="167" fontId="128" fillId="0" borderId="0" xfId="0" applyNumberFormat="1" applyFont="1" applyAlignment="1">
      <alignment vertical="center"/>
    </xf>
    <xf numFmtId="167" fontId="22" fillId="0" borderId="0" xfId="0" applyNumberFormat="1" applyFont="1" applyAlignment="1">
      <alignment vertical="center"/>
    </xf>
    <xf numFmtId="167" fontId="38" fillId="0" borderId="0" xfId="0" applyNumberFormat="1" applyFont="1" applyAlignment="1">
      <alignment vertical="center"/>
    </xf>
    <xf numFmtId="167" fontId="67" fillId="2" borderId="0" xfId="0" applyNumberFormat="1" applyFont="1" applyFill="1" applyAlignment="1">
      <alignment horizontal="center" vertical="center"/>
    </xf>
    <xf numFmtId="167" fontId="68" fillId="2" borderId="0" xfId="0" applyNumberFormat="1" applyFont="1" applyFill="1" applyAlignment="1">
      <alignment vertical="center"/>
    </xf>
    <xf numFmtId="167" fontId="132" fillId="0" borderId="0" xfId="0" applyNumberFormat="1" applyFont="1" applyAlignment="1">
      <alignment vertical="center"/>
    </xf>
    <xf numFmtId="167" fontId="37" fillId="0" borderId="0" xfId="0" applyNumberFormat="1" applyFont="1" applyAlignment="1">
      <alignment vertical="center"/>
    </xf>
    <xf numFmtId="4" fontId="59" fillId="0" borderId="0" xfId="0" applyNumberFormat="1" applyFont="1" applyAlignment="1">
      <alignment horizontal="center" vertical="center"/>
    </xf>
    <xf numFmtId="4" fontId="41" fillId="0" borderId="0" xfId="0" applyNumberFormat="1" applyFont="1" applyAlignment="1">
      <alignment horizontal="center" vertical="center"/>
    </xf>
    <xf numFmtId="180" fontId="95" fillId="0" borderId="0" xfId="0" quotePrefix="1" applyNumberFormat="1" applyFont="1" applyAlignment="1">
      <alignment vertical="center"/>
    </xf>
    <xf numFmtId="180" fontId="41" fillId="0" borderId="0" xfId="0" quotePrefix="1" applyNumberFormat="1" applyFont="1" applyAlignment="1">
      <alignment vertical="center"/>
    </xf>
    <xf numFmtId="165" fontId="9" fillId="0" borderId="0" xfId="0" applyFont="1" applyAlignment="1">
      <alignment horizontal="center" vertical="center"/>
    </xf>
    <xf numFmtId="4" fontId="129" fillId="19" borderId="6" xfId="0" applyNumberFormat="1" applyFont="1" applyFill="1" applyBorder="1" applyAlignment="1" applyProtection="1">
      <alignment horizontal="center" vertical="center"/>
      <protection locked="0"/>
    </xf>
    <xf numFmtId="167" fontId="45" fillId="0" borderId="0" xfId="0" applyNumberFormat="1" applyFont="1" applyAlignment="1">
      <alignment horizontal="center" vertical="center"/>
    </xf>
    <xf numFmtId="167" fontId="134" fillId="0" borderId="0" xfId="0" applyNumberFormat="1" applyFont="1" applyAlignment="1">
      <alignment horizontal="center" vertical="center"/>
    </xf>
    <xf numFmtId="167" fontId="135" fillId="0" borderId="0" xfId="0" applyNumberFormat="1" applyFont="1" applyAlignment="1">
      <alignment horizontal="center" vertical="center"/>
    </xf>
    <xf numFmtId="182" fontId="60" fillId="0" borderId="0" xfId="0" applyNumberFormat="1" applyFont="1" applyAlignment="1">
      <alignment horizontal="center" vertical="center"/>
    </xf>
    <xf numFmtId="167" fontId="60" fillId="0" borderId="0" xfId="0" applyNumberFormat="1" applyFont="1" applyAlignment="1">
      <alignment horizontal="center" vertical="center"/>
    </xf>
    <xf numFmtId="165" fontId="38" fillId="0" borderId="0" xfId="0" applyFont="1" applyAlignment="1">
      <alignment horizontal="center" vertical="center"/>
    </xf>
    <xf numFmtId="4" fontId="91" fillId="20" borderId="71" xfId="1" applyNumberFormat="1" applyFont="1" applyFill="1" applyBorder="1" applyAlignment="1" applyProtection="1">
      <alignment horizontal="left" vertical="center"/>
      <protection hidden="1"/>
    </xf>
    <xf numFmtId="4" fontId="89" fillId="20" borderId="71" xfId="1" applyNumberFormat="1" applyFont="1" applyFill="1" applyBorder="1" applyAlignment="1" applyProtection="1">
      <alignment horizontal="right" vertical="center"/>
      <protection hidden="1"/>
    </xf>
    <xf numFmtId="167" fontId="89" fillId="20" borderId="74" xfId="1" applyNumberFormat="1" applyFont="1" applyFill="1" applyBorder="1" applyAlignment="1" applyProtection="1">
      <alignment horizontal="right" vertical="center"/>
    </xf>
    <xf numFmtId="4" fontId="38" fillId="0" borderId="0" xfId="0" applyNumberFormat="1" applyFont="1" applyAlignment="1" applyProtection="1">
      <alignment horizontal="right" vertical="center"/>
      <protection hidden="1"/>
    </xf>
    <xf numFmtId="4" fontId="30" fillId="0" borderId="0" xfId="0" applyNumberFormat="1" applyFont="1" applyAlignment="1" applyProtection="1">
      <alignment horizontal="right" vertical="center"/>
      <protection hidden="1"/>
    </xf>
    <xf numFmtId="167" fontId="57" fillId="12" borderId="1" xfId="0" applyNumberFormat="1" applyFont="1" applyFill="1" applyBorder="1" applyAlignment="1">
      <alignment horizontal="center" vertical="center"/>
    </xf>
    <xf numFmtId="167" fontId="57" fillId="12" borderId="56" xfId="0" applyNumberFormat="1" applyFont="1" applyFill="1" applyBorder="1" applyAlignment="1">
      <alignment horizontal="center" vertical="center"/>
    </xf>
    <xf numFmtId="0" fontId="139" fillId="12" borderId="1" xfId="0" applyNumberFormat="1" applyFont="1" applyFill="1" applyBorder="1" applyAlignment="1">
      <alignment horizontal="center" vertical="center"/>
    </xf>
    <xf numFmtId="165" fontId="140" fillId="12" borderId="1" xfId="0" applyFont="1" applyFill="1" applyBorder="1" applyAlignment="1">
      <alignment horizontal="center" vertical="center"/>
    </xf>
    <xf numFmtId="165" fontId="141" fillId="12" borderId="1" xfId="0" applyFont="1" applyFill="1" applyBorder="1" applyAlignment="1">
      <alignment horizontal="center" vertical="center"/>
    </xf>
    <xf numFmtId="165" fontId="59" fillId="12" borderId="1" xfId="0" applyFont="1" applyFill="1" applyBorder="1" applyAlignment="1">
      <alignment horizontal="center" vertical="center"/>
    </xf>
    <xf numFmtId="178" fontId="119" fillId="12" borderId="1" xfId="0" applyNumberFormat="1" applyFont="1" applyFill="1" applyBorder="1" applyAlignment="1">
      <alignment horizontal="center" vertical="center"/>
    </xf>
    <xf numFmtId="165" fontId="90" fillId="12" borderId="1" xfId="0" applyFont="1" applyFill="1" applyBorder="1" applyAlignment="1">
      <alignment horizontal="center" vertical="center"/>
    </xf>
    <xf numFmtId="165" fontId="38" fillId="12" borderId="56" xfId="0" applyFont="1" applyFill="1" applyBorder="1" applyAlignment="1">
      <alignment horizontal="center" vertical="center"/>
    </xf>
    <xf numFmtId="165" fontId="38" fillId="12" borderId="1" xfId="0" applyFont="1" applyFill="1" applyBorder="1" applyAlignment="1">
      <alignment horizontal="center" vertical="center"/>
    </xf>
    <xf numFmtId="167" fontId="43" fillId="12" borderId="50" xfId="1" applyNumberFormat="1" applyFont="1" applyFill="1" applyBorder="1" applyAlignment="1" applyProtection="1">
      <alignment horizontal="left" vertical="center"/>
      <protection hidden="1"/>
    </xf>
    <xf numFmtId="167" fontId="44" fillId="12" borderId="50" xfId="1" applyNumberFormat="1" applyFont="1" applyFill="1" applyBorder="1" applyAlignment="1" applyProtection="1">
      <alignment horizontal="left" vertical="center"/>
      <protection hidden="1"/>
    </xf>
    <xf numFmtId="167" fontId="74" fillId="12" borderId="50" xfId="1" applyNumberFormat="1" applyFont="1" applyFill="1" applyBorder="1" applyAlignment="1" applyProtection="1">
      <alignment horizontal="left" vertical="center"/>
      <protection hidden="1"/>
    </xf>
    <xf numFmtId="167" fontId="81" fillId="12" borderId="50" xfId="1" applyNumberFormat="1" applyFont="1" applyFill="1" applyBorder="1" applyAlignment="1" applyProtection="1">
      <alignment horizontal="left" vertical="center"/>
      <protection hidden="1"/>
    </xf>
    <xf numFmtId="167" fontId="55" fillId="12" borderId="50" xfId="1" applyNumberFormat="1" applyFont="1" applyFill="1" applyBorder="1" applyAlignment="1" applyProtection="1">
      <alignment horizontal="left" vertical="center"/>
      <protection hidden="1"/>
    </xf>
    <xf numFmtId="167" fontId="45" fillId="12" borderId="50" xfId="1" applyNumberFormat="1" applyFont="1" applyFill="1" applyBorder="1" applyAlignment="1" applyProtection="1">
      <alignment horizontal="left" vertical="center"/>
      <protection hidden="1"/>
    </xf>
    <xf numFmtId="167" fontId="83" fillId="12" borderId="50" xfId="1" applyNumberFormat="1" applyFont="1" applyFill="1" applyBorder="1" applyAlignment="1" applyProtection="1">
      <alignment horizontal="left" vertical="center"/>
      <protection hidden="1"/>
    </xf>
    <xf numFmtId="167" fontId="38" fillId="0" borderId="80" xfId="0" applyNumberFormat="1" applyFont="1" applyBorder="1" applyAlignment="1">
      <alignment vertical="center"/>
    </xf>
    <xf numFmtId="167" fontId="4" fillId="13" borderId="80" xfId="0" applyNumberFormat="1" applyFont="1" applyFill="1" applyBorder="1" applyAlignment="1">
      <alignment vertical="center"/>
    </xf>
    <xf numFmtId="167" fontId="38" fillId="12" borderId="80" xfId="0" applyNumberFormat="1" applyFont="1" applyFill="1" applyBorder="1" applyAlignment="1">
      <alignment vertical="center"/>
    </xf>
    <xf numFmtId="165" fontId="3" fillId="0" borderId="0" xfId="0" applyFont="1" applyAlignment="1">
      <alignment vertical="center"/>
    </xf>
    <xf numFmtId="167" fontId="55" fillId="22" borderId="80" xfId="0" applyNumberFormat="1" applyFont="1" applyFill="1" applyBorder="1" applyAlignment="1">
      <alignment vertical="center"/>
    </xf>
    <xf numFmtId="167" fontId="137" fillId="0" borderId="0" xfId="0" applyNumberFormat="1" applyFont="1" applyAlignment="1" applyProtection="1">
      <alignment horizontal="center" vertical="center"/>
      <protection hidden="1"/>
    </xf>
    <xf numFmtId="167" fontId="123" fillId="9" borderId="0" xfId="0" applyNumberFormat="1" applyFont="1" applyFill="1" applyAlignment="1" applyProtection="1">
      <alignment horizontal="right" vertical="center"/>
      <protection hidden="1"/>
    </xf>
    <xf numFmtId="167" fontId="55" fillId="12" borderId="0" xfId="1" applyNumberFormat="1" applyFont="1" applyFill="1" applyBorder="1" applyAlignment="1" applyProtection="1">
      <alignment horizontal="right" vertical="center"/>
    </xf>
    <xf numFmtId="167" fontId="48" fillId="12" borderId="0" xfId="1" applyNumberFormat="1" applyFont="1" applyFill="1" applyBorder="1" applyAlignment="1" applyProtection="1">
      <alignment horizontal="right" vertical="center"/>
    </xf>
    <xf numFmtId="167" fontId="38" fillId="0" borderId="0" xfId="0" applyNumberFormat="1" applyFont="1" applyAlignment="1">
      <alignment horizontal="right" vertical="center"/>
    </xf>
    <xf numFmtId="4" fontId="55" fillId="12" borderId="73" xfId="1" applyNumberFormat="1" applyFont="1" applyFill="1" applyBorder="1" applyAlignment="1" applyProtection="1">
      <alignment horizontal="right" vertical="center"/>
    </xf>
    <xf numFmtId="4" fontId="61" fillId="24" borderId="0" xfId="0" applyNumberFormat="1" applyFont="1" applyFill="1" applyAlignment="1">
      <alignment vertical="center"/>
    </xf>
    <xf numFmtId="167" fontId="36" fillId="24" borderId="0" xfId="0" applyNumberFormat="1" applyFont="1" applyFill="1" applyAlignment="1">
      <alignment vertical="center"/>
    </xf>
    <xf numFmtId="167" fontId="45" fillId="24" borderId="0" xfId="0" applyNumberFormat="1" applyFont="1" applyFill="1" applyAlignment="1">
      <alignment horizontal="center" vertical="center"/>
    </xf>
    <xf numFmtId="0" fontId="139" fillId="12" borderId="0" xfId="0" applyNumberFormat="1" applyFont="1" applyFill="1" applyAlignment="1">
      <alignment horizontal="center" vertical="center"/>
    </xf>
    <xf numFmtId="167" fontId="103" fillId="12" borderId="0" xfId="0" applyNumberFormat="1" applyFont="1" applyFill="1" applyAlignment="1">
      <alignment horizontal="center"/>
    </xf>
    <xf numFmtId="180" fontId="95" fillId="0" borderId="0" xfId="0" quotePrefix="1" applyNumberFormat="1" applyFont="1" applyAlignment="1">
      <alignment horizontal="right" vertical="center"/>
    </xf>
    <xf numFmtId="165" fontId="90" fillId="12" borderId="56" xfId="0" applyFont="1" applyFill="1" applyBorder="1" applyAlignment="1">
      <alignment horizontal="center" vertical="center"/>
    </xf>
    <xf numFmtId="167" fontId="34" fillId="12" borderId="18" xfId="1" applyNumberFormat="1" applyFont="1" applyFill="1" applyBorder="1" applyAlignment="1" applyProtection="1">
      <alignment vertical="center"/>
    </xf>
    <xf numFmtId="167" fontId="35" fillId="12" borderId="18" xfId="1" applyNumberFormat="1" applyFont="1" applyFill="1" applyBorder="1" applyAlignment="1" applyProtection="1">
      <alignment horizontal="right" vertical="center"/>
    </xf>
    <xf numFmtId="167" fontId="53" fillId="12" borderId="18" xfId="0" applyNumberFormat="1" applyFont="1" applyFill="1" applyBorder="1" applyAlignment="1">
      <alignment horizontal="center" vertical="center"/>
    </xf>
    <xf numFmtId="167" fontId="59" fillId="12" borderId="18" xfId="0" applyNumberFormat="1" applyFont="1" applyFill="1" applyBorder="1" applyAlignment="1">
      <alignment horizontal="right" vertical="center"/>
    </xf>
    <xf numFmtId="167" fontId="86" fillId="12" borderId="0" xfId="0" applyNumberFormat="1" applyFont="1" applyFill="1" applyAlignment="1">
      <alignment horizontal="right" vertical="center"/>
    </xf>
    <xf numFmtId="49" fontId="80" fillId="12" borderId="95" xfId="1" applyNumberFormat="1" applyFont="1" applyFill="1" applyBorder="1" applyAlignment="1" applyProtection="1">
      <alignment vertical="center"/>
    </xf>
    <xf numFmtId="4" fontId="55" fillId="12" borderId="95" xfId="1" applyNumberFormat="1" applyFont="1" applyFill="1" applyBorder="1" applyAlignment="1" applyProtection="1">
      <alignment horizontal="right" vertical="center"/>
    </xf>
    <xf numFmtId="4" fontId="44" fillId="12" borderId="95" xfId="1" applyNumberFormat="1" applyFont="1" applyFill="1" applyBorder="1" applyAlignment="1" applyProtection="1">
      <alignment horizontal="right" vertical="center"/>
    </xf>
    <xf numFmtId="4" fontId="74" fillId="12" borderId="95" xfId="1" applyNumberFormat="1" applyFont="1" applyFill="1" applyBorder="1" applyAlignment="1" applyProtection="1">
      <alignment horizontal="right" vertical="center"/>
    </xf>
    <xf numFmtId="4" fontId="81" fillId="12" borderId="95" xfId="1" applyNumberFormat="1" applyFont="1" applyFill="1" applyBorder="1" applyAlignment="1" applyProtection="1">
      <alignment horizontal="right" vertical="center"/>
    </xf>
    <xf numFmtId="4" fontId="45" fillId="12" borderId="95" xfId="1" applyNumberFormat="1" applyFont="1" applyFill="1" applyBorder="1" applyAlignment="1" applyProtection="1">
      <alignment horizontal="right" vertical="center"/>
    </xf>
    <xf numFmtId="4" fontId="83" fillId="12" borderId="95" xfId="1" applyNumberFormat="1" applyFont="1" applyFill="1" applyBorder="1" applyAlignment="1" applyProtection="1">
      <alignment horizontal="right" vertical="center"/>
    </xf>
    <xf numFmtId="4" fontId="89" fillId="20" borderId="95" xfId="1" applyNumberFormat="1" applyFont="1" applyFill="1" applyBorder="1" applyAlignment="1" applyProtection="1">
      <alignment horizontal="right" vertical="center"/>
    </xf>
    <xf numFmtId="49" fontId="80" fillId="12" borderId="59" xfId="1" applyNumberFormat="1" applyFont="1" applyFill="1" applyBorder="1" applyAlignment="1" applyProtection="1">
      <alignment vertical="center"/>
    </xf>
    <xf numFmtId="49" fontId="44" fillId="19" borderId="94" xfId="1" applyNumberFormat="1" applyFont="1" applyFill="1" applyBorder="1" applyAlignment="1" applyProtection="1">
      <alignment horizontal="left" vertical="center"/>
      <protection locked="0"/>
    </xf>
    <xf numFmtId="49" fontId="44" fillId="19" borderId="66" xfId="1" applyNumberFormat="1" applyFont="1" applyFill="1" applyBorder="1" applyAlignment="1" applyProtection="1">
      <alignment horizontal="left" vertical="center"/>
      <protection locked="0"/>
    </xf>
    <xf numFmtId="167" fontId="146" fillId="12" borderId="0" xfId="1" applyNumberFormat="1" applyFont="1" applyFill="1" applyBorder="1" applyAlignment="1" applyProtection="1">
      <alignment vertical="center"/>
    </xf>
    <xf numFmtId="165" fontId="146" fillId="12" borderId="0" xfId="0" applyFont="1" applyFill="1" applyAlignment="1">
      <alignment vertical="center"/>
    </xf>
    <xf numFmtId="165" fontId="146" fillId="12" borderId="18" xfId="0" applyFont="1" applyFill="1" applyBorder="1" applyAlignment="1">
      <alignment vertical="center"/>
    </xf>
    <xf numFmtId="178" fontId="9" fillId="0" borderId="0" xfId="0" applyNumberFormat="1" applyFont="1" applyAlignment="1">
      <alignment horizontal="left" vertical="center"/>
    </xf>
    <xf numFmtId="165" fontId="137" fillId="0" borderId="0" xfId="0" applyFont="1" applyAlignment="1" applyProtection="1">
      <alignment horizontal="right" vertical="center"/>
      <protection hidden="1"/>
    </xf>
    <xf numFmtId="4" fontId="158" fillId="0" borderId="0" xfId="0" applyNumberFormat="1" applyFont="1" applyAlignment="1" applyProtection="1">
      <alignment horizontal="right" vertical="center"/>
      <protection hidden="1"/>
    </xf>
    <xf numFmtId="4" fontId="88" fillId="17" borderId="87" xfId="1" applyNumberFormat="1" applyFont="1" applyFill="1" applyBorder="1" applyAlignment="1" applyProtection="1">
      <alignment horizontal="center" vertical="center"/>
    </xf>
    <xf numFmtId="4" fontId="88" fillId="17" borderId="5" xfId="1" applyNumberFormat="1" applyFont="1" applyFill="1" applyBorder="1" applyAlignment="1" applyProtection="1">
      <alignment horizontal="left" vertical="center"/>
    </xf>
    <xf numFmtId="4" fontId="88" fillId="17" borderId="82" xfId="1" applyNumberFormat="1" applyFont="1" applyFill="1" applyBorder="1" applyAlignment="1" applyProtection="1">
      <alignment horizontal="center" vertical="center"/>
    </xf>
    <xf numFmtId="4" fontId="88" fillId="17" borderId="59" xfId="1" applyNumberFormat="1" applyFont="1" applyFill="1" applyBorder="1" applyAlignment="1" applyProtection="1">
      <alignment horizontal="left" vertical="center"/>
    </xf>
    <xf numFmtId="4" fontId="137" fillId="24" borderId="0" xfId="0" applyNumberFormat="1" applyFont="1" applyFill="1" applyAlignment="1" applyProtection="1">
      <alignment vertical="center"/>
      <protection hidden="1"/>
    </xf>
    <xf numFmtId="2" fontId="137" fillId="24" borderId="0" xfId="0" applyNumberFormat="1" applyFont="1" applyFill="1" applyAlignment="1" applyProtection="1">
      <alignment vertical="center"/>
      <protection hidden="1"/>
    </xf>
    <xf numFmtId="165" fontId="94" fillId="24" borderId="0" xfId="0" applyFont="1" applyFill="1" applyAlignment="1" applyProtection="1">
      <alignment vertical="center"/>
      <protection hidden="1"/>
    </xf>
    <xf numFmtId="165" fontId="94" fillId="0" borderId="0" xfId="0" applyFont="1" applyAlignment="1" applyProtection="1">
      <alignment horizontal="center" vertical="center"/>
      <protection hidden="1"/>
    </xf>
    <xf numFmtId="165" fontId="94" fillId="0" borderId="0" xfId="0" applyFont="1" applyAlignment="1" applyProtection="1">
      <alignment vertical="center"/>
      <protection hidden="1"/>
    </xf>
    <xf numFmtId="2" fontId="137" fillId="0" borderId="0" xfId="0" applyNumberFormat="1" applyFont="1" applyAlignment="1" applyProtection="1">
      <alignment vertical="center"/>
      <protection hidden="1"/>
    </xf>
    <xf numFmtId="2" fontId="94" fillId="0" borderId="0" xfId="0" applyNumberFormat="1" applyFont="1" applyAlignment="1" applyProtection="1">
      <alignment vertical="center"/>
      <protection hidden="1"/>
    </xf>
    <xf numFmtId="2" fontId="137" fillId="0" borderId="0" xfId="0" applyNumberFormat="1" applyFont="1" applyAlignment="1" applyProtection="1">
      <alignment horizontal="center" vertical="center"/>
      <protection hidden="1"/>
    </xf>
    <xf numFmtId="1" fontId="137" fillId="0" borderId="0" xfId="1" applyNumberFormat="1" applyFont="1" applyFill="1" applyBorder="1" applyAlignment="1" applyProtection="1">
      <alignment horizontal="center" vertical="center"/>
      <protection hidden="1"/>
    </xf>
    <xf numFmtId="167" fontId="137" fillId="9" borderId="0" xfId="0" applyNumberFormat="1" applyFont="1" applyFill="1" applyAlignment="1" applyProtection="1">
      <alignment horizontal="right" vertical="center"/>
      <protection hidden="1"/>
    </xf>
    <xf numFmtId="167" fontId="137" fillId="0" borderId="53" xfId="0" applyNumberFormat="1" applyFont="1" applyBorder="1" applyAlignment="1" applyProtection="1">
      <alignment horizontal="right" vertical="center"/>
      <protection hidden="1"/>
    </xf>
    <xf numFmtId="167" fontId="137" fillId="9" borderId="6" xfId="0" applyNumberFormat="1" applyFont="1" applyFill="1" applyBorder="1" applyAlignment="1" applyProtection="1">
      <alignment horizontal="right" vertical="center"/>
      <protection hidden="1"/>
    </xf>
    <xf numFmtId="167" fontId="137" fillId="15" borderId="28" xfId="0" applyNumberFormat="1" applyFont="1" applyFill="1" applyBorder="1" applyAlignment="1" applyProtection="1">
      <alignment horizontal="right" vertical="center"/>
      <protection hidden="1"/>
    </xf>
    <xf numFmtId="165" fontId="94" fillId="0" borderId="0" xfId="0" applyFont="1" applyAlignment="1" applyProtection="1">
      <alignment horizontal="right" vertical="center"/>
      <protection hidden="1"/>
    </xf>
    <xf numFmtId="165" fontId="94" fillId="24" borderId="18" xfId="0" applyFont="1" applyFill="1" applyBorder="1" applyAlignment="1" applyProtection="1">
      <alignment vertical="center"/>
      <protection hidden="1"/>
    </xf>
    <xf numFmtId="1" fontId="137" fillId="0" borderId="18" xfId="1" applyNumberFormat="1" applyFont="1" applyFill="1" applyBorder="1" applyAlignment="1" applyProtection="1">
      <alignment horizontal="center" vertical="center"/>
      <protection hidden="1"/>
    </xf>
    <xf numFmtId="2" fontId="137" fillId="0" borderId="18" xfId="0" applyNumberFormat="1" applyFont="1" applyBorder="1" applyAlignment="1" applyProtection="1">
      <alignment vertical="center"/>
      <protection hidden="1"/>
    </xf>
    <xf numFmtId="2" fontId="94" fillId="0" borderId="18" xfId="0" applyNumberFormat="1" applyFont="1" applyBorder="1" applyAlignment="1" applyProtection="1">
      <alignment vertical="center"/>
      <protection hidden="1"/>
    </xf>
    <xf numFmtId="165" fontId="94" fillId="0" borderId="18" xfId="0" applyFont="1" applyBorder="1" applyAlignment="1" applyProtection="1">
      <alignment horizontal="right" vertical="center"/>
      <protection hidden="1"/>
    </xf>
    <xf numFmtId="167" fontId="137" fillId="9" borderId="18" xfId="0" applyNumberFormat="1" applyFont="1" applyFill="1" applyBorder="1" applyAlignment="1" applyProtection="1">
      <alignment horizontal="right" vertical="center"/>
      <protection hidden="1"/>
    </xf>
    <xf numFmtId="167" fontId="137" fillId="15" borderId="90" xfId="0" applyNumberFormat="1" applyFont="1" applyFill="1" applyBorder="1" applyAlignment="1" applyProtection="1">
      <alignment horizontal="right" vertical="center"/>
      <protection hidden="1"/>
    </xf>
    <xf numFmtId="1" fontId="166" fillId="3" borderId="36" xfId="0" applyNumberFormat="1" applyFont="1" applyFill="1" applyBorder="1" applyAlignment="1">
      <alignment horizontal="center" vertical="center"/>
    </xf>
    <xf numFmtId="1" fontId="167" fillId="3" borderId="35" xfId="0" applyNumberFormat="1" applyFont="1" applyFill="1" applyBorder="1" applyAlignment="1">
      <alignment horizontal="center" vertical="center"/>
    </xf>
    <xf numFmtId="1" fontId="168" fillId="12" borderId="8" xfId="0" applyNumberFormat="1" applyFont="1" applyFill="1" applyBorder="1" applyAlignment="1">
      <alignment horizontal="center" vertical="center"/>
    </xf>
    <xf numFmtId="167" fontId="168" fillId="3" borderId="33" xfId="0" applyNumberFormat="1" applyFont="1" applyFill="1" applyBorder="1" applyAlignment="1">
      <alignment horizontal="center" vertical="center"/>
    </xf>
    <xf numFmtId="183" fontId="7" fillId="9" borderId="28" xfId="0" applyNumberFormat="1" applyFont="1" applyFill="1" applyBorder="1" applyAlignment="1">
      <alignment horizontal="center" vertical="center"/>
    </xf>
    <xf numFmtId="183" fontId="164" fillId="27" borderId="105" xfId="0" applyNumberFormat="1" applyFont="1" applyFill="1" applyBorder="1" applyAlignment="1">
      <alignment horizontal="center" vertical="center"/>
    </xf>
    <xf numFmtId="183" fontId="170" fillId="14" borderId="105" xfId="0" applyNumberFormat="1" applyFont="1" applyFill="1" applyBorder="1" applyAlignment="1">
      <alignment horizontal="center" vertical="center"/>
    </xf>
    <xf numFmtId="170" fontId="170" fillId="16" borderId="107" xfId="1" applyNumberFormat="1" applyFont="1" applyFill="1" applyBorder="1" applyAlignment="1" applyProtection="1">
      <alignment horizontal="right" vertical="center"/>
    </xf>
    <xf numFmtId="170" fontId="170" fillId="15" borderId="4" xfId="1" applyNumberFormat="1" applyFont="1" applyFill="1" applyBorder="1" applyAlignment="1" applyProtection="1">
      <alignment horizontal="right" vertical="center"/>
    </xf>
    <xf numFmtId="167" fontId="167" fillId="0" borderId="4" xfId="1" applyNumberFormat="1" applyFont="1" applyFill="1" applyBorder="1" applyAlignment="1" applyProtection="1">
      <alignment horizontal="right" vertical="center"/>
    </xf>
    <xf numFmtId="167" fontId="168" fillId="12" borderId="8" xfId="1" applyNumberFormat="1" applyFont="1" applyFill="1" applyBorder="1" applyAlignment="1" applyProtection="1">
      <alignment horizontal="right" vertical="center"/>
    </xf>
    <xf numFmtId="170" fontId="171" fillId="0" borderId="4" xfId="1" applyNumberFormat="1" applyFont="1" applyFill="1" applyBorder="1" applyAlignment="1" applyProtection="1">
      <alignment horizontal="right" vertical="center"/>
    </xf>
    <xf numFmtId="167" fontId="17" fillId="0" borderId="11" xfId="1" applyNumberFormat="1" applyFont="1" applyFill="1" applyBorder="1" applyAlignment="1" applyProtection="1">
      <alignment horizontal="right" vertical="center"/>
    </xf>
    <xf numFmtId="170" fontId="168" fillId="12" borderId="20" xfId="1" applyNumberFormat="1" applyFont="1" applyFill="1" applyBorder="1" applyAlignment="1" applyProtection="1">
      <alignment horizontal="right" vertical="center"/>
    </xf>
    <xf numFmtId="167" fontId="123" fillId="13" borderId="22" xfId="1" applyNumberFormat="1" applyFont="1" applyFill="1" applyBorder="1" applyAlignment="1" applyProtection="1">
      <alignment horizontal="right" vertical="center"/>
    </xf>
    <xf numFmtId="183" fontId="7" fillId="9" borderId="105" xfId="0" applyNumberFormat="1" applyFont="1" applyFill="1" applyBorder="1" applyAlignment="1">
      <alignment horizontal="center" vertical="center"/>
    </xf>
    <xf numFmtId="183" fontId="7" fillId="9" borderId="108" xfId="0" applyNumberFormat="1" applyFont="1" applyFill="1" applyBorder="1" applyAlignment="1">
      <alignment horizontal="center" vertical="center"/>
    </xf>
    <xf numFmtId="183" fontId="164" fillId="27" borderId="108" xfId="0" applyNumberFormat="1" applyFont="1" applyFill="1" applyBorder="1" applyAlignment="1">
      <alignment horizontal="center" vertical="center"/>
    </xf>
    <xf numFmtId="167" fontId="167" fillId="0" borderId="31" xfId="1" applyNumberFormat="1" applyFont="1" applyFill="1" applyBorder="1" applyAlignment="1" applyProtection="1">
      <alignment horizontal="right" vertical="center"/>
    </xf>
    <xf numFmtId="164" fontId="169" fillId="4" borderId="115" xfId="0" applyNumberFormat="1" applyFont="1" applyFill="1" applyBorder="1" applyAlignment="1">
      <alignment horizontal="center" vertical="center"/>
    </xf>
    <xf numFmtId="183" fontId="7" fillId="0" borderId="120" xfId="0" applyNumberFormat="1" applyFont="1" applyBorder="1" applyAlignment="1">
      <alignment horizontal="left" vertical="center"/>
    </xf>
    <xf numFmtId="183" fontId="7" fillId="0" borderId="109" xfId="0" applyNumberFormat="1" applyFont="1" applyBorder="1" applyAlignment="1">
      <alignment horizontal="center" vertical="center"/>
    </xf>
    <xf numFmtId="183" fontId="7" fillId="0" borderId="121" xfId="0" applyNumberFormat="1" applyFont="1" applyBorder="1" applyAlignment="1">
      <alignment horizontal="center" vertical="center"/>
    </xf>
    <xf numFmtId="183" fontId="7" fillId="12" borderId="28" xfId="0" applyNumberFormat="1" applyFont="1" applyFill="1" applyBorder="1" applyAlignment="1">
      <alignment horizontal="center" vertical="center"/>
    </xf>
    <xf numFmtId="183" fontId="7" fillId="12" borderId="5" xfId="0" applyNumberFormat="1" applyFont="1" applyFill="1" applyBorder="1" applyAlignment="1">
      <alignment horizontal="center" vertical="center"/>
    </xf>
    <xf numFmtId="178" fontId="170" fillId="12" borderId="5" xfId="0" applyNumberFormat="1" applyFont="1" applyFill="1" applyBorder="1" applyAlignment="1">
      <alignment horizontal="center" vertical="center"/>
    </xf>
    <xf numFmtId="1" fontId="165" fillId="3" borderId="118" xfId="0" applyNumberFormat="1" applyFont="1" applyFill="1" applyBorder="1" applyAlignment="1">
      <alignment horizontal="center" vertical="center"/>
    </xf>
    <xf numFmtId="1" fontId="166" fillId="3" borderId="34" xfId="0" applyNumberFormat="1" applyFont="1" applyFill="1" applyBorder="1" applyAlignment="1">
      <alignment horizontal="center" vertical="center"/>
    </xf>
    <xf numFmtId="1" fontId="167" fillId="3" borderId="112" xfId="0" applyNumberFormat="1" applyFont="1" applyFill="1" applyBorder="1" applyAlignment="1">
      <alignment horizontal="center" vertical="center"/>
    </xf>
    <xf numFmtId="167" fontId="35" fillId="12" borderId="14" xfId="1" applyNumberFormat="1" applyFont="1" applyFill="1" applyBorder="1" applyAlignment="1" applyProtection="1">
      <alignment horizontal="center" vertical="center"/>
    </xf>
    <xf numFmtId="167" fontId="168" fillId="3" borderId="51" xfId="0" applyNumberFormat="1" applyFont="1" applyFill="1" applyBorder="1" applyAlignment="1">
      <alignment horizontal="center" vertical="center"/>
    </xf>
    <xf numFmtId="167" fontId="172" fillId="4" borderId="19" xfId="1" applyNumberFormat="1" applyFont="1" applyFill="1" applyBorder="1" applyAlignment="1" applyProtection="1">
      <alignment horizontal="center" vertical="center"/>
    </xf>
    <xf numFmtId="183" fontId="7" fillId="28" borderId="122" xfId="0" applyNumberFormat="1" applyFont="1" applyFill="1" applyBorder="1" applyAlignment="1">
      <alignment horizontal="left" vertical="center"/>
    </xf>
    <xf numFmtId="183" fontId="7" fillId="28" borderId="6" xfId="0" applyNumberFormat="1" applyFont="1" applyFill="1" applyBorder="1" applyAlignment="1">
      <alignment horizontal="center" vertical="center"/>
    </xf>
    <xf numFmtId="183" fontId="7" fillId="28" borderId="68" xfId="0" applyNumberFormat="1" applyFont="1" applyFill="1" applyBorder="1" applyAlignment="1">
      <alignment horizontal="center" vertical="center"/>
    </xf>
    <xf numFmtId="183" fontId="7" fillId="28" borderId="105" xfId="0" applyNumberFormat="1" applyFont="1" applyFill="1" applyBorder="1" applyAlignment="1">
      <alignment horizontal="center" vertical="center"/>
    </xf>
    <xf numFmtId="183" fontId="7" fillId="0" borderId="105" xfId="0" applyNumberFormat="1" applyFont="1" applyBorder="1" applyAlignment="1">
      <alignment horizontal="center" vertical="center"/>
    </xf>
    <xf numFmtId="167" fontId="56" fillId="16" borderId="113" xfId="0" applyNumberFormat="1" applyFont="1" applyFill="1" applyBorder="1" applyAlignment="1">
      <alignment horizontal="center" vertical="center"/>
    </xf>
    <xf numFmtId="167" fontId="32" fillId="15" borderId="37" xfId="0" applyNumberFormat="1" applyFont="1" applyFill="1" applyBorder="1" applyAlignment="1">
      <alignment horizontal="center" vertical="center"/>
    </xf>
    <xf numFmtId="167" fontId="32" fillId="0" borderId="38" xfId="1" applyNumberFormat="1" applyFont="1" applyFill="1" applyBorder="1" applyAlignment="1" applyProtection="1">
      <alignment horizontal="right" vertical="center"/>
    </xf>
    <xf numFmtId="167" fontId="35" fillId="12" borderId="14" xfId="1" applyNumberFormat="1" applyFont="1" applyFill="1" applyBorder="1" applyAlignment="1" applyProtection="1">
      <alignment horizontal="right" vertical="center"/>
    </xf>
    <xf numFmtId="170" fontId="174" fillId="10" borderId="21" xfId="1" applyNumberFormat="1" applyFont="1" applyFill="1" applyBorder="1" applyAlignment="1" applyProtection="1">
      <alignment horizontal="right" vertical="center"/>
    </xf>
    <xf numFmtId="167" fontId="56" fillId="16" borderId="96" xfId="1" applyNumberFormat="1" applyFont="1" applyFill="1" applyBorder="1" applyAlignment="1" applyProtection="1">
      <alignment vertical="center"/>
    </xf>
    <xf numFmtId="167" fontId="173" fillId="12" borderId="102" xfId="0" applyNumberFormat="1" applyFont="1" applyFill="1" applyBorder="1" applyAlignment="1">
      <alignment horizontal="center" vertical="center"/>
    </xf>
    <xf numFmtId="183" fontId="7" fillId="0" borderId="110" xfId="0" applyNumberFormat="1" applyFont="1" applyBorder="1" applyAlignment="1">
      <alignment horizontal="center" vertical="center"/>
    </xf>
    <xf numFmtId="167" fontId="54" fillId="19" borderId="16" xfId="0" applyNumberFormat="1" applyFont="1" applyFill="1" applyBorder="1" applyAlignment="1">
      <alignment horizontal="center" vertical="center"/>
    </xf>
    <xf numFmtId="183" fontId="7" fillId="0" borderId="119" xfId="0" applyNumberFormat="1" applyFont="1" applyBorder="1" applyAlignment="1">
      <alignment horizontal="center" vertical="center"/>
    </xf>
    <xf numFmtId="183" fontId="7" fillId="0" borderId="108" xfId="0" applyNumberFormat="1" applyFont="1" applyBorder="1" applyAlignment="1">
      <alignment horizontal="center" vertical="center"/>
    </xf>
    <xf numFmtId="183" fontId="7" fillId="0" borderId="117" xfId="0" applyNumberFormat="1" applyFont="1" applyBorder="1" applyAlignment="1">
      <alignment horizontal="center" vertical="center"/>
    </xf>
    <xf numFmtId="167" fontId="33" fillId="26" borderId="62" xfId="0" applyNumberFormat="1" applyFont="1" applyFill="1" applyBorder="1" applyAlignment="1">
      <alignment horizontal="center" vertical="center"/>
    </xf>
    <xf numFmtId="167" fontId="32" fillId="12" borderId="0" xfId="0" applyNumberFormat="1" applyFont="1" applyFill="1" applyAlignment="1">
      <alignment horizontal="center" vertical="center"/>
    </xf>
    <xf numFmtId="167" fontId="54" fillId="12" borderId="0" xfId="0" applyNumberFormat="1" applyFont="1" applyFill="1" applyAlignment="1">
      <alignment horizontal="center" vertical="center"/>
    </xf>
    <xf numFmtId="167" fontId="56" fillId="5" borderId="15" xfId="0" applyNumberFormat="1" applyFont="1" applyFill="1" applyBorder="1" applyAlignment="1">
      <alignment horizontal="center" vertical="center"/>
    </xf>
    <xf numFmtId="167" fontId="32" fillId="6" borderId="15" xfId="0" applyNumberFormat="1" applyFont="1" applyFill="1" applyBorder="1" applyAlignment="1">
      <alignment horizontal="center" vertical="center"/>
    </xf>
    <xf numFmtId="167" fontId="175" fillId="12" borderId="0" xfId="0" applyNumberFormat="1" applyFont="1" applyFill="1" applyAlignment="1">
      <alignment horizontal="right" vertical="center"/>
    </xf>
    <xf numFmtId="4" fontId="147" fillId="0" borderId="0" xfId="0" applyNumberFormat="1" applyFont="1" applyAlignment="1">
      <alignment horizontal="center" vertical="center"/>
    </xf>
    <xf numFmtId="165" fontId="181" fillId="12" borderId="0" xfId="0" applyFont="1" applyFill="1" applyAlignment="1">
      <alignment horizontal="center" vertical="center"/>
    </xf>
    <xf numFmtId="165" fontId="181" fillId="0" borderId="0" xfId="0" applyFont="1" applyAlignment="1">
      <alignment horizontal="center" vertical="center"/>
    </xf>
    <xf numFmtId="165" fontId="181" fillId="12" borderId="18" xfId="0" applyFont="1" applyFill="1" applyBorder="1" applyAlignment="1">
      <alignment horizontal="center" vertical="center"/>
    </xf>
    <xf numFmtId="165" fontId="181" fillId="0" borderId="18" xfId="0" applyFont="1" applyBorder="1" applyAlignment="1">
      <alignment horizontal="center" vertical="center"/>
    </xf>
    <xf numFmtId="0" fontId="45" fillId="0" borderId="0" xfId="0" applyNumberFormat="1" applyFont="1" applyAlignment="1">
      <alignment horizontal="center" vertical="center"/>
    </xf>
    <xf numFmtId="183" fontId="45" fillId="0" borderId="0" xfId="0" applyNumberFormat="1" applyFont="1" applyAlignment="1">
      <alignment horizontal="center" vertical="center"/>
    </xf>
    <xf numFmtId="165" fontId="182" fillId="9" borderId="123" xfId="0" applyFont="1" applyFill="1" applyBorder="1" applyAlignment="1">
      <alignment horizontal="center" vertical="center"/>
    </xf>
    <xf numFmtId="165" fontId="182" fillId="9" borderId="108" xfId="0" applyFont="1" applyFill="1" applyBorder="1" applyAlignment="1">
      <alignment horizontal="center" vertical="center"/>
    </xf>
    <xf numFmtId="165" fontId="182" fillId="9" borderId="111" xfId="0" applyFont="1" applyFill="1" applyBorder="1" applyAlignment="1">
      <alignment horizontal="center" vertical="center"/>
    </xf>
    <xf numFmtId="178" fontId="38" fillId="9" borderId="111" xfId="0" applyNumberFormat="1" applyFont="1" applyFill="1" applyBorder="1" applyAlignment="1">
      <alignment horizontal="center" vertical="center"/>
    </xf>
    <xf numFmtId="165" fontId="38" fillId="9" borderId="111" xfId="0" applyFont="1" applyFill="1" applyBorder="1" applyAlignment="1">
      <alignment horizontal="center" vertical="center"/>
    </xf>
    <xf numFmtId="165" fontId="29" fillId="12" borderId="18" xfId="0" applyFont="1" applyFill="1" applyBorder="1" applyAlignment="1">
      <alignment vertical="center"/>
    </xf>
    <xf numFmtId="183" fontId="38" fillId="9" borderId="89" xfId="0" applyNumberFormat="1" applyFont="1" applyFill="1" applyBorder="1" applyAlignment="1">
      <alignment horizontal="center" vertical="center"/>
    </xf>
    <xf numFmtId="167" fontId="183" fillId="12" borderId="89" xfId="0" applyNumberFormat="1" applyFont="1" applyFill="1" applyBorder="1" applyAlignment="1">
      <alignment horizontal="right" vertical="center"/>
    </xf>
    <xf numFmtId="167" fontId="151" fillId="12" borderId="0" xfId="1" applyNumberFormat="1" applyFont="1" applyFill="1" applyBorder="1" applyAlignment="1" applyProtection="1">
      <alignment vertical="center"/>
    </xf>
    <xf numFmtId="165" fontId="90" fillId="12" borderId="18" xfId="0" applyFont="1" applyFill="1" applyBorder="1" applyAlignment="1">
      <alignment vertical="center"/>
    </xf>
    <xf numFmtId="1" fontId="45" fillId="0" borderId="18" xfId="0" applyNumberFormat="1" applyFont="1" applyBorder="1" applyAlignment="1">
      <alignment vertical="center"/>
    </xf>
    <xf numFmtId="165" fontId="83" fillId="12" borderId="0" xfId="0" applyFont="1" applyFill="1" applyAlignment="1">
      <alignment vertical="center"/>
    </xf>
    <xf numFmtId="165" fontId="83" fillId="0" borderId="0" xfId="0" applyFont="1" applyAlignment="1">
      <alignment horizontal="center" vertical="center"/>
    </xf>
    <xf numFmtId="165" fontId="83" fillId="0" borderId="0" xfId="0" applyFont="1" applyAlignment="1">
      <alignment vertical="center"/>
    </xf>
    <xf numFmtId="165" fontId="83" fillId="0" borderId="0" xfId="0" applyFont="1" applyAlignment="1">
      <alignment horizontal="center"/>
    </xf>
    <xf numFmtId="165" fontId="83" fillId="0" borderId="0" xfId="0" applyFont="1"/>
    <xf numFmtId="165" fontId="137" fillId="0" borderId="0" xfId="0" applyFont="1" applyAlignment="1">
      <alignment vertical="center"/>
    </xf>
    <xf numFmtId="165" fontId="65" fillId="0" borderId="0" xfId="0" applyFont="1" applyAlignment="1">
      <alignment vertical="center"/>
    </xf>
    <xf numFmtId="167" fontId="80" fillId="0" borderId="0" xfId="0" applyNumberFormat="1" applyFont="1" applyAlignment="1" applyProtection="1">
      <alignment horizontal="right" vertical="center"/>
      <protection hidden="1"/>
    </xf>
    <xf numFmtId="167" fontId="43" fillId="0" borderId="49" xfId="1" applyNumberFormat="1" applyFont="1" applyFill="1" applyBorder="1" applyAlignment="1" applyProtection="1">
      <alignment horizontal="left" vertical="center"/>
      <protection hidden="1"/>
    </xf>
    <xf numFmtId="167" fontId="43" fillId="0" borderId="0" xfId="1" applyNumberFormat="1" applyFont="1" applyFill="1" applyBorder="1" applyAlignment="1" applyProtection="1">
      <alignment horizontal="left" vertical="center"/>
      <protection hidden="1"/>
    </xf>
    <xf numFmtId="167" fontId="184" fillId="21" borderId="77" xfId="0" applyNumberFormat="1" applyFont="1" applyFill="1" applyBorder="1" applyAlignment="1" applyProtection="1">
      <alignment horizontal="right" vertical="center"/>
      <protection hidden="1"/>
    </xf>
    <xf numFmtId="167" fontId="48" fillId="21" borderId="73" xfId="0" applyNumberFormat="1" applyFont="1" applyFill="1" applyBorder="1" applyAlignment="1" applyProtection="1">
      <alignment horizontal="right" vertical="center"/>
      <protection hidden="1"/>
    </xf>
    <xf numFmtId="167" fontId="90" fillId="21" borderId="69" xfId="0" applyNumberFormat="1" applyFont="1" applyFill="1" applyBorder="1" applyAlignment="1" applyProtection="1">
      <alignment horizontal="right" vertical="center"/>
      <protection hidden="1"/>
    </xf>
    <xf numFmtId="167" fontId="80" fillId="0" borderId="6" xfId="0" applyNumberFormat="1" applyFont="1" applyBorder="1" applyAlignment="1" applyProtection="1">
      <alignment horizontal="right" vertical="center"/>
      <protection hidden="1"/>
    </xf>
    <xf numFmtId="167" fontId="43" fillId="0" borderId="6" xfId="1" applyNumberFormat="1" applyFont="1" applyFill="1" applyBorder="1" applyAlignment="1" applyProtection="1">
      <alignment horizontal="left" vertical="center"/>
      <protection hidden="1"/>
    </xf>
    <xf numFmtId="167" fontId="48" fillId="21" borderId="70" xfId="0" applyNumberFormat="1" applyFont="1" applyFill="1" applyBorder="1" applyAlignment="1" applyProtection="1">
      <alignment horizontal="right" vertical="center"/>
      <protection hidden="1"/>
    </xf>
    <xf numFmtId="167" fontId="44" fillId="0" borderId="49" xfId="1" applyNumberFormat="1" applyFont="1" applyFill="1" applyBorder="1" applyAlignment="1" applyProtection="1">
      <alignment horizontal="left" vertical="center"/>
      <protection hidden="1"/>
    </xf>
    <xf numFmtId="167" fontId="44" fillId="0" borderId="0" xfId="1" applyNumberFormat="1" applyFont="1" applyFill="1" applyBorder="1" applyAlignment="1" applyProtection="1">
      <alignment horizontal="left" vertical="center"/>
      <protection hidden="1"/>
    </xf>
    <xf numFmtId="167" fontId="44" fillId="0" borderId="6" xfId="1" applyNumberFormat="1" applyFont="1" applyFill="1" applyBorder="1" applyAlignment="1" applyProtection="1">
      <alignment horizontal="left" vertical="center"/>
      <protection hidden="1"/>
    </xf>
    <xf numFmtId="167" fontId="81" fillId="0" borderId="0" xfId="0" applyNumberFormat="1" applyFont="1" applyAlignment="1" applyProtection="1">
      <alignment horizontal="right" vertical="center"/>
      <protection hidden="1"/>
    </xf>
    <xf numFmtId="167" fontId="74" fillId="0" borderId="49" xfId="1" applyNumberFormat="1" applyFont="1" applyFill="1" applyBorder="1" applyAlignment="1" applyProtection="1">
      <alignment horizontal="left" vertical="center"/>
      <protection hidden="1"/>
    </xf>
    <xf numFmtId="167" fontId="74" fillId="0" borderId="0" xfId="1" applyNumberFormat="1" applyFont="1" applyFill="1" applyBorder="1" applyAlignment="1" applyProtection="1">
      <alignment horizontal="left" vertical="center"/>
      <protection hidden="1"/>
    </xf>
    <xf numFmtId="167" fontId="81" fillId="0" borderId="6" xfId="0" applyNumberFormat="1" applyFont="1" applyBorder="1" applyAlignment="1" applyProtection="1">
      <alignment horizontal="right" vertical="center"/>
      <protection hidden="1"/>
    </xf>
    <xf numFmtId="167" fontId="74" fillId="0" borderId="6" xfId="1" applyNumberFormat="1" applyFont="1" applyFill="1" applyBorder="1" applyAlignment="1" applyProtection="1">
      <alignment horizontal="left" vertical="center"/>
      <protection hidden="1"/>
    </xf>
    <xf numFmtId="167" fontId="81" fillId="0" borderId="49" xfId="1" applyNumberFormat="1" applyFont="1" applyFill="1" applyBorder="1" applyAlignment="1" applyProtection="1">
      <alignment horizontal="left" vertical="center"/>
      <protection hidden="1"/>
    </xf>
    <xf numFmtId="167" fontId="81" fillId="0" borderId="0" xfId="1" applyNumberFormat="1" applyFont="1" applyFill="1" applyBorder="1" applyAlignment="1" applyProtection="1">
      <alignment horizontal="left" vertical="center"/>
      <protection hidden="1"/>
    </xf>
    <xf numFmtId="167" fontId="90" fillId="21" borderId="78" xfId="0" applyNumberFormat="1" applyFont="1" applyFill="1" applyBorder="1" applyAlignment="1" applyProtection="1">
      <alignment horizontal="right" vertical="center"/>
      <protection hidden="1"/>
    </xf>
    <xf numFmtId="167" fontId="81" fillId="0" borderId="6" xfId="1" applyNumberFormat="1" applyFont="1" applyFill="1" applyBorder="1" applyAlignment="1" applyProtection="1">
      <alignment horizontal="left" vertical="center"/>
      <protection hidden="1"/>
    </xf>
    <xf numFmtId="167" fontId="55" fillId="0" borderId="0" xfId="0" applyNumberFormat="1" applyFont="1" applyAlignment="1" applyProtection="1">
      <alignment horizontal="right" vertical="center"/>
      <protection hidden="1"/>
    </xf>
    <xf numFmtId="167" fontId="55" fillId="0" borderId="49" xfId="1" applyNumberFormat="1" applyFont="1" applyFill="1" applyBorder="1" applyAlignment="1" applyProtection="1">
      <alignment horizontal="left" vertical="center"/>
      <protection hidden="1"/>
    </xf>
    <xf numFmtId="167" fontId="55" fillId="0" borderId="0" xfId="1" applyNumberFormat="1" applyFont="1" applyFill="1" applyBorder="1" applyAlignment="1" applyProtection="1">
      <alignment horizontal="left" vertical="center"/>
      <protection hidden="1"/>
    </xf>
    <xf numFmtId="167" fontId="55" fillId="0" borderId="6" xfId="0" applyNumberFormat="1" applyFont="1" applyBorder="1" applyAlignment="1" applyProtection="1">
      <alignment horizontal="right" vertical="center"/>
      <protection hidden="1"/>
    </xf>
    <xf numFmtId="167" fontId="55" fillId="0" borderId="6" xfId="1" applyNumberFormat="1" applyFont="1" applyFill="1" applyBorder="1" applyAlignment="1" applyProtection="1">
      <alignment horizontal="left" vertical="center"/>
      <protection hidden="1"/>
    </xf>
    <xf numFmtId="167" fontId="45" fillId="0" borderId="0" xfId="0" applyNumberFormat="1" applyFont="1" applyAlignment="1" applyProtection="1">
      <alignment horizontal="right" vertical="center"/>
      <protection hidden="1"/>
    </xf>
    <xf numFmtId="167" fontId="45" fillId="0" borderId="49" xfId="1" applyNumberFormat="1" applyFont="1" applyFill="1" applyBorder="1" applyAlignment="1" applyProtection="1">
      <alignment horizontal="left" vertical="center"/>
      <protection hidden="1"/>
    </xf>
    <xf numFmtId="167" fontId="45" fillId="0" borderId="0" xfId="1" applyNumberFormat="1" applyFont="1" applyFill="1" applyBorder="1" applyAlignment="1" applyProtection="1">
      <alignment horizontal="left" vertical="center"/>
      <protection hidden="1"/>
    </xf>
    <xf numFmtId="167" fontId="45" fillId="0" borderId="6" xfId="0" applyNumberFormat="1" applyFont="1" applyBorder="1" applyAlignment="1" applyProtection="1">
      <alignment horizontal="right" vertical="center"/>
      <protection hidden="1"/>
    </xf>
    <xf numFmtId="167" fontId="45" fillId="0" borderId="6" xfId="1" applyNumberFormat="1" applyFont="1" applyFill="1" applyBorder="1" applyAlignment="1" applyProtection="1">
      <alignment horizontal="left" vertical="center"/>
      <protection hidden="1"/>
    </xf>
    <xf numFmtId="167" fontId="80" fillId="0" borderId="49" xfId="1" applyNumberFormat="1" applyFont="1" applyFill="1" applyBorder="1" applyAlignment="1" applyProtection="1">
      <alignment horizontal="left" vertical="center"/>
      <protection hidden="1"/>
    </xf>
    <xf numFmtId="167" fontId="80" fillId="0" borderId="0" xfId="1" applyNumberFormat="1" applyFont="1" applyFill="1" applyBorder="1" applyAlignment="1" applyProtection="1">
      <alignment horizontal="left" vertical="center"/>
      <protection hidden="1"/>
    </xf>
    <xf numFmtId="167" fontId="80" fillId="0" borderId="6" xfId="1" applyNumberFormat="1" applyFont="1" applyFill="1" applyBorder="1" applyAlignment="1" applyProtection="1">
      <alignment horizontal="left" vertical="center"/>
      <protection hidden="1"/>
    </xf>
    <xf numFmtId="167" fontId="83" fillId="0" borderId="49" xfId="1" applyNumberFormat="1" applyFont="1" applyFill="1" applyBorder="1" applyAlignment="1" applyProtection="1">
      <alignment horizontal="left" vertical="center"/>
      <protection hidden="1"/>
    </xf>
    <xf numFmtId="167" fontId="83" fillId="0" borderId="0" xfId="1" applyNumberFormat="1" applyFont="1" applyFill="1" applyBorder="1" applyAlignment="1" applyProtection="1">
      <alignment horizontal="left" vertical="center"/>
      <protection hidden="1"/>
    </xf>
    <xf numFmtId="167" fontId="83" fillId="0" borderId="0" xfId="0" applyNumberFormat="1" applyFont="1" applyAlignment="1" applyProtection="1">
      <alignment horizontal="right" vertical="center"/>
      <protection hidden="1"/>
    </xf>
    <xf numFmtId="167" fontId="83" fillId="0" borderId="6" xfId="1" applyNumberFormat="1" applyFont="1" applyFill="1" applyBorder="1" applyAlignment="1" applyProtection="1">
      <alignment horizontal="left" vertical="center"/>
      <protection hidden="1"/>
    </xf>
    <xf numFmtId="167" fontId="83" fillId="0" borderId="6" xfId="0" applyNumberFormat="1" applyFont="1" applyBorder="1" applyAlignment="1" applyProtection="1">
      <alignment horizontal="right" vertical="center"/>
      <protection hidden="1"/>
    </xf>
    <xf numFmtId="4" fontId="61" fillId="20" borderId="75" xfId="1" applyNumberFormat="1" applyFont="1" applyFill="1" applyBorder="1" applyAlignment="1" applyProtection="1">
      <alignment horizontal="right" vertical="center"/>
      <protection hidden="1"/>
    </xf>
    <xf numFmtId="167" fontId="61" fillId="12" borderId="69" xfId="1" applyNumberFormat="1" applyFont="1" applyFill="1" applyBorder="1" applyAlignment="1" applyProtection="1">
      <alignment horizontal="right" vertical="center"/>
    </xf>
    <xf numFmtId="167" fontId="48" fillId="0" borderId="0" xfId="1" applyNumberFormat="1" applyFont="1" applyFill="1" applyBorder="1" applyAlignment="1" applyProtection="1">
      <alignment horizontal="right" vertical="center"/>
    </xf>
    <xf numFmtId="4" fontId="80" fillId="0" borderId="0" xfId="1" applyNumberFormat="1" applyFont="1" applyFill="1" applyBorder="1" applyAlignment="1" applyProtection="1">
      <alignment horizontal="left" vertical="center"/>
    </xf>
    <xf numFmtId="4" fontId="44" fillId="0" borderId="0" xfId="1" applyNumberFormat="1" applyFont="1" applyFill="1" applyBorder="1" applyAlignment="1" applyProtection="1">
      <alignment horizontal="left" vertical="center"/>
    </xf>
    <xf numFmtId="4" fontId="74" fillId="0" borderId="0" xfId="1" applyNumberFormat="1" applyFont="1" applyFill="1" applyBorder="1" applyAlignment="1" applyProtection="1">
      <alignment horizontal="left" vertical="center"/>
    </xf>
    <xf numFmtId="4" fontId="81" fillId="0" borderId="0" xfId="1" applyNumberFormat="1" applyFont="1" applyFill="1" applyBorder="1" applyAlignment="1" applyProtection="1">
      <alignment horizontal="left" vertical="center"/>
    </xf>
    <xf numFmtId="4" fontId="55" fillId="0" borderId="0" xfId="1" applyNumberFormat="1" applyFont="1" applyFill="1" applyBorder="1" applyAlignment="1" applyProtection="1">
      <alignment horizontal="left" vertical="center"/>
    </xf>
    <xf numFmtId="4" fontId="45" fillId="0" borderId="0" xfId="1" applyNumberFormat="1" applyFont="1" applyFill="1" applyBorder="1" applyAlignment="1" applyProtection="1">
      <alignment horizontal="left" vertical="center"/>
    </xf>
    <xf numFmtId="4" fontId="83" fillId="0" borderId="0" xfId="1" applyNumberFormat="1" applyFont="1" applyFill="1" applyBorder="1" applyAlignment="1" applyProtection="1">
      <alignment horizontal="left" vertical="center"/>
    </xf>
    <xf numFmtId="167" fontId="55" fillId="0" borderId="0" xfId="1" applyNumberFormat="1" applyFont="1" applyFill="1" applyBorder="1" applyAlignment="1" applyProtection="1">
      <alignment vertical="center"/>
    </xf>
    <xf numFmtId="167" fontId="61" fillId="17" borderId="69" xfId="0" applyNumberFormat="1" applyFont="1" applyFill="1" applyBorder="1" applyAlignment="1">
      <alignment horizontal="right" vertical="center"/>
    </xf>
    <xf numFmtId="167" fontId="48" fillId="17" borderId="73" xfId="1" applyNumberFormat="1" applyFont="1" applyFill="1" applyBorder="1" applyAlignment="1" applyProtection="1">
      <alignment horizontal="right" vertical="center"/>
    </xf>
    <xf numFmtId="4" fontId="121" fillId="12" borderId="0" xfId="0" applyNumberFormat="1" applyFont="1" applyFill="1" applyAlignment="1">
      <alignment horizontal="center" vertical="top"/>
    </xf>
    <xf numFmtId="165" fontId="55" fillId="12" borderId="0" xfId="0" applyFont="1" applyFill="1" applyAlignment="1">
      <alignment horizontal="right" vertical="top"/>
    </xf>
    <xf numFmtId="167" fontId="48" fillId="12" borderId="69" xfId="0" applyNumberFormat="1" applyFont="1" applyFill="1" applyBorder="1" applyAlignment="1">
      <alignment horizontal="right" vertical="top"/>
    </xf>
    <xf numFmtId="167" fontId="189" fillId="12" borderId="0" xfId="0" applyNumberFormat="1" applyFont="1" applyFill="1" applyAlignment="1">
      <alignment horizontal="center" vertical="center"/>
    </xf>
    <xf numFmtId="167" fontId="169" fillId="9" borderId="0" xfId="0" applyNumberFormat="1" applyFont="1" applyFill="1" applyAlignment="1">
      <alignment horizontal="center" vertical="center"/>
    </xf>
    <xf numFmtId="49" fontId="43" fillId="19" borderId="15" xfId="1" applyNumberFormat="1" applyFont="1" applyFill="1" applyBorder="1" applyAlignment="1" applyProtection="1">
      <alignment horizontal="left" vertical="center"/>
      <protection locked="0"/>
    </xf>
    <xf numFmtId="49" fontId="44" fillId="19" borderId="15" xfId="1" applyNumberFormat="1" applyFont="1" applyFill="1" applyBorder="1" applyAlignment="1" applyProtection="1">
      <alignment horizontal="left" vertical="center"/>
      <protection locked="0"/>
    </xf>
    <xf numFmtId="49" fontId="74" fillId="19" borderId="15" xfId="1" applyNumberFormat="1" applyFont="1" applyFill="1" applyBorder="1" applyAlignment="1" applyProtection="1">
      <alignment horizontal="left" vertical="center"/>
      <protection locked="0"/>
    </xf>
    <xf numFmtId="49" fontId="81" fillId="19" borderId="15" xfId="1" quotePrefix="1" applyNumberFormat="1" applyFont="1" applyFill="1" applyBorder="1" applyAlignment="1" applyProtection="1">
      <alignment horizontal="left" vertical="center"/>
      <protection locked="0"/>
    </xf>
    <xf numFmtId="49" fontId="55" fillId="19" borderId="15" xfId="1" quotePrefix="1" applyNumberFormat="1" applyFont="1" applyFill="1" applyBorder="1" applyAlignment="1" applyProtection="1">
      <alignment horizontal="left" vertical="center"/>
      <protection locked="0"/>
    </xf>
    <xf numFmtId="49" fontId="45" fillId="19" borderId="15" xfId="1" quotePrefix="1" applyNumberFormat="1" applyFont="1" applyFill="1" applyBorder="1" applyAlignment="1" applyProtection="1">
      <alignment horizontal="left" vertical="center"/>
      <protection locked="0"/>
    </xf>
    <xf numFmtId="49" fontId="83" fillId="19" borderId="15" xfId="1" quotePrefix="1" applyNumberFormat="1" applyFont="1" applyFill="1" applyBorder="1" applyAlignment="1" applyProtection="1">
      <alignment horizontal="left" vertical="center"/>
      <protection locked="0"/>
    </xf>
    <xf numFmtId="169" fontId="55" fillId="19" borderId="15" xfId="0" applyNumberFormat="1" applyFont="1" applyFill="1" applyBorder="1" applyAlignment="1" applyProtection="1">
      <alignment vertical="center"/>
      <protection locked="0"/>
    </xf>
    <xf numFmtId="49" fontId="61" fillId="27" borderId="61" xfId="0" applyNumberFormat="1" applyFont="1" applyFill="1" applyBorder="1" applyAlignment="1">
      <alignment horizontal="left" vertical="center"/>
    </xf>
    <xf numFmtId="49" fontId="43" fillId="19" borderId="94" xfId="1" applyNumberFormat="1" applyFont="1" applyFill="1" applyBorder="1" applyAlignment="1" applyProtection="1">
      <alignment horizontal="left" vertical="center"/>
      <protection locked="0"/>
    </xf>
    <xf numFmtId="49" fontId="43" fillId="19" borderId="97" xfId="1" applyNumberFormat="1" applyFont="1" applyFill="1" applyBorder="1" applyAlignment="1" applyProtection="1">
      <alignment horizontal="left" vertical="center"/>
      <protection locked="0"/>
    </xf>
    <xf numFmtId="49" fontId="43" fillId="19" borderId="66" xfId="1" applyNumberFormat="1" applyFont="1" applyFill="1" applyBorder="1" applyAlignment="1" applyProtection="1">
      <alignment horizontal="left" vertical="center"/>
      <protection locked="0"/>
    </xf>
    <xf numFmtId="49" fontId="43" fillId="19" borderId="0" xfId="1" applyNumberFormat="1" applyFont="1" applyFill="1" applyBorder="1" applyAlignment="1" applyProtection="1">
      <alignment horizontal="left" vertical="center"/>
      <protection locked="0"/>
    </xf>
    <xf numFmtId="49" fontId="43" fillId="19" borderId="6" xfId="1" applyNumberFormat="1" applyFont="1" applyFill="1" applyBorder="1" applyAlignment="1" applyProtection="1">
      <alignment horizontal="left" vertical="center"/>
      <protection locked="0"/>
    </xf>
    <xf numFmtId="49" fontId="44" fillId="19" borderId="97" xfId="1" applyNumberFormat="1" applyFont="1" applyFill="1" applyBorder="1" applyAlignment="1" applyProtection="1">
      <alignment horizontal="left" vertical="center"/>
      <protection locked="0"/>
    </xf>
    <xf numFmtId="49" fontId="44" fillId="19" borderId="0" xfId="1" applyNumberFormat="1" applyFont="1" applyFill="1" applyBorder="1" applyAlignment="1" applyProtection="1">
      <alignment horizontal="left" vertical="center"/>
      <protection locked="0"/>
    </xf>
    <xf numFmtId="49" fontId="44" fillId="19" borderId="6" xfId="1" applyNumberFormat="1" applyFont="1" applyFill="1" applyBorder="1" applyAlignment="1" applyProtection="1">
      <alignment horizontal="left" vertical="center"/>
      <protection locked="0"/>
    </xf>
    <xf numFmtId="49" fontId="74" fillId="19" borderId="94" xfId="1" applyNumberFormat="1" applyFont="1" applyFill="1" applyBorder="1" applyAlignment="1" applyProtection="1">
      <alignment horizontal="left" vertical="center"/>
      <protection locked="0"/>
    </xf>
    <xf numFmtId="49" fontId="74" fillId="19" borderId="97" xfId="1" applyNumberFormat="1" applyFont="1" applyFill="1" applyBorder="1" applyAlignment="1" applyProtection="1">
      <alignment horizontal="left" vertical="center"/>
      <protection locked="0"/>
    </xf>
    <xf numFmtId="49" fontId="74" fillId="19" borderId="66" xfId="1" applyNumberFormat="1" applyFont="1" applyFill="1" applyBorder="1" applyAlignment="1" applyProtection="1">
      <alignment horizontal="left" vertical="center"/>
      <protection locked="0"/>
    </xf>
    <xf numFmtId="49" fontId="74" fillId="19" borderId="0" xfId="1" applyNumberFormat="1" applyFont="1" applyFill="1" applyBorder="1" applyAlignment="1" applyProtection="1">
      <alignment horizontal="left" vertical="center"/>
      <protection locked="0"/>
    </xf>
    <xf numFmtId="49" fontId="74" fillId="19" borderId="6" xfId="1" applyNumberFormat="1" applyFont="1" applyFill="1" applyBorder="1" applyAlignment="1" applyProtection="1">
      <alignment horizontal="left" vertical="center"/>
      <protection locked="0"/>
    </xf>
    <xf numFmtId="49" fontId="81" fillId="19" borderId="94" xfId="1" applyNumberFormat="1" applyFont="1" applyFill="1" applyBorder="1" applyAlignment="1" applyProtection="1">
      <alignment horizontal="left" vertical="center"/>
      <protection locked="0"/>
    </xf>
    <xf numFmtId="49" fontId="81" fillId="19" borderId="97" xfId="1" applyNumberFormat="1" applyFont="1" applyFill="1" applyBorder="1" applyAlignment="1" applyProtection="1">
      <alignment horizontal="left" vertical="center"/>
      <protection locked="0"/>
    </xf>
    <xf numFmtId="49" fontId="81" fillId="19" borderId="66" xfId="1" applyNumberFormat="1" applyFont="1" applyFill="1" applyBorder="1" applyAlignment="1" applyProtection="1">
      <alignment horizontal="left" vertical="center"/>
      <protection locked="0"/>
    </xf>
    <xf numFmtId="49" fontId="81" fillId="19" borderId="0" xfId="1" applyNumberFormat="1" applyFont="1" applyFill="1" applyBorder="1" applyAlignment="1" applyProtection="1">
      <alignment horizontal="left" vertical="center"/>
      <protection locked="0"/>
    </xf>
    <xf numFmtId="49" fontId="81" fillId="19" borderId="6" xfId="1" applyNumberFormat="1" applyFont="1" applyFill="1" applyBorder="1" applyAlignment="1" applyProtection="1">
      <alignment horizontal="left" vertical="center"/>
      <protection locked="0"/>
    </xf>
    <xf numFmtId="49" fontId="55" fillId="19" borderId="94" xfId="1" applyNumberFormat="1" applyFont="1" applyFill="1" applyBorder="1" applyAlignment="1" applyProtection="1">
      <alignment horizontal="left" vertical="center"/>
      <protection locked="0"/>
    </xf>
    <xf numFmtId="49" fontId="55" fillId="19" borderId="97" xfId="1" applyNumberFormat="1" applyFont="1" applyFill="1" applyBorder="1" applyAlignment="1" applyProtection="1">
      <alignment horizontal="left" vertical="center"/>
      <protection locked="0"/>
    </xf>
    <xf numFmtId="49" fontId="55" fillId="19" borderId="66" xfId="1" applyNumberFormat="1" applyFont="1" applyFill="1" applyBorder="1" applyAlignment="1" applyProtection="1">
      <alignment horizontal="left" vertical="center"/>
      <protection locked="0"/>
    </xf>
    <xf numFmtId="49" fontId="55" fillId="19" borderId="0" xfId="1" applyNumberFormat="1" applyFont="1" applyFill="1" applyBorder="1" applyAlignment="1" applyProtection="1">
      <alignment horizontal="left" vertical="center"/>
      <protection locked="0"/>
    </xf>
    <xf numFmtId="49" fontId="55" fillId="19" borderId="6" xfId="1" applyNumberFormat="1" applyFont="1" applyFill="1" applyBorder="1" applyAlignment="1" applyProtection="1">
      <alignment horizontal="left" vertical="center"/>
      <protection locked="0"/>
    </xf>
    <xf numFmtId="49" fontId="45" fillId="19" borderId="94" xfId="1" applyNumberFormat="1" applyFont="1" applyFill="1" applyBorder="1" applyAlignment="1" applyProtection="1">
      <alignment horizontal="left" vertical="center"/>
      <protection locked="0"/>
    </xf>
    <xf numFmtId="49" fontId="45" fillId="19" borderId="97" xfId="1" applyNumberFormat="1" applyFont="1" applyFill="1" applyBorder="1" applyAlignment="1" applyProtection="1">
      <alignment horizontal="left" vertical="center"/>
      <protection locked="0"/>
    </xf>
    <xf numFmtId="49" fontId="45" fillId="19" borderId="66" xfId="1" applyNumberFormat="1" applyFont="1" applyFill="1" applyBorder="1" applyAlignment="1" applyProtection="1">
      <alignment horizontal="left" vertical="center"/>
      <protection locked="0"/>
    </xf>
    <xf numFmtId="49" fontId="45" fillId="19" borderId="0" xfId="1" applyNumberFormat="1" applyFont="1" applyFill="1" applyBorder="1" applyAlignment="1" applyProtection="1">
      <alignment horizontal="left" vertical="center"/>
      <protection locked="0"/>
    </xf>
    <xf numFmtId="49" fontId="45" fillId="19" borderId="6" xfId="1" applyNumberFormat="1" applyFont="1" applyFill="1" applyBorder="1" applyAlignment="1" applyProtection="1">
      <alignment horizontal="left" vertical="center"/>
      <protection locked="0"/>
    </xf>
    <xf numFmtId="49" fontId="83" fillId="19" borderId="94" xfId="1" applyNumberFormat="1" applyFont="1" applyFill="1" applyBorder="1" applyAlignment="1" applyProtection="1">
      <alignment horizontal="left" vertical="center"/>
      <protection locked="0"/>
    </xf>
    <xf numFmtId="49" fontId="83" fillId="19" borderId="97" xfId="1" applyNumberFormat="1" applyFont="1" applyFill="1" applyBorder="1" applyAlignment="1" applyProtection="1">
      <alignment horizontal="left" vertical="center"/>
      <protection locked="0"/>
    </xf>
    <xf numFmtId="49" fontId="83" fillId="19" borderId="66" xfId="1" applyNumberFormat="1" applyFont="1" applyFill="1" applyBorder="1" applyAlignment="1" applyProtection="1">
      <alignment horizontal="left" vertical="center"/>
      <protection locked="0"/>
    </xf>
    <xf numFmtId="49" fontId="83" fillId="19" borderId="0" xfId="1" applyNumberFormat="1" applyFont="1" applyFill="1" applyBorder="1" applyAlignment="1" applyProtection="1">
      <alignment horizontal="left" vertical="center"/>
      <protection locked="0"/>
    </xf>
    <xf numFmtId="49" fontId="83" fillId="19" borderId="6" xfId="1" applyNumberFormat="1" applyFont="1" applyFill="1" applyBorder="1" applyAlignment="1" applyProtection="1">
      <alignment horizontal="left" vertical="center"/>
      <protection locked="0"/>
    </xf>
    <xf numFmtId="167" fontId="43" fillId="27" borderId="97" xfId="0" applyNumberFormat="1" applyFont="1" applyFill="1" applyBorder="1" applyAlignment="1">
      <alignment horizontal="right" vertical="center"/>
    </xf>
    <xf numFmtId="167" fontId="43" fillId="27" borderId="0" xfId="0" applyNumberFormat="1" applyFont="1" applyFill="1" applyAlignment="1">
      <alignment horizontal="right" vertical="center"/>
    </xf>
    <xf numFmtId="167" fontId="44" fillId="27" borderId="97" xfId="0" applyNumberFormat="1" applyFont="1" applyFill="1" applyBorder="1" applyAlignment="1">
      <alignment horizontal="right" vertical="center"/>
    </xf>
    <xf numFmtId="167" fontId="74" fillId="27" borderId="97" xfId="0" applyNumberFormat="1" applyFont="1" applyFill="1" applyBorder="1" applyAlignment="1">
      <alignment horizontal="right" vertical="center"/>
    </xf>
    <xf numFmtId="167" fontId="74" fillId="27" borderId="0" xfId="0" applyNumberFormat="1" applyFont="1" applyFill="1" applyAlignment="1">
      <alignment horizontal="right" vertical="center"/>
    </xf>
    <xf numFmtId="167" fontId="81" fillId="27" borderId="97" xfId="0" applyNumberFormat="1" applyFont="1" applyFill="1" applyBorder="1" applyAlignment="1">
      <alignment horizontal="right" vertical="center"/>
    </xf>
    <xf numFmtId="167" fontId="81" fillId="27" borderId="0" xfId="0" applyNumberFormat="1" applyFont="1" applyFill="1" applyAlignment="1">
      <alignment horizontal="right" vertical="center"/>
    </xf>
    <xf numFmtId="167" fontId="55" fillId="27" borderId="97" xfId="0" applyNumberFormat="1" applyFont="1" applyFill="1" applyBorder="1" applyAlignment="1">
      <alignment horizontal="right" vertical="center"/>
    </xf>
    <xf numFmtId="167" fontId="55" fillId="27" borderId="0" xfId="0" applyNumberFormat="1" applyFont="1" applyFill="1" applyAlignment="1">
      <alignment horizontal="right" vertical="center"/>
    </xf>
    <xf numFmtId="167" fontId="45" fillId="27" borderId="97" xfId="0" applyNumberFormat="1" applyFont="1" applyFill="1" applyBorder="1" applyAlignment="1">
      <alignment horizontal="right" vertical="center"/>
    </xf>
    <xf numFmtId="167" fontId="45" fillId="27" borderId="0" xfId="0" applyNumberFormat="1" applyFont="1" applyFill="1" applyAlignment="1">
      <alignment horizontal="right" vertical="center"/>
    </xf>
    <xf numFmtId="167" fontId="83" fillId="27" borderId="97" xfId="0" applyNumberFormat="1" applyFont="1" applyFill="1" applyBorder="1" applyAlignment="1">
      <alignment horizontal="right" vertical="center"/>
    </xf>
    <xf numFmtId="167" fontId="83" fillId="27" borderId="0" xfId="0" applyNumberFormat="1" applyFont="1" applyFill="1" applyAlignment="1">
      <alignment horizontal="right" vertical="center"/>
    </xf>
    <xf numFmtId="165" fontId="38" fillId="27" borderId="66" xfId="0" applyFont="1" applyFill="1" applyBorder="1" applyAlignment="1">
      <alignment vertical="center"/>
    </xf>
    <xf numFmtId="165" fontId="38" fillId="27" borderId="0" xfId="0" applyFont="1" applyFill="1" applyAlignment="1">
      <alignment vertical="center"/>
    </xf>
    <xf numFmtId="167" fontId="61" fillId="27" borderId="0" xfId="0" applyNumberFormat="1" applyFont="1" applyFill="1" applyAlignment="1">
      <alignment horizontal="right" vertical="center"/>
    </xf>
    <xf numFmtId="4" fontId="61" fillId="27" borderId="0" xfId="1" applyNumberFormat="1" applyFont="1" applyFill="1" applyBorder="1" applyAlignment="1" applyProtection="1">
      <alignment horizontal="right" vertical="center"/>
    </xf>
    <xf numFmtId="4" fontId="61" fillId="27" borderId="97" xfId="1" applyNumberFormat="1" applyFont="1" applyFill="1" applyBorder="1" applyAlignment="1" applyProtection="1">
      <alignment horizontal="right" vertical="center"/>
    </xf>
    <xf numFmtId="4" fontId="91" fillId="27" borderId="0" xfId="0" applyNumberFormat="1" applyFont="1" applyFill="1" applyAlignment="1">
      <alignment horizontal="right" vertical="center"/>
    </xf>
    <xf numFmtId="167" fontId="43" fillId="12" borderId="97" xfId="0" applyNumberFormat="1" applyFont="1" applyFill="1" applyBorder="1" applyAlignment="1">
      <alignment horizontal="right" vertical="center"/>
    </xf>
    <xf numFmtId="167" fontId="43" fillId="12" borderId="0" xfId="0" applyNumberFormat="1" applyFont="1" applyFill="1" applyAlignment="1">
      <alignment horizontal="right" vertical="center"/>
    </xf>
    <xf numFmtId="167" fontId="44" fillId="12" borderId="97" xfId="0" applyNumberFormat="1" applyFont="1" applyFill="1" applyBorder="1" applyAlignment="1">
      <alignment horizontal="right" vertical="center"/>
    </xf>
    <xf numFmtId="167" fontId="44" fillId="12" borderId="0" xfId="0" applyNumberFormat="1" applyFont="1" applyFill="1" applyAlignment="1">
      <alignment horizontal="right" vertical="center"/>
    </xf>
    <xf numFmtId="167" fontId="81" fillId="12" borderId="97" xfId="0" applyNumberFormat="1" applyFont="1" applyFill="1" applyBorder="1" applyAlignment="1">
      <alignment horizontal="right" vertical="center"/>
    </xf>
    <xf numFmtId="167" fontId="81" fillId="12" borderId="0" xfId="0" applyNumberFormat="1" applyFont="1" applyFill="1" applyAlignment="1">
      <alignment horizontal="right" vertical="center"/>
    </xf>
    <xf numFmtId="167" fontId="55" fillId="12" borderId="97" xfId="0" applyNumberFormat="1" applyFont="1" applyFill="1" applyBorder="1" applyAlignment="1">
      <alignment horizontal="right" vertical="center"/>
    </xf>
    <xf numFmtId="167" fontId="55" fillId="12" borderId="0" xfId="0" applyNumberFormat="1" applyFont="1" applyFill="1" applyAlignment="1">
      <alignment horizontal="right" vertical="center"/>
    </xf>
    <xf numFmtId="167" fontId="45" fillId="12" borderId="97" xfId="0" applyNumberFormat="1" applyFont="1" applyFill="1" applyBorder="1" applyAlignment="1">
      <alignment horizontal="right" vertical="center"/>
    </xf>
    <xf numFmtId="167" fontId="45" fillId="12" borderId="0" xfId="0" applyNumberFormat="1" applyFont="1" applyFill="1" applyAlignment="1">
      <alignment horizontal="right" vertical="center"/>
    </xf>
    <xf numFmtId="167" fontId="83" fillId="12" borderId="97" xfId="0" applyNumberFormat="1" applyFont="1" applyFill="1" applyBorder="1" applyAlignment="1">
      <alignment horizontal="right" vertical="center"/>
    </xf>
    <xf numFmtId="167" fontId="83" fillId="12" borderId="0" xfId="0" applyNumberFormat="1" applyFont="1" applyFill="1" applyAlignment="1">
      <alignment horizontal="right" vertical="center"/>
    </xf>
    <xf numFmtId="167" fontId="74" fillId="12" borderId="97" xfId="0" applyNumberFormat="1" applyFont="1" applyFill="1" applyBorder="1" applyAlignment="1">
      <alignment horizontal="right" vertical="center"/>
    </xf>
    <xf numFmtId="167" fontId="74" fillId="12" borderId="0" xfId="0" applyNumberFormat="1" applyFont="1" applyFill="1" applyAlignment="1">
      <alignment horizontal="right" vertical="center"/>
    </xf>
    <xf numFmtId="165" fontId="197" fillId="0" borderId="0" xfId="0" applyFont="1" applyAlignment="1" applyProtection="1">
      <alignment vertical="center"/>
      <protection hidden="1"/>
    </xf>
    <xf numFmtId="4" fontId="74" fillId="0" borderId="0" xfId="0" applyNumberFormat="1" applyFont="1" applyAlignment="1" applyProtection="1">
      <alignment horizontal="right" vertical="center"/>
      <protection hidden="1"/>
    </xf>
    <xf numFmtId="167" fontId="74" fillId="0" borderId="0" xfId="0" applyNumberFormat="1" applyFont="1" applyAlignment="1" applyProtection="1">
      <alignment horizontal="right" vertical="center"/>
      <protection hidden="1"/>
    </xf>
    <xf numFmtId="49" fontId="83" fillId="19" borderId="5" xfId="1" applyNumberFormat="1" applyFont="1" applyFill="1" applyBorder="1" applyAlignment="1" applyProtection="1">
      <alignment horizontal="left" vertical="center"/>
      <protection locked="0"/>
    </xf>
    <xf numFmtId="167" fontId="83" fillId="27" borderId="6" xfId="0" applyNumberFormat="1" applyFont="1" applyFill="1" applyBorder="1" applyAlignment="1">
      <alignment horizontal="right" vertical="center"/>
    </xf>
    <xf numFmtId="167" fontId="83" fillId="12" borderId="6" xfId="0" applyNumberFormat="1" applyFont="1" applyFill="1" applyBorder="1" applyAlignment="1">
      <alignment horizontal="right" vertical="center"/>
    </xf>
    <xf numFmtId="167" fontId="184" fillId="27" borderId="99" xfId="0" applyNumberFormat="1" applyFont="1" applyFill="1" applyBorder="1" applyAlignment="1">
      <alignment horizontal="right" vertical="center"/>
    </xf>
    <xf numFmtId="167" fontId="48" fillId="27" borderId="98" xfId="0" applyNumberFormat="1" applyFont="1" applyFill="1" applyBorder="1" applyAlignment="1">
      <alignment horizontal="right" vertical="center"/>
    </xf>
    <xf numFmtId="167" fontId="184" fillId="27" borderId="100" xfId="0" applyNumberFormat="1" applyFont="1" applyFill="1" applyBorder="1" applyAlignment="1">
      <alignment horizontal="right" vertical="center"/>
    </xf>
    <xf numFmtId="167" fontId="48" fillId="27" borderId="101" xfId="0" applyNumberFormat="1" applyFont="1" applyFill="1" applyBorder="1" applyAlignment="1">
      <alignment horizontal="right" vertical="center"/>
    </xf>
    <xf numFmtId="167" fontId="88" fillId="12" borderId="97" xfId="0" applyNumberFormat="1" applyFont="1" applyFill="1" applyBorder="1" applyAlignment="1" applyProtection="1">
      <alignment vertical="center"/>
      <protection hidden="1"/>
    </xf>
    <xf numFmtId="165" fontId="94" fillId="12" borderId="6" xfId="0" applyFont="1" applyFill="1" applyBorder="1" applyAlignment="1" applyProtection="1">
      <alignment vertical="center"/>
      <protection hidden="1"/>
    </xf>
    <xf numFmtId="4" fontId="87" fillId="27" borderId="6" xfId="0" applyNumberFormat="1" applyFont="1" applyFill="1" applyBorder="1" applyAlignment="1" applyProtection="1">
      <alignment horizontal="center" vertical="center"/>
      <protection hidden="1"/>
    </xf>
    <xf numFmtId="173" fontId="56" fillId="33" borderId="114" xfId="0" applyNumberFormat="1" applyFont="1" applyFill="1" applyBorder="1" applyAlignment="1">
      <alignment horizontal="right" vertical="center"/>
    </xf>
    <xf numFmtId="4" fontId="201" fillId="12" borderId="0" xfId="0" applyNumberFormat="1" applyFont="1" applyFill="1" applyAlignment="1">
      <alignment horizontal="center" vertical="center"/>
    </xf>
    <xf numFmtId="167" fontId="48" fillId="27" borderId="68" xfId="0" applyNumberFormat="1" applyFont="1" applyFill="1" applyBorder="1" applyAlignment="1" applyProtection="1">
      <alignment horizontal="center" vertical="center"/>
      <protection hidden="1"/>
    </xf>
    <xf numFmtId="173" fontId="39" fillId="12" borderId="0" xfId="0" applyNumberFormat="1" applyFont="1" applyFill="1" applyAlignment="1">
      <alignment horizontal="left" vertical="center"/>
    </xf>
    <xf numFmtId="4" fontId="55" fillId="12" borderId="0" xfId="1" applyNumberFormat="1" applyFont="1" applyFill="1" applyBorder="1" applyAlignment="1" applyProtection="1">
      <alignment vertical="center"/>
    </xf>
    <xf numFmtId="167" fontId="55" fillId="0" borderId="0" xfId="0" applyNumberFormat="1" applyFont="1" applyAlignment="1">
      <alignment horizontal="center" vertical="center"/>
    </xf>
    <xf numFmtId="167" fontId="30" fillId="0" borderId="0" xfId="0" applyNumberFormat="1" applyFont="1" applyAlignment="1">
      <alignment horizontal="center" vertical="center"/>
    </xf>
    <xf numFmtId="167" fontId="44" fillId="27" borderId="0" xfId="0" applyNumberFormat="1" applyFont="1" applyFill="1" applyAlignment="1">
      <alignment horizontal="right" vertical="center"/>
    </xf>
    <xf numFmtId="4" fontId="61" fillId="27" borderId="0" xfId="1" applyNumberFormat="1" applyFont="1" applyFill="1" applyBorder="1" applyAlignment="1" applyProtection="1">
      <alignment horizontal="left" vertical="center"/>
    </xf>
    <xf numFmtId="181" fontId="54" fillId="12" borderId="18" xfId="0" applyNumberFormat="1" applyFont="1" applyFill="1" applyBorder="1" applyAlignment="1">
      <alignment horizontal="center" vertical="top"/>
    </xf>
    <xf numFmtId="167" fontId="203" fillId="20" borderId="15" xfId="0" applyNumberFormat="1" applyFont="1" applyFill="1" applyBorder="1" applyAlignment="1">
      <alignment horizontal="center" vertical="center"/>
    </xf>
    <xf numFmtId="167" fontId="203" fillId="12" borderId="0" xfId="0" applyNumberFormat="1" applyFont="1" applyFill="1" applyAlignment="1">
      <alignment horizontal="center" vertical="center"/>
    </xf>
    <xf numFmtId="165" fontId="79" fillId="0" borderId="0" xfId="0" applyFont="1" applyAlignment="1">
      <alignment vertical="center"/>
    </xf>
    <xf numFmtId="165" fontId="204" fillId="0" borderId="0" xfId="0" applyFont="1" applyAlignment="1">
      <alignment horizontal="center" vertical="center"/>
    </xf>
    <xf numFmtId="165" fontId="204" fillId="0" borderId="0" xfId="0" applyFont="1" applyAlignment="1">
      <alignment horizontal="right" vertical="center"/>
    </xf>
    <xf numFmtId="49" fontId="74" fillId="12" borderId="59" xfId="1" applyNumberFormat="1" applyFont="1" applyFill="1" applyBorder="1" applyAlignment="1" applyProtection="1">
      <alignment horizontal="left" vertical="center"/>
    </xf>
    <xf numFmtId="49" fontId="74" fillId="12" borderId="95" xfId="1" applyNumberFormat="1" applyFont="1" applyFill="1" applyBorder="1" applyAlignment="1" applyProtection="1">
      <alignment horizontal="left" vertical="center"/>
    </xf>
    <xf numFmtId="49" fontId="44" fillId="12" borderId="59" xfId="1" applyNumberFormat="1" applyFont="1" applyFill="1" applyBorder="1" applyAlignment="1" applyProtection="1">
      <alignment horizontal="left" vertical="center"/>
    </xf>
    <xf numFmtId="49" fontId="44" fillId="12" borderId="95" xfId="1" applyNumberFormat="1" applyFont="1" applyFill="1" applyBorder="1" applyAlignment="1" applyProtection="1">
      <alignment horizontal="left" vertical="center"/>
    </xf>
    <xf numFmtId="49" fontId="83" fillId="12" borderId="59" xfId="1" applyNumberFormat="1" applyFont="1" applyFill="1" applyBorder="1" applyAlignment="1" applyProtection="1">
      <alignment horizontal="left" vertical="center"/>
    </xf>
    <xf numFmtId="49" fontId="45" fillId="12" borderId="59" xfId="1" applyNumberFormat="1" applyFont="1" applyFill="1" applyBorder="1" applyAlignment="1" applyProtection="1">
      <alignment horizontal="left" vertical="center"/>
    </xf>
    <xf numFmtId="49" fontId="55" fillId="12" borderId="59" xfId="1" applyNumberFormat="1" applyFont="1" applyFill="1" applyBorder="1" applyAlignment="1" applyProtection="1">
      <alignment horizontal="left" vertical="center"/>
    </xf>
    <xf numFmtId="49" fontId="55" fillId="12" borderId="95" xfId="1" applyNumberFormat="1" applyFont="1" applyFill="1" applyBorder="1" applyAlignment="1" applyProtection="1">
      <alignment horizontal="left" vertical="center"/>
    </xf>
    <xf numFmtId="49" fontId="81" fillId="12" borderId="59" xfId="1" applyNumberFormat="1" applyFont="1" applyFill="1" applyBorder="1" applyAlignment="1" applyProtection="1">
      <alignment horizontal="left" vertical="center"/>
    </xf>
    <xf numFmtId="49" fontId="81" fillId="12" borderId="95" xfId="1" applyNumberFormat="1" applyFont="1" applyFill="1" applyBorder="1" applyAlignment="1" applyProtection="1">
      <alignment horizontal="left" vertical="center"/>
    </xf>
    <xf numFmtId="49" fontId="45" fillId="12" borderId="95" xfId="1" applyNumberFormat="1" applyFont="1" applyFill="1" applyBorder="1" applyAlignment="1" applyProtection="1">
      <alignment vertical="center"/>
    </xf>
    <xf numFmtId="49" fontId="83" fillId="12" borderId="95" xfId="1" applyNumberFormat="1" applyFont="1" applyFill="1" applyBorder="1" applyAlignment="1" applyProtection="1">
      <alignment vertical="center"/>
    </xf>
    <xf numFmtId="184" fontId="155" fillId="0" borderId="0" xfId="0" applyNumberFormat="1" applyFont="1" applyAlignment="1">
      <alignment horizontal="right" vertical="center"/>
    </xf>
    <xf numFmtId="1" fontId="155" fillId="0" borderId="0" xfId="0" applyNumberFormat="1" applyFont="1" applyAlignment="1">
      <alignment horizontal="left" vertical="center"/>
    </xf>
    <xf numFmtId="165" fontId="60" fillId="0" borderId="0" xfId="0" applyFont="1" applyAlignment="1">
      <alignment horizontal="right" vertical="center"/>
    </xf>
    <xf numFmtId="49" fontId="43" fillId="19" borderId="5" xfId="1" applyNumberFormat="1" applyFont="1" applyFill="1" applyBorder="1" applyAlignment="1" applyProtection="1">
      <alignment horizontal="left" vertical="center"/>
      <protection locked="0"/>
    </xf>
    <xf numFmtId="49" fontId="44" fillId="19" borderId="5" xfId="1" applyNumberFormat="1" applyFont="1" applyFill="1" applyBorder="1" applyAlignment="1" applyProtection="1">
      <alignment horizontal="left" vertical="center"/>
      <protection locked="0"/>
    </xf>
    <xf numFmtId="49" fontId="74" fillId="19" borderId="5" xfId="1" applyNumberFormat="1" applyFont="1" applyFill="1" applyBorder="1" applyAlignment="1" applyProtection="1">
      <alignment horizontal="left" vertical="center"/>
      <protection locked="0"/>
    </xf>
    <xf numFmtId="49" fontId="81" fillId="19" borderId="5" xfId="1" applyNumberFormat="1" applyFont="1" applyFill="1" applyBorder="1" applyAlignment="1" applyProtection="1">
      <alignment horizontal="left" vertical="center"/>
      <protection locked="0"/>
    </xf>
    <xf numFmtId="49" fontId="55" fillId="19" borderId="5" xfId="1" applyNumberFormat="1" applyFont="1" applyFill="1" applyBorder="1" applyAlignment="1" applyProtection="1">
      <alignment horizontal="left" vertical="center"/>
      <protection locked="0"/>
    </xf>
    <xf numFmtId="49" fontId="45" fillId="19" borderId="5" xfId="1" applyNumberFormat="1" applyFont="1" applyFill="1" applyBorder="1" applyAlignment="1" applyProtection="1">
      <alignment horizontal="left" vertical="center"/>
      <protection locked="0"/>
    </xf>
    <xf numFmtId="170" fontId="173" fillId="35" borderId="12" xfId="1" applyNumberFormat="1" applyFont="1" applyFill="1" applyBorder="1" applyAlignment="1" applyProtection="1">
      <alignment horizontal="right" vertical="center"/>
    </xf>
    <xf numFmtId="167" fontId="32" fillId="17" borderId="13" xfId="1" applyNumberFormat="1" applyFont="1" applyFill="1" applyBorder="1" applyAlignment="1" applyProtection="1">
      <alignment horizontal="right" vertical="center"/>
    </xf>
    <xf numFmtId="167" fontId="206" fillId="3" borderId="3" xfId="0" applyNumberFormat="1" applyFont="1" applyFill="1" applyBorder="1" applyAlignment="1">
      <alignment horizontal="center" vertical="center"/>
    </xf>
    <xf numFmtId="167" fontId="169" fillId="0" borderId="0" xfId="0" applyNumberFormat="1" applyFont="1" applyAlignment="1">
      <alignment horizontal="center" vertical="center"/>
    </xf>
    <xf numFmtId="167" fontId="2" fillId="0" borderId="0" xfId="0" applyNumberFormat="1" applyFont="1" applyAlignment="1">
      <alignment vertical="center"/>
    </xf>
    <xf numFmtId="167" fontId="207" fillId="3" borderId="9" xfId="0" applyNumberFormat="1" applyFont="1" applyFill="1" applyBorder="1" applyAlignment="1">
      <alignment horizontal="center" vertical="center"/>
    </xf>
    <xf numFmtId="165" fontId="202" fillId="12" borderId="95" xfId="0" applyFont="1" applyFill="1" applyBorder="1" applyAlignment="1">
      <alignment horizontal="left" vertical="center"/>
    </xf>
    <xf numFmtId="165" fontId="38" fillId="12" borderId="95" xfId="0" applyFont="1" applyFill="1" applyBorder="1" applyAlignment="1">
      <alignment vertical="center"/>
    </xf>
    <xf numFmtId="165" fontId="38" fillId="12" borderId="95" xfId="0" applyFont="1" applyFill="1" applyBorder="1" applyAlignment="1">
      <alignment horizontal="left" vertical="center"/>
    </xf>
    <xf numFmtId="165" fontId="199" fillId="12" borderId="95" xfId="0" applyFont="1" applyFill="1" applyBorder="1" applyAlignment="1">
      <alignment vertical="center"/>
    </xf>
    <xf numFmtId="4" fontId="200" fillId="12" borderId="95" xfId="0" applyNumberFormat="1" applyFont="1" applyFill="1" applyBorder="1" applyAlignment="1" applyProtection="1">
      <alignment horizontal="right" vertical="center"/>
      <protection hidden="1"/>
    </xf>
    <xf numFmtId="167" fontId="200" fillId="12" borderId="95" xfId="0" applyNumberFormat="1" applyFont="1" applyFill="1" applyBorder="1" applyAlignment="1" applyProtection="1">
      <alignment horizontal="right" vertical="center"/>
      <protection hidden="1"/>
    </xf>
    <xf numFmtId="167" fontId="61" fillId="12" borderId="95" xfId="1" applyNumberFormat="1" applyFont="1" applyFill="1" applyBorder="1" applyAlignment="1" applyProtection="1">
      <alignment horizontal="right" vertical="center"/>
    </xf>
    <xf numFmtId="167" fontId="89" fillId="20" borderId="95" xfId="1" applyNumberFormat="1" applyFont="1" applyFill="1" applyBorder="1" applyAlignment="1" applyProtection="1">
      <alignment horizontal="right" vertical="center"/>
    </xf>
    <xf numFmtId="165" fontId="38" fillId="12" borderId="68" xfId="0" applyFont="1" applyFill="1" applyBorder="1" applyAlignment="1">
      <alignment vertical="center"/>
    </xf>
    <xf numFmtId="165" fontId="88" fillId="0" borderId="0" xfId="0" applyFont="1" applyAlignment="1">
      <alignment vertical="center"/>
    </xf>
    <xf numFmtId="165" fontId="88" fillId="0" borderId="0" xfId="0" applyFont="1" applyAlignment="1">
      <alignment horizontal="center" vertical="center"/>
    </xf>
    <xf numFmtId="165" fontId="128" fillId="0" borderId="0" xfId="0" applyFont="1" applyAlignment="1">
      <alignment horizontal="center" vertical="center"/>
    </xf>
    <xf numFmtId="165" fontId="202" fillId="12" borderId="59" xfId="0" applyFont="1" applyFill="1" applyBorder="1" applyAlignment="1">
      <alignment horizontal="left" vertical="center"/>
    </xf>
    <xf numFmtId="165" fontId="210" fillId="0" borderId="0" xfId="0" applyFont="1" applyAlignment="1">
      <alignment vertical="center"/>
    </xf>
    <xf numFmtId="167" fontId="210" fillId="13" borderId="30" xfId="0" applyNumberFormat="1" applyFont="1" applyFill="1" applyBorder="1" applyAlignment="1">
      <alignment horizontal="center" vertical="center"/>
    </xf>
    <xf numFmtId="167" fontId="210" fillId="13" borderId="42" xfId="0" applyNumberFormat="1" applyFont="1" applyFill="1" applyBorder="1" applyAlignment="1">
      <alignment horizontal="center" vertical="center"/>
    </xf>
    <xf numFmtId="167" fontId="210" fillId="13" borderId="46" xfId="0" applyNumberFormat="1" applyFont="1" applyFill="1" applyBorder="1" applyAlignment="1">
      <alignment horizontal="center" vertical="center"/>
    </xf>
    <xf numFmtId="4" fontId="91" fillId="27" borderId="0" xfId="1" applyNumberFormat="1" applyFont="1" applyFill="1" applyBorder="1" applyAlignment="1" applyProtection="1">
      <alignment horizontal="right" vertical="center"/>
    </xf>
    <xf numFmtId="167" fontId="48" fillId="27" borderId="100" xfId="0" applyNumberFormat="1" applyFont="1" applyFill="1" applyBorder="1" applyAlignment="1">
      <alignment horizontal="right" vertical="center"/>
    </xf>
    <xf numFmtId="165" fontId="211" fillId="20" borderId="95" xfId="0" applyFont="1" applyFill="1" applyBorder="1" applyAlignment="1">
      <alignment vertical="center"/>
    </xf>
    <xf numFmtId="178" fontId="9" fillId="0" borderId="0" xfId="0" applyNumberFormat="1" applyFont="1" applyAlignment="1">
      <alignment horizontal="center" vertical="center"/>
    </xf>
    <xf numFmtId="49" fontId="80" fillId="12" borderId="59" xfId="1" applyNumberFormat="1" applyFont="1" applyFill="1" applyBorder="1" applyAlignment="1" applyProtection="1">
      <alignment horizontal="left" vertical="center"/>
    </xf>
    <xf numFmtId="49" fontId="80" fillId="19" borderId="94" xfId="1" applyNumberFormat="1" applyFont="1" applyFill="1" applyBorder="1" applyAlignment="1" applyProtection="1">
      <alignment horizontal="left" vertical="center"/>
      <protection locked="0"/>
    </xf>
    <xf numFmtId="49" fontId="80" fillId="19" borderId="66" xfId="1" applyNumberFormat="1" applyFont="1" applyFill="1" applyBorder="1" applyAlignment="1" applyProtection="1">
      <alignment horizontal="left" vertical="center"/>
      <protection locked="0"/>
    </xf>
    <xf numFmtId="49" fontId="80" fillId="19" borderId="5" xfId="1" applyNumberFormat="1" applyFont="1" applyFill="1" applyBorder="1" applyAlignment="1" applyProtection="1">
      <alignment horizontal="left" vertical="center"/>
      <protection locked="0"/>
    </xf>
    <xf numFmtId="49" fontId="80" fillId="19" borderId="97" xfId="1" applyNumberFormat="1" applyFont="1" applyFill="1" applyBorder="1" applyAlignment="1" applyProtection="1">
      <alignment horizontal="left" vertical="center"/>
      <protection locked="0"/>
    </xf>
    <xf numFmtId="49" fontId="80" fillId="19" borderId="0" xfId="1" applyNumberFormat="1" applyFont="1" applyFill="1" applyBorder="1" applyAlignment="1" applyProtection="1">
      <alignment horizontal="left" vertical="center"/>
      <protection locked="0"/>
    </xf>
    <xf numFmtId="49" fontId="80" fillId="19" borderId="6" xfId="1" applyNumberFormat="1" applyFont="1" applyFill="1" applyBorder="1" applyAlignment="1" applyProtection="1">
      <alignment horizontal="left" vertical="center"/>
      <protection locked="0"/>
    </xf>
    <xf numFmtId="167" fontId="80" fillId="12" borderId="50" xfId="1" applyNumberFormat="1" applyFont="1" applyFill="1" applyBorder="1" applyAlignment="1" applyProtection="1">
      <alignment horizontal="left" vertical="center"/>
      <protection hidden="1"/>
    </xf>
    <xf numFmtId="4" fontId="43" fillId="0" borderId="0" xfId="1" applyNumberFormat="1" applyFont="1" applyFill="1" applyBorder="1" applyAlignment="1" applyProtection="1">
      <alignment horizontal="left" vertical="center"/>
    </xf>
    <xf numFmtId="49" fontId="80" fillId="19" borderId="15" xfId="1" quotePrefix="1" applyNumberFormat="1" applyFont="1" applyFill="1" applyBorder="1" applyAlignment="1" applyProtection="1">
      <alignment horizontal="left" vertical="center"/>
      <protection locked="0"/>
    </xf>
    <xf numFmtId="166" fontId="205" fillId="34" borderId="127" xfId="0" applyNumberFormat="1" applyFont="1" applyFill="1" applyBorder="1" applyAlignment="1" applyProtection="1">
      <alignment horizontal="center" vertical="center"/>
      <protection locked="0"/>
    </xf>
    <xf numFmtId="4" fontId="180" fillId="19" borderId="127" xfId="1" applyNumberFormat="1" applyFont="1" applyFill="1" applyBorder="1" applyAlignment="1" applyProtection="1">
      <alignment horizontal="center" vertical="center"/>
      <protection locked="0"/>
    </xf>
    <xf numFmtId="165" fontId="167" fillId="12" borderId="0" xfId="0" applyFont="1" applyFill="1" applyAlignment="1">
      <alignment horizontal="left" vertical="center"/>
    </xf>
    <xf numFmtId="165" fontId="215" fillId="0" borderId="0" xfId="0" applyFont="1" applyAlignment="1" applyProtection="1">
      <alignment vertical="center"/>
      <protection hidden="1"/>
    </xf>
    <xf numFmtId="165" fontId="122" fillId="0" borderId="0" xfId="0" applyFont="1" applyAlignment="1" applyProtection="1">
      <alignment vertical="center"/>
      <protection hidden="1"/>
    </xf>
    <xf numFmtId="4" fontId="122" fillId="0" borderId="0" xfId="0" applyNumberFormat="1" applyFont="1" applyAlignment="1" applyProtection="1">
      <alignment horizontal="right" vertical="center"/>
      <protection hidden="1"/>
    </xf>
    <xf numFmtId="165" fontId="208" fillId="0" borderId="0" xfId="0" applyFont="1" applyAlignment="1" applyProtection="1">
      <alignment horizontal="right" vertical="center"/>
      <protection hidden="1"/>
    </xf>
    <xf numFmtId="185" fontId="44" fillId="0" borderId="131" xfId="2" quotePrefix="1" applyNumberFormat="1" applyFill="1" applyBorder="1" applyAlignment="1" applyProtection="1">
      <alignment horizontal="center" vertical="center"/>
      <protection locked="0"/>
    </xf>
    <xf numFmtId="4" fontId="88" fillId="17" borderId="68" xfId="1" applyNumberFormat="1" applyFont="1" applyFill="1" applyBorder="1" applyAlignment="1" applyProtection="1">
      <alignment horizontal="left" vertical="center"/>
    </xf>
    <xf numFmtId="167" fontId="88" fillId="17" borderId="88" xfId="1" applyNumberFormat="1" applyFont="1" applyFill="1" applyBorder="1" applyAlignment="1" applyProtection="1">
      <alignment horizontal="right" vertical="center"/>
    </xf>
    <xf numFmtId="4" fontId="88" fillId="17" borderId="60" xfId="1" applyNumberFormat="1" applyFont="1" applyFill="1" applyBorder="1" applyAlignment="1" applyProtection="1">
      <alignment horizontal="left" vertical="center"/>
    </xf>
    <xf numFmtId="167" fontId="88" fillId="17" borderId="83" xfId="1" applyNumberFormat="1" applyFont="1" applyFill="1" applyBorder="1" applyAlignment="1" applyProtection="1">
      <alignment horizontal="right" vertical="center"/>
    </xf>
    <xf numFmtId="4" fontId="88" fillId="17" borderId="68" xfId="1" applyNumberFormat="1" applyFont="1" applyFill="1" applyBorder="1" applyAlignment="1" applyProtection="1">
      <alignment horizontal="center" vertical="center"/>
    </xf>
    <xf numFmtId="4" fontId="88" fillId="17" borderId="60" xfId="1" applyNumberFormat="1" applyFont="1" applyFill="1" applyBorder="1" applyAlignment="1" applyProtection="1">
      <alignment horizontal="center" vertical="center"/>
    </xf>
    <xf numFmtId="4" fontId="194" fillId="20" borderId="58" xfId="1" applyNumberFormat="1" applyFont="1" applyFill="1" applyBorder="1" applyAlignment="1" applyProtection="1">
      <alignment horizontal="left" vertical="center"/>
    </xf>
    <xf numFmtId="180" fontId="191" fillId="19" borderId="149" xfId="0" quotePrefix="1" applyNumberFormat="1" applyFont="1" applyFill="1" applyBorder="1" applyAlignment="1" applyProtection="1">
      <alignment horizontal="center" vertical="center"/>
      <protection locked="0"/>
    </xf>
    <xf numFmtId="1" fontId="226" fillId="10" borderId="105" xfId="0" quotePrefix="1" applyNumberFormat="1" applyFont="1" applyFill="1" applyBorder="1" applyAlignment="1">
      <alignment vertical="center"/>
    </xf>
    <xf numFmtId="4" fontId="55" fillId="19" borderId="61" xfId="1" applyNumberFormat="1" applyFont="1" applyFill="1" applyBorder="1" applyAlignment="1" applyProtection="1">
      <alignment horizontal="center" vertical="center"/>
      <protection locked="0"/>
    </xf>
    <xf numFmtId="167" fontId="48" fillId="27" borderId="65" xfId="0" applyNumberFormat="1" applyFont="1" applyFill="1" applyBorder="1" applyAlignment="1" applyProtection="1">
      <alignment horizontal="right" vertical="center"/>
      <protection hidden="1"/>
    </xf>
    <xf numFmtId="165" fontId="38" fillId="0" borderId="0" xfId="0" applyFont="1" applyAlignment="1" applyProtection="1">
      <alignment vertical="center"/>
      <protection locked="0"/>
    </xf>
    <xf numFmtId="188" fontId="88" fillId="27" borderId="0" xfId="0" applyNumberFormat="1" applyFont="1" applyFill="1" applyAlignment="1">
      <alignment horizontal="left" vertical="center"/>
    </xf>
    <xf numFmtId="1" fontId="153" fillId="12" borderId="0" xfId="0" applyNumberFormat="1" applyFont="1" applyFill="1" applyAlignment="1">
      <alignment horizontal="right"/>
    </xf>
    <xf numFmtId="165" fontId="107" fillId="12" borderId="18" xfId="0" applyFont="1" applyFill="1" applyBorder="1"/>
    <xf numFmtId="165" fontId="83" fillId="0" borderId="18" xfId="0" applyFont="1" applyBorder="1" applyAlignment="1">
      <alignment horizontal="center"/>
    </xf>
    <xf numFmtId="165" fontId="83" fillId="0" borderId="18" xfId="0" applyFont="1" applyBorder="1"/>
    <xf numFmtId="165" fontId="107" fillId="12" borderId="18" xfId="0" applyFont="1" applyFill="1" applyBorder="1" applyAlignment="1">
      <alignment vertical="center"/>
    </xf>
    <xf numFmtId="1" fontId="153" fillId="12" borderId="18" xfId="0" applyNumberFormat="1" applyFont="1" applyFill="1" applyBorder="1" applyAlignment="1">
      <alignment horizontal="right"/>
    </xf>
    <xf numFmtId="4" fontId="91" fillId="0" borderId="0" xfId="1" applyNumberFormat="1" applyFont="1" applyFill="1" applyBorder="1" applyAlignment="1" applyProtection="1">
      <alignment horizontal="center" vertical="center"/>
    </xf>
    <xf numFmtId="165" fontId="229" fillId="0" borderId="0" xfId="0" applyFont="1" applyAlignment="1">
      <alignment vertical="center"/>
    </xf>
    <xf numFmtId="170" fontId="229" fillId="0" borderId="0" xfId="0" applyNumberFormat="1" applyFont="1" applyAlignment="1">
      <alignment vertical="center"/>
    </xf>
    <xf numFmtId="165" fontId="128" fillId="0" borderId="0" xfId="0" applyFont="1" applyAlignment="1">
      <alignment vertical="center"/>
    </xf>
    <xf numFmtId="167" fontId="228" fillId="0" borderId="91" xfId="0" applyNumberFormat="1" applyFont="1" applyBorder="1" applyAlignment="1" applyProtection="1">
      <alignment horizontal="right" vertical="center"/>
      <protection hidden="1"/>
    </xf>
    <xf numFmtId="167" fontId="48" fillId="0" borderId="73" xfId="0" applyNumberFormat="1" applyFont="1" applyBorder="1" applyAlignment="1" applyProtection="1">
      <alignment horizontal="right" vertical="center"/>
      <protection hidden="1"/>
    </xf>
    <xf numFmtId="167" fontId="228" fillId="0" borderId="92" xfId="0" applyNumberFormat="1" applyFont="1" applyBorder="1" applyAlignment="1" applyProtection="1">
      <alignment horizontal="right" vertical="center"/>
      <protection hidden="1"/>
    </xf>
    <xf numFmtId="167" fontId="48" fillId="0" borderId="79" xfId="0" applyNumberFormat="1" applyFont="1" applyBorder="1" applyAlignment="1" applyProtection="1">
      <alignment horizontal="right" vertical="center"/>
      <protection hidden="1"/>
    </xf>
    <xf numFmtId="4" fontId="176" fillId="39" borderId="0" xfId="0" applyNumberFormat="1" applyFont="1" applyFill="1" applyAlignment="1">
      <alignment vertical="center"/>
    </xf>
    <xf numFmtId="4" fontId="36" fillId="39" borderId="0" xfId="0" applyNumberFormat="1" applyFont="1" applyFill="1" applyAlignment="1">
      <alignment vertical="center"/>
    </xf>
    <xf numFmtId="167" fontId="43" fillId="0" borderId="0" xfId="0" applyNumberFormat="1" applyFont="1" applyAlignment="1" applyProtection="1">
      <alignment horizontal="right" vertical="center"/>
      <protection hidden="1"/>
    </xf>
    <xf numFmtId="167" fontId="44" fillId="0" borderId="0" xfId="0" applyNumberFormat="1" applyFont="1" applyAlignment="1" applyProtection="1">
      <alignment horizontal="right" vertical="center"/>
      <protection hidden="1"/>
    </xf>
    <xf numFmtId="4" fontId="176" fillId="0" borderId="0" xfId="0" applyNumberFormat="1" applyFont="1" applyAlignment="1" applyProtection="1">
      <alignment horizontal="center" vertical="center"/>
      <protection hidden="1"/>
    </xf>
    <xf numFmtId="170" fontId="55" fillId="0" borderId="0" xfId="0" applyNumberFormat="1" applyFont="1" applyAlignment="1" applyProtection="1">
      <alignment horizontal="right" vertical="center"/>
      <protection hidden="1"/>
    </xf>
    <xf numFmtId="170" fontId="91" fillId="9" borderId="0" xfId="0" applyNumberFormat="1" applyFont="1" applyFill="1" applyAlignment="1" applyProtection="1">
      <alignment horizontal="right" vertical="center"/>
      <protection hidden="1"/>
    </xf>
    <xf numFmtId="4" fontId="91" fillId="0" borderId="160" xfId="1" applyNumberFormat="1" applyFont="1" applyFill="1" applyBorder="1" applyAlignment="1" applyProtection="1">
      <alignment vertical="center"/>
      <protection hidden="1"/>
    </xf>
    <xf numFmtId="4" fontId="144" fillId="0" borderId="160" xfId="0" applyNumberFormat="1" applyFont="1" applyBorder="1" applyAlignment="1" applyProtection="1">
      <alignment horizontal="right" vertical="center"/>
      <protection hidden="1"/>
    </xf>
    <xf numFmtId="167" fontId="91" fillId="0" borderId="160" xfId="0" applyNumberFormat="1" applyFont="1" applyBorder="1" applyAlignment="1" applyProtection="1">
      <alignment horizontal="right" vertical="center"/>
      <protection hidden="1"/>
    </xf>
    <xf numFmtId="167" fontId="48" fillId="0" borderId="159" xfId="0" applyNumberFormat="1" applyFont="1" applyBorder="1" applyAlignment="1" applyProtection="1">
      <alignment vertical="center"/>
      <protection hidden="1"/>
    </xf>
    <xf numFmtId="170" fontId="194" fillId="12" borderId="50" xfId="0" applyNumberFormat="1" applyFont="1" applyFill="1" applyBorder="1" applyAlignment="1" applyProtection="1">
      <alignment vertical="center"/>
      <protection hidden="1"/>
    </xf>
    <xf numFmtId="170" fontId="194" fillId="12" borderId="50" xfId="1" applyNumberFormat="1" applyFont="1" applyFill="1" applyBorder="1" applyAlignment="1" applyProtection="1">
      <alignment horizontal="right" vertical="center"/>
      <protection hidden="1"/>
    </xf>
    <xf numFmtId="170" fontId="43" fillId="12" borderId="6" xfId="1" applyNumberFormat="1" applyFont="1" applyFill="1" applyBorder="1" applyAlignment="1" applyProtection="1">
      <alignment horizontal="right" vertical="center"/>
      <protection hidden="1"/>
    </xf>
    <xf numFmtId="170" fontId="43" fillId="12" borderId="76" xfId="1" applyNumberFormat="1" applyFont="1" applyFill="1" applyBorder="1" applyAlignment="1" applyProtection="1">
      <alignment horizontal="right" vertical="center"/>
      <protection hidden="1"/>
    </xf>
    <xf numFmtId="165" fontId="1" fillId="0" borderId="0" xfId="0" applyFont="1" applyAlignment="1">
      <alignment horizontal="right" vertical="center"/>
    </xf>
    <xf numFmtId="4" fontId="61" fillId="39" borderId="0" xfId="0" applyNumberFormat="1" applyFont="1" applyFill="1" applyAlignment="1">
      <alignment horizontal="center" vertical="center"/>
    </xf>
    <xf numFmtId="4" fontId="61" fillId="39" borderId="0" xfId="0" applyNumberFormat="1" applyFont="1" applyFill="1" applyAlignment="1">
      <alignment vertical="center"/>
    </xf>
    <xf numFmtId="167" fontId="126" fillId="17" borderId="80" xfId="0" applyNumberFormat="1" applyFont="1" applyFill="1" applyBorder="1" applyAlignment="1">
      <alignment vertical="center"/>
    </xf>
    <xf numFmtId="165" fontId="119" fillId="12" borderId="0" xfId="0" applyFont="1" applyFill="1" applyAlignment="1">
      <alignment vertical="center"/>
    </xf>
    <xf numFmtId="49" fontId="55" fillId="20" borderId="59" xfId="1" applyNumberFormat="1" applyFont="1" applyFill="1" applyBorder="1" applyAlignment="1" applyProtection="1">
      <alignment horizontal="left" vertical="center"/>
    </xf>
    <xf numFmtId="165" fontId="79" fillId="0" borderId="0" xfId="0" applyFont="1" applyAlignment="1">
      <alignment horizontal="center" vertical="center"/>
    </xf>
    <xf numFmtId="4" fontId="79" fillId="0" borderId="0" xfId="0" applyNumberFormat="1" applyFont="1" applyAlignment="1">
      <alignment horizontal="center" vertical="center"/>
    </xf>
    <xf numFmtId="4" fontId="55" fillId="12" borderId="162" xfId="1" applyNumberFormat="1" applyFont="1" applyFill="1" applyBorder="1" applyAlignment="1" applyProtection="1">
      <alignment horizontal="right" vertical="center"/>
    </xf>
    <xf numFmtId="49" fontId="43" fillId="19" borderId="161" xfId="1" applyNumberFormat="1" applyFont="1" applyFill="1" applyBorder="1" applyAlignment="1" applyProtection="1">
      <alignment horizontal="left" vertical="center"/>
      <protection locked="0"/>
    </xf>
    <xf numFmtId="49" fontId="43" fillId="19" borderId="151" xfId="1" applyNumberFormat="1" applyFont="1" applyFill="1" applyBorder="1" applyAlignment="1" applyProtection="1">
      <alignment horizontal="left" vertical="center"/>
      <protection locked="0"/>
    </xf>
    <xf numFmtId="4" fontId="44" fillId="12" borderId="162" xfId="1" applyNumberFormat="1" applyFont="1" applyFill="1" applyBorder="1" applyAlignment="1" applyProtection="1">
      <alignment horizontal="right" vertical="center"/>
    </xf>
    <xf numFmtId="49" fontId="44" fillId="19" borderId="161" xfId="1" applyNumberFormat="1" applyFont="1" applyFill="1" applyBorder="1" applyAlignment="1" applyProtection="1">
      <alignment horizontal="left" vertical="center"/>
      <protection locked="0"/>
    </xf>
    <xf numFmtId="49" fontId="44" fillId="19" borderId="151" xfId="1" applyNumberFormat="1" applyFont="1" applyFill="1" applyBorder="1" applyAlignment="1" applyProtection="1">
      <alignment horizontal="left" vertical="center"/>
      <protection locked="0"/>
    </xf>
    <xf numFmtId="4" fontId="74" fillId="12" borderId="162" xfId="1" applyNumberFormat="1" applyFont="1" applyFill="1" applyBorder="1" applyAlignment="1" applyProtection="1">
      <alignment horizontal="right" vertical="center"/>
    </xf>
    <xf numFmtId="49" fontId="74" fillId="19" borderId="161" xfId="1" applyNumberFormat="1" applyFont="1" applyFill="1" applyBorder="1" applyAlignment="1" applyProtection="1">
      <alignment horizontal="left" vertical="center"/>
      <protection locked="0"/>
    </xf>
    <xf numFmtId="49" fontId="74" fillId="19" borderId="151" xfId="1" applyNumberFormat="1" applyFont="1" applyFill="1" applyBorder="1" applyAlignment="1" applyProtection="1">
      <alignment horizontal="left" vertical="center"/>
      <protection locked="0"/>
    </xf>
    <xf numFmtId="4" fontId="81" fillId="12" borderId="162" xfId="1" applyNumberFormat="1" applyFont="1" applyFill="1" applyBorder="1" applyAlignment="1" applyProtection="1">
      <alignment horizontal="right" vertical="center"/>
    </xf>
    <xf numFmtId="49" fontId="81" fillId="19" borderId="161" xfId="1" applyNumberFormat="1" applyFont="1" applyFill="1" applyBorder="1" applyAlignment="1" applyProtection="1">
      <alignment horizontal="left" vertical="center"/>
      <protection locked="0"/>
    </xf>
    <xf numFmtId="49" fontId="81" fillId="19" borderId="151" xfId="1" applyNumberFormat="1" applyFont="1" applyFill="1" applyBorder="1" applyAlignment="1" applyProtection="1">
      <alignment horizontal="left" vertical="center"/>
      <protection locked="0"/>
    </xf>
    <xf numFmtId="49" fontId="55" fillId="19" borderId="161" xfId="1" applyNumberFormat="1" applyFont="1" applyFill="1" applyBorder="1" applyAlignment="1" applyProtection="1">
      <alignment horizontal="left" vertical="center"/>
      <protection locked="0"/>
    </xf>
    <xf numFmtId="49" fontId="55" fillId="19" borderId="151" xfId="1" applyNumberFormat="1" applyFont="1" applyFill="1" applyBorder="1" applyAlignment="1" applyProtection="1">
      <alignment horizontal="left" vertical="center"/>
      <protection locked="0"/>
    </xf>
    <xf numFmtId="4" fontId="45" fillId="12" borderId="162" xfId="1" applyNumberFormat="1" applyFont="1" applyFill="1" applyBorder="1" applyAlignment="1" applyProtection="1">
      <alignment horizontal="right" vertical="center"/>
    </xf>
    <xf numFmtId="49" fontId="45" fillId="19" borderId="161" xfId="1" applyNumberFormat="1" applyFont="1" applyFill="1" applyBorder="1" applyAlignment="1" applyProtection="1">
      <alignment horizontal="left" vertical="center"/>
      <protection locked="0"/>
    </xf>
    <xf numFmtId="49" fontId="45" fillId="19" borderId="151" xfId="1" applyNumberFormat="1" applyFont="1" applyFill="1" applyBorder="1" applyAlignment="1" applyProtection="1">
      <alignment horizontal="left" vertical="center"/>
      <protection locked="0"/>
    </xf>
    <xf numFmtId="49" fontId="80" fillId="19" borderId="161" xfId="1" applyNumberFormat="1" applyFont="1" applyFill="1" applyBorder="1" applyAlignment="1" applyProtection="1">
      <alignment horizontal="left" vertical="center"/>
      <protection locked="0"/>
    </xf>
    <xf numFmtId="49" fontId="80" fillId="19" borderId="151" xfId="1" applyNumberFormat="1" applyFont="1" applyFill="1" applyBorder="1" applyAlignment="1" applyProtection="1">
      <alignment horizontal="left" vertical="center"/>
      <protection locked="0"/>
    </xf>
    <xf numFmtId="4" fontId="83" fillId="12" borderId="162" xfId="1" applyNumberFormat="1" applyFont="1" applyFill="1" applyBorder="1" applyAlignment="1" applyProtection="1">
      <alignment horizontal="right" vertical="center"/>
    </xf>
    <xf numFmtId="49" fontId="83" fillId="19" borderId="161" xfId="1" applyNumberFormat="1" applyFont="1" applyFill="1" applyBorder="1" applyAlignment="1" applyProtection="1">
      <alignment horizontal="left" vertical="center"/>
      <protection locked="0"/>
    </xf>
    <xf numFmtId="49" fontId="83" fillId="19" borderId="151" xfId="1" applyNumberFormat="1" applyFont="1" applyFill="1" applyBorder="1" applyAlignment="1" applyProtection="1">
      <alignment horizontal="left" vertical="center"/>
      <protection locked="0"/>
    </xf>
    <xf numFmtId="165" fontId="46" fillId="16" borderId="94" xfId="0" applyFont="1" applyFill="1" applyBorder="1" applyAlignment="1" applyProtection="1">
      <alignment vertical="center"/>
      <protection hidden="1"/>
    </xf>
    <xf numFmtId="165" fontId="46" fillId="16" borderId="97" xfId="0" applyFont="1" applyFill="1" applyBorder="1" applyAlignment="1" applyProtection="1">
      <alignment vertical="center"/>
      <protection hidden="1"/>
    </xf>
    <xf numFmtId="167" fontId="123" fillId="16" borderId="97" xfId="0" applyNumberFormat="1" applyFont="1" applyFill="1" applyBorder="1" applyAlignment="1" applyProtection="1">
      <alignment horizontal="right" vertical="center"/>
      <protection hidden="1"/>
    </xf>
    <xf numFmtId="4" fontId="91" fillId="16" borderId="6" xfId="0" applyNumberFormat="1" applyFont="1" applyFill="1" applyBorder="1" applyAlignment="1" applyProtection="1">
      <alignment horizontal="right" vertical="center"/>
      <protection hidden="1"/>
    </xf>
    <xf numFmtId="169" fontId="161" fillId="19" borderId="105" xfId="0" applyNumberFormat="1" applyFont="1" applyFill="1" applyBorder="1" applyAlignment="1" applyProtection="1">
      <alignment vertical="center"/>
      <protection locked="0"/>
    </xf>
    <xf numFmtId="167" fontId="4" fillId="0" borderId="80" xfId="0" applyNumberFormat="1" applyFont="1" applyBorder="1" applyAlignment="1">
      <alignment vertical="center"/>
    </xf>
    <xf numFmtId="167" fontId="118" fillId="0" borderId="0" xfId="0" applyNumberFormat="1" applyFont="1" applyAlignment="1">
      <alignment vertical="center"/>
    </xf>
    <xf numFmtId="165" fontId="38" fillId="0" borderId="18" xfId="0" applyFont="1" applyBorder="1" applyAlignment="1">
      <alignment vertical="center"/>
    </xf>
    <xf numFmtId="165" fontId="38" fillId="0" borderId="18" xfId="0" applyFont="1" applyBorder="1" applyAlignment="1">
      <alignment horizontal="right" vertical="center"/>
    </xf>
    <xf numFmtId="165" fontId="38" fillId="0" borderId="18" xfId="0" applyFont="1" applyBorder="1" applyAlignment="1">
      <alignment horizontal="left" vertical="center"/>
    </xf>
    <xf numFmtId="165" fontId="90" fillId="0" borderId="18" xfId="0" applyFont="1" applyBorder="1" applyAlignment="1">
      <alignment horizontal="right" vertical="center"/>
    </xf>
    <xf numFmtId="165" fontId="62" fillId="0" borderId="0" xfId="0" applyFont="1" applyAlignment="1">
      <alignment horizontal="right" vertical="center"/>
    </xf>
    <xf numFmtId="165" fontId="38" fillId="0" borderId="151" xfId="0" applyFont="1" applyBorder="1" applyAlignment="1">
      <alignment vertical="center"/>
    </xf>
    <xf numFmtId="165" fontId="38" fillId="0" borderId="151" xfId="0" applyFont="1" applyBorder="1" applyAlignment="1">
      <alignment horizontal="right" vertical="center"/>
    </xf>
    <xf numFmtId="165" fontId="38" fillId="0" borderId="151" xfId="0" applyFont="1" applyBorder="1" applyAlignment="1">
      <alignment horizontal="left" vertical="center"/>
    </xf>
    <xf numFmtId="165" fontId="90" fillId="0" borderId="151" xfId="0" applyFont="1" applyBorder="1" applyAlignment="1">
      <alignment horizontal="right" vertical="center"/>
    </xf>
    <xf numFmtId="4" fontId="91" fillId="12" borderId="0" xfId="0" applyNumberFormat="1" applyFont="1" applyFill="1" applyAlignment="1" applyProtection="1">
      <alignment horizontal="right" vertical="center"/>
      <protection hidden="1"/>
    </xf>
    <xf numFmtId="191" fontId="28" fillId="12" borderId="2" xfId="0" applyNumberFormat="1" applyFont="1" applyFill="1" applyBorder="1" applyAlignment="1">
      <alignment horizontal="right" vertical="center"/>
    </xf>
    <xf numFmtId="191" fontId="7" fillId="12" borderId="2" xfId="0" applyNumberFormat="1" applyFont="1" applyFill="1" applyBorder="1" applyAlignment="1">
      <alignment horizontal="right" vertical="center"/>
    </xf>
    <xf numFmtId="191" fontId="31" fillId="12" borderId="2" xfId="0" applyNumberFormat="1" applyFont="1" applyFill="1" applyBorder="1" applyAlignment="1">
      <alignment horizontal="right" vertical="center"/>
    </xf>
    <xf numFmtId="191" fontId="29" fillId="12" borderId="2" xfId="0" applyNumberFormat="1" applyFont="1" applyFill="1" applyBorder="1" applyAlignment="1">
      <alignment vertical="center"/>
    </xf>
    <xf numFmtId="191" fontId="7" fillId="12" borderId="2" xfId="0" applyNumberFormat="1" applyFont="1" applyFill="1" applyBorder="1" applyAlignment="1">
      <alignment horizontal="center" vertical="center"/>
    </xf>
    <xf numFmtId="191" fontId="7" fillId="12" borderId="2" xfId="0" applyNumberFormat="1" applyFont="1" applyFill="1" applyBorder="1" applyAlignment="1">
      <alignment vertical="center"/>
    </xf>
    <xf numFmtId="191" fontId="146" fillId="12" borderId="2" xfId="0" applyNumberFormat="1" applyFont="1" applyFill="1" applyBorder="1" applyAlignment="1">
      <alignment vertical="center"/>
    </xf>
    <xf numFmtId="191" fontId="7" fillId="12" borderId="57" xfId="0" applyNumberFormat="1" applyFont="1" applyFill="1" applyBorder="1" applyAlignment="1">
      <alignment vertical="center"/>
    </xf>
    <xf numFmtId="165" fontId="79" fillId="0" borderId="0" xfId="0" applyFont="1" applyAlignment="1" applyProtection="1">
      <alignment horizontal="center" vertical="center"/>
      <protection hidden="1"/>
    </xf>
    <xf numFmtId="165" fontId="88" fillId="0" borderId="6" xfId="0" applyFont="1" applyBorder="1" applyAlignment="1">
      <alignment horizontal="left" vertical="center"/>
    </xf>
    <xf numFmtId="169" fontId="80" fillId="14" borderId="162" xfId="0" applyNumberFormat="1" applyFont="1" applyFill="1" applyBorder="1" applyAlignment="1">
      <alignment horizontal="center" vertical="center"/>
    </xf>
    <xf numFmtId="2" fontId="133" fillId="0" borderId="0" xfId="0" applyNumberFormat="1" applyFont="1" applyAlignment="1" applyProtection="1">
      <alignment horizontal="center" vertical="center"/>
      <protection hidden="1"/>
    </xf>
    <xf numFmtId="2" fontId="137" fillId="15" borderId="81" xfId="0" applyNumberFormat="1" applyFont="1" applyFill="1" applyBorder="1" applyAlignment="1" applyProtection="1">
      <alignment horizontal="center" vertical="center"/>
      <protection hidden="1"/>
    </xf>
    <xf numFmtId="2" fontId="137" fillId="9" borderId="81" xfId="0" applyNumberFormat="1" applyFont="1" applyFill="1" applyBorder="1" applyAlignment="1" applyProtection="1">
      <alignment horizontal="center" vertical="center"/>
      <protection hidden="1"/>
    </xf>
    <xf numFmtId="2" fontId="231" fillId="17" borderId="81" xfId="0" applyNumberFormat="1" applyFont="1" applyFill="1" applyBorder="1" applyAlignment="1" applyProtection="1">
      <alignment horizontal="center" vertical="center"/>
      <protection hidden="1"/>
    </xf>
    <xf numFmtId="2" fontId="137" fillId="35" borderId="0" xfId="0" applyNumberFormat="1" applyFont="1" applyFill="1" applyAlignment="1" applyProtection="1">
      <alignment horizontal="center" vertical="center"/>
      <protection hidden="1"/>
    </xf>
    <xf numFmtId="167" fontId="137" fillId="35" borderId="0" xfId="0" applyNumberFormat="1" applyFont="1" applyFill="1" applyAlignment="1" applyProtection="1">
      <alignment vertical="center"/>
      <protection hidden="1"/>
    </xf>
    <xf numFmtId="167" fontId="137" fillId="15" borderId="0" xfId="0" applyNumberFormat="1" applyFont="1" applyFill="1" applyAlignment="1" applyProtection="1">
      <alignment vertical="center"/>
      <protection hidden="1"/>
    </xf>
    <xf numFmtId="167" fontId="137" fillId="9" borderId="0" xfId="0" applyNumberFormat="1" applyFont="1" applyFill="1" applyAlignment="1" applyProtection="1">
      <alignment vertical="center"/>
      <protection hidden="1"/>
    </xf>
    <xf numFmtId="167" fontId="137" fillId="17" borderId="0" xfId="0" applyNumberFormat="1" applyFont="1" applyFill="1" applyAlignment="1" applyProtection="1">
      <alignment vertical="center"/>
      <protection hidden="1"/>
    </xf>
    <xf numFmtId="167" fontId="137" fillId="15" borderId="151" xfId="0" applyNumberFormat="1" applyFont="1" applyFill="1" applyBorder="1" applyAlignment="1" applyProtection="1">
      <alignment vertical="center"/>
      <protection hidden="1"/>
    </xf>
    <xf numFmtId="167" fontId="137" fillId="9" borderId="151" xfId="0" applyNumberFormat="1" applyFont="1" applyFill="1" applyBorder="1" applyAlignment="1" applyProtection="1">
      <alignment vertical="center"/>
      <protection hidden="1"/>
    </xf>
    <xf numFmtId="167" fontId="137" fillId="17" borderId="151" xfId="0" applyNumberFormat="1" applyFont="1" applyFill="1" applyBorder="1" applyAlignment="1" applyProtection="1">
      <alignment vertical="center"/>
      <protection hidden="1"/>
    </xf>
    <xf numFmtId="167" fontId="137" fillId="35" borderId="151" xfId="0" applyNumberFormat="1" applyFont="1" applyFill="1" applyBorder="1" applyAlignment="1" applyProtection="1">
      <alignment vertical="center"/>
      <protection hidden="1"/>
    </xf>
    <xf numFmtId="2" fontId="137" fillId="0" borderId="151" xfId="0" applyNumberFormat="1" applyFont="1" applyBorder="1" applyAlignment="1" applyProtection="1">
      <alignment vertical="center"/>
      <protection hidden="1"/>
    </xf>
    <xf numFmtId="2" fontId="137" fillId="15" borderId="151" xfId="0" applyNumberFormat="1" applyFont="1" applyFill="1" applyBorder="1" applyAlignment="1" applyProtection="1">
      <alignment vertical="center"/>
      <protection hidden="1"/>
    </xf>
    <xf numFmtId="2" fontId="94" fillId="9" borderId="151" xfId="0" applyNumberFormat="1" applyFont="1" applyFill="1" applyBorder="1" applyAlignment="1" applyProtection="1">
      <alignment vertical="center"/>
      <protection hidden="1"/>
    </xf>
    <xf numFmtId="2" fontId="94" fillId="0" borderId="151" xfId="0" applyNumberFormat="1" applyFont="1" applyBorder="1" applyAlignment="1" applyProtection="1">
      <alignment vertical="center"/>
      <protection hidden="1"/>
    </xf>
    <xf numFmtId="2" fontId="94" fillId="17" borderId="151" xfId="0" applyNumberFormat="1" applyFont="1" applyFill="1" applyBorder="1" applyAlignment="1" applyProtection="1">
      <alignment vertical="center"/>
      <protection hidden="1"/>
    </xf>
    <xf numFmtId="192" fontId="133" fillId="35" borderId="151" xfId="0" applyNumberFormat="1" applyFont="1" applyFill="1" applyBorder="1" applyAlignment="1" applyProtection="1">
      <alignment horizontal="center" vertical="center"/>
      <protection hidden="1"/>
    </xf>
    <xf numFmtId="2" fontId="133" fillId="0" borderId="0" xfId="0" applyNumberFormat="1" applyFont="1" applyAlignment="1" applyProtection="1">
      <alignment horizontal="right" vertical="center"/>
      <protection hidden="1"/>
    </xf>
    <xf numFmtId="165" fontId="88" fillId="0" borderId="162" xfId="0" applyFont="1" applyBorder="1" applyAlignment="1">
      <alignment horizontal="right" vertical="center"/>
    </xf>
    <xf numFmtId="193" fontId="195" fillId="35" borderId="0" xfId="0" applyNumberFormat="1" applyFont="1" applyFill="1" applyAlignment="1" applyProtection="1">
      <alignment vertical="center"/>
      <protection hidden="1"/>
    </xf>
    <xf numFmtId="165" fontId="234" fillId="0" borderId="0" xfId="0" applyFont="1" applyAlignment="1">
      <alignment horizontal="center" vertical="center"/>
    </xf>
    <xf numFmtId="171" fontId="234" fillId="0" borderId="0" xfId="0" applyNumberFormat="1" applyFont="1" applyAlignment="1">
      <alignment horizontal="center" vertical="center"/>
    </xf>
    <xf numFmtId="165" fontId="234" fillId="0" borderId="0" xfId="0" applyFont="1" applyAlignment="1">
      <alignment horizontal="left" vertical="center"/>
    </xf>
    <xf numFmtId="165" fontId="233" fillId="39" borderId="0" xfId="0" applyFont="1" applyFill="1" applyAlignment="1" applyProtection="1">
      <alignment horizontal="center" vertical="center"/>
      <protection hidden="1"/>
    </xf>
    <xf numFmtId="165" fontId="204" fillId="0" borderId="0" xfId="0" applyFont="1" applyAlignment="1" applyProtection="1">
      <alignment horizontal="center" vertical="center"/>
      <protection hidden="1"/>
    </xf>
    <xf numFmtId="165" fontId="235" fillId="41" borderId="151" xfId="0" applyFont="1" applyFill="1" applyBorder="1" applyAlignment="1" applyProtection="1">
      <alignment horizontal="left" vertical="center"/>
      <protection hidden="1"/>
    </xf>
    <xf numFmtId="171" fontId="55" fillId="0" borderId="141" xfId="0" applyNumberFormat="1" applyFont="1" applyBorder="1" applyAlignment="1" applyProtection="1">
      <alignment horizontal="center" vertical="center"/>
      <protection locked="0"/>
    </xf>
    <xf numFmtId="170" fontId="128" fillId="0" borderId="130" xfId="2" applyNumberFormat="1" applyFont="1" applyFill="1" applyBorder="1" applyAlignment="1" applyProtection="1">
      <alignment horizontal="right" vertical="center"/>
      <protection locked="0"/>
    </xf>
    <xf numFmtId="1" fontId="229" fillId="0" borderId="18" xfId="0" applyNumberFormat="1" applyFont="1" applyBorder="1" applyAlignment="1" applyProtection="1">
      <alignment horizontal="center" vertical="center"/>
      <protection hidden="1"/>
    </xf>
    <xf numFmtId="2" fontId="142" fillId="0" borderId="0" xfId="0" applyNumberFormat="1" applyFont="1" applyAlignment="1" applyProtection="1">
      <alignment vertical="center"/>
      <protection hidden="1"/>
    </xf>
    <xf numFmtId="178" fontId="224" fillId="0" borderId="0" xfId="0" applyNumberFormat="1" applyFont="1" applyAlignment="1" applyProtection="1">
      <alignment horizontal="center" vertical="center"/>
      <protection hidden="1"/>
    </xf>
    <xf numFmtId="2" fontId="224" fillId="24" borderId="0" xfId="0" applyNumberFormat="1" applyFont="1" applyFill="1" applyAlignment="1" applyProtection="1">
      <alignment vertical="center"/>
      <protection hidden="1"/>
    </xf>
    <xf numFmtId="178" fontId="195" fillId="0" borderId="0" xfId="0" applyNumberFormat="1" applyFont="1" applyAlignment="1" applyProtection="1">
      <alignment vertical="center"/>
      <protection hidden="1"/>
    </xf>
    <xf numFmtId="178" fontId="229" fillId="0" borderId="0" xfId="0" applyNumberFormat="1" applyFont="1" applyAlignment="1" applyProtection="1">
      <alignment horizontal="center" vertical="center"/>
      <protection hidden="1"/>
    </xf>
    <xf numFmtId="178" fontId="229" fillId="0" borderId="18" xfId="0" applyNumberFormat="1" applyFont="1" applyBorder="1" applyAlignment="1" applyProtection="1">
      <alignment horizontal="center" vertical="center"/>
      <protection hidden="1"/>
    </xf>
    <xf numFmtId="165" fontId="195" fillId="0" borderId="0" xfId="0" applyFont="1" applyAlignment="1" applyProtection="1">
      <alignment vertical="center"/>
      <protection hidden="1"/>
    </xf>
    <xf numFmtId="166" fontId="205" fillId="34" borderId="175" xfId="0" applyNumberFormat="1" applyFont="1" applyFill="1" applyBorder="1" applyAlignment="1" applyProtection="1">
      <alignment horizontal="center" vertical="center"/>
      <protection locked="0"/>
    </xf>
    <xf numFmtId="4" fontId="180" fillId="19" borderId="175" xfId="1" applyNumberFormat="1" applyFont="1" applyFill="1" applyBorder="1" applyAlignment="1" applyProtection="1">
      <alignment horizontal="center" vertical="center"/>
      <protection locked="0"/>
    </xf>
    <xf numFmtId="181" fontId="154" fillId="27" borderId="151" xfId="0" applyNumberFormat="1" applyFont="1" applyFill="1" applyBorder="1" applyAlignment="1">
      <alignment horizontal="left"/>
    </xf>
    <xf numFmtId="4" fontId="61" fillId="0" borderId="0" xfId="0" applyNumberFormat="1" applyFont="1" applyAlignment="1">
      <alignment vertical="center"/>
    </xf>
    <xf numFmtId="165" fontId="46" fillId="13" borderId="0" xfId="0" applyFont="1" applyFill="1" applyAlignment="1">
      <alignment vertical="center"/>
    </xf>
    <xf numFmtId="167" fontId="123" fillId="13" borderId="0" xfId="0" applyNumberFormat="1" applyFont="1" applyFill="1" applyAlignment="1">
      <alignment horizontal="right"/>
    </xf>
    <xf numFmtId="167" fontId="117" fillId="0" borderId="0" xfId="0" applyNumberFormat="1" applyFont="1" applyAlignment="1">
      <alignment horizontal="center"/>
    </xf>
    <xf numFmtId="167" fontId="48" fillId="32" borderId="0" xfId="0" applyNumberFormat="1" applyFont="1" applyFill="1" applyAlignment="1">
      <alignment horizontal="right"/>
    </xf>
    <xf numFmtId="170" fontId="91" fillId="13" borderId="0" xfId="0" applyNumberFormat="1" applyFont="1" applyFill="1" applyAlignment="1">
      <alignment horizontal="right" vertical="center"/>
    </xf>
    <xf numFmtId="4" fontId="87" fillId="0" borderId="0" xfId="0" applyNumberFormat="1" applyFont="1" applyAlignment="1">
      <alignment horizontal="center" vertical="top"/>
    </xf>
    <xf numFmtId="4" fontId="87" fillId="0" borderId="0" xfId="0" applyNumberFormat="1" applyFont="1" applyAlignment="1">
      <alignment horizontal="center" vertical="center"/>
    </xf>
    <xf numFmtId="167" fontId="48" fillId="32" borderId="0" xfId="0" applyNumberFormat="1" applyFont="1" applyFill="1" applyAlignment="1">
      <alignment horizontal="center" vertical="center"/>
    </xf>
    <xf numFmtId="167" fontId="80" fillId="0" borderId="0" xfId="0" applyNumberFormat="1" applyFont="1" applyAlignment="1">
      <alignment horizontal="right" vertical="center"/>
    </xf>
    <xf numFmtId="167" fontId="184" fillId="21" borderId="69" xfId="0" applyNumberFormat="1" applyFont="1" applyFill="1" applyBorder="1" applyAlignment="1">
      <alignment horizontal="right" vertical="center"/>
    </xf>
    <xf numFmtId="167" fontId="48" fillId="21" borderId="73" xfId="0" applyNumberFormat="1" applyFont="1" applyFill="1" applyBorder="1" applyAlignment="1">
      <alignment horizontal="right" vertical="center"/>
    </xf>
    <xf numFmtId="167" fontId="29" fillId="0" borderId="0" xfId="0" applyNumberFormat="1" applyFont="1" applyAlignment="1">
      <alignment vertical="center"/>
    </xf>
    <xf numFmtId="167" fontId="48" fillId="21" borderId="69" xfId="0" applyNumberFormat="1" applyFont="1" applyFill="1" applyBorder="1" applyAlignment="1">
      <alignment horizontal="right" vertical="center"/>
    </xf>
    <xf numFmtId="167" fontId="93" fillId="0" borderId="0" xfId="0" applyNumberFormat="1" applyFont="1" applyAlignment="1">
      <alignment horizontal="right" vertical="center"/>
    </xf>
    <xf numFmtId="167" fontId="44" fillId="0" borderId="0" xfId="0" applyNumberFormat="1" applyFont="1" applyAlignment="1">
      <alignment horizontal="right" vertical="center"/>
    </xf>
    <xf numFmtId="167" fontId="74" fillId="0" borderId="0" xfId="0" applyNumberFormat="1" applyFont="1" applyAlignment="1">
      <alignment horizontal="right" vertical="center"/>
    </xf>
    <xf numFmtId="167" fontId="81" fillId="0" borderId="0" xfId="0" applyNumberFormat="1" applyFont="1" applyAlignment="1">
      <alignment horizontal="right" vertical="center"/>
    </xf>
    <xf numFmtId="167" fontId="55" fillId="0" borderId="0" xfId="0" applyNumberFormat="1" applyFont="1" applyAlignment="1">
      <alignment horizontal="right" vertical="center"/>
    </xf>
    <xf numFmtId="167" fontId="45" fillId="0" borderId="0" xfId="0" applyNumberFormat="1" applyFont="1" applyAlignment="1">
      <alignment horizontal="right" vertical="center"/>
    </xf>
    <xf numFmtId="167" fontId="83" fillId="0" borderId="0" xfId="0" applyNumberFormat="1" applyFont="1" applyAlignment="1">
      <alignment horizontal="right" vertical="center"/>
    </xf>
    <xf numFmtId="167" fontId="61" fillId="0" borderId="0" xfId="0" applyNumberFormat="1" applyFont="1" applyAlignment="1">
      <alignment horizontal="right" vertical="center"/>
    </xf>
    <xf numFmtId="167" fontId="184" fillId="21" borderId="91" xfId="0" applyNumberFormat="1" applyFont="1" applyFill="1" applyBorder="1" applyAlignment="1">
      <alignment horizontal="right" vertical="center"/>
    </xf>
    <xf numFmtId="167" fontId="48" fillId="21" borderId="157" xfId="0" applyNumberFormat="1" applyFont="1" applyFill="1" applyBorder="1" applyAlignment="1">
      <alignment horizontal="right" vertical="center"/>
    </xf>
    <xf numFmtId="167" fontId="83" fillId="0" borderId="18" xfId="0" applyNumberFormat="1" applyFont="1" applyBorder="1" applyAlignment="1">
      <alignment horizontal="right" vertical="center"/>
    </xf>
    <xf numFmtId="167" fontId="61" fillId="0" borderId="18" xfId="0" applyNumberFormat="1" applyFont="1" applyBorder="1" applyAlignment="1">
      <alignment horizontal="right" vertical="center"/>
    </xf>
    <xf numFmtId="167" fontId="184" fillId="21" borderId="92" xfId="0" applyNumberFormat="1" applyFont="1" applyFill="1" applyBorder="1" applyAlignment="1">
      <alignment horizontal="right" vertical="center"/>
    </xf>
    <xf numFmtId="167" fontId="48" fillId="21" borderId="79" xfId="0" applyNumberFormat="1" applyFont="1" applyFill="1" applyBorder="1" applyAlignment="1">
      <alignment horizontal="right" vertical="center"/>
    </xf>
    <xf numFmtId="165" fontId="91" fillId="0" borderId="0" xfId="0" applyFont="1" applyAlignment="1">
      <alignment horizontal="left" vertical="center"/>
    </xf>
    <xf numFmtId="167" fontId="44" fillId="0" borderId="0" xfId="0" applyNumberFormat="1" applyFont="1" applyAlignment="1">
      <alignment horizontal="left" vertical="center"/>
    </xf>
    <xf numFmtId="167" fontId="184" fillId="0" borderId="0" xfId="0" applyNumberFormat="1" applyFont="1" applyAlignment="1">
      <alignment horizontal="right" vertical="center"/>
    </xf>
    <xf numFmtId="167" fontId="48" fillId="0" borderId="0" xfId="0" applyNumberFormat="1" applyFont="1" applyAlignment="1">
      <alignment horizontal="right" vertical="center"/>
    </xf>
    <xf numFmtId="165" fontId="225" fillId="0" borderId="0" xfId="0" applyFont="1"/>
    <xf numFmtId="167" fontId="198" fillId="0" borderId="0" xfId="0" applyNumberFormat="1" applyFont="1" applyAlignment="1">
      <alignment horizontal="right"/>
    </xf>
    <xf numFmtId="176" fontId="15" fillId="12" borderId="1" xfId="0" applyNumberFormat="1" applyFont="1" applyFill="1" applyBorder="1" applyAlignment="1">
      <alignment vertical="center"/>
    </xf>
    <xf numFmtId="183" fontId="7" fillId="12" borderId="29" xfId="0" applyNumberFormat="1" applyFont="1" applyFill="1" applyBorder="1" applyAlignment="1">
      <alignment horizontal="center" vertical="center"/>
    </xf>
    <xf numFmtId="165" fontId="164" fillId="12" borderId="41" xfId="0" applyFont="1" applyFill="1" applyBorder="1" applyAlignment="1">
      <alignment horizontal="center" vertical="center"/>
    </xf>
    <xf numFmtId="178" fontId="123" fillId="12" borderId="41" xfId="0" applyNumberFormat="1" applyFont="1" applyFill="1" applyBorder="1" applyAlignment="1">
      <alignment horizontal="center" vertical="center"/>
    </xf>
    <xf numFmtId="1" fontId="165" fillId="3" borderId="181" xfId="0" applyNumberFormat="1" applyFont="1" applyFill="1" applyBorder="1" applyAlignment="1">
      <alignment horizontal="center" vertical="center"/>
    </xf>
    <xf numFmtId="165" fontId="38" fillId="9" borderId="111" xfId="0" applyFont="1" applyFill="1" applyBorder="1" applyAlignment="1">
      <alignment vertical="center"/>
    </xf>
    <xf numFmtId="169" fontId="62" fillId="0" borderId="150" xfId="0" applyNumberFormat="1" applyFont="1" applyBorder="1" applyAlignment="1">
      <alignment vertical="center"/>
    </xf>
    <xf numFmtId="169" fontId="249" fillId="16" borderId="60" xfId="0" applyNumberFormat="1" applyFont="1" applyFill="1" applyBorder="1" applyAlignment="1" applyProtection="1">
      <alignment horizontal="right" vertical="center"/>
      <protection locked="0"/>
    </xf>
    <xf numFmtId="169" fontId="61" fillId="12" borderId="15" xfId="0" applyNumberFormat="1" applyFont="1" applyFill="1" applyBorder="1" applyAlignment="1">
      <alignment vertical="center"/>
    </xf>
    <xf numFmtId="165" fontId="210" fillId="0" borderId="0" xfId="0" applyFont="1" applyAlignment="1" applyProtection="1">
      <alignment vertical="center"/>
      <protection locked="0"/>
    </xf>
    <xf numFmtId="4" fontId="232" fillId="0" borderId="0" xfId="0" applyNumberFormat="1" applyFont="1" applyAlignment="1">
      <alignment vertical="top"/>
    </xf>
    <xf numFmtId="4" fontId="42" fillId="0" borderId="0" xfId="0" applyNumberFormat="1" applyFont="1" applyAlignment="1">
      <alignment horizontal="left" vertical="center"/>
    </xf>
    <xf numFmtId="3" fontId="42" fillId="0" borderId="0" xfId="0" applyNumberFormat="1" applyFont="1" applyAlignment="1">
      <alignment horizontal="left" vertical="center"/>
    </xf>
    <xf numFmtId="166" fontId="70" fillId="19" borderId="105" xfId="0" applyNumberFormat="1" applyFont="1" applyFill="1" applyBorder="1" applyAlignment="1" applyProtection="1">
      <alignment horizontal="center" vertical="center"/>
      <protection locked="0"/>
    </xf>
    <xf numFmtId="169" fontId="59" fillId="10" borderId="105" xfId="0" applyNumberFormat="1" applyFont="1" applyFill="1" applyBorder="1" applyAlignment="1">
      <alignment horizontal="right" vertical="center"/>
    </xf>
    <xf numFmtId="169" fontId="71" fillId="0" borderId="162" xfId="0" applyNumberFormat="1" applyFont="1" applyBorder="1" applyAlignment="1">
      <alignment vertical="center"/>
    </xf>
    <xf numFmtId="165" fontId="243" fillId="0" borderId="151" xfId="0" applyFont="1" applyBorder="1" applyAlignment="1">
      <alignment vertical="top"/>
    </xf>
    <xf numFmtId="0" fontId="253" fillId="19" borderId="0" xfId="0" applyNumberFormat="1" applyFont="1" applyFill="1" applyAlignment="1" applyProtection="1">
      <alignment horizontal="center" vertical="center"/>
      <protection locked="0"/>
    </xf>
    <xf numFmtId="178" fontId="89" fillId="12" borderId="184" xfId="0" applyNumberFormat="1" applyFont="1" applyFill="1" applyBorder="1" applyAlignment="1">
      <alignment horizontal="right" vertical="center"/>
    </xf>
    <xf numFmtId="178" fontId="89" fillId="12" borderId="177" xfId="0" applyNumberFormat="1" applyFont="1" applyFill="1" applyBorder="1" applyAlignment="1">
      <alignment horizontal="right" vertical="center"/>
    </xf>
    <xf numFmtId="4" fontId="55" fillId="19" borderId="149" xfId="1" applyNumberFormat="1" applyFont="1" applyFill="1" applyBorder="1" applyAlignment="1" applyProtection="1">
      <alignment vertical="center"/>
    </xf>
    <xf numFmtId="165" fontId="55" fillId="16" borderId="149" xfId="0" applyFont="1" applyFill="1" applyBorder="1" applyAlignment="1">
      <alignment vertical="center"/>
    </xf>
    <xf numFmtId="165" fontId="55" fillId="14" borderId="149" xfId="0" applyFont="1" applyFill="1" applyBorder="1" applyAlignment="1">
      <alignment vertical="center"/>
    </xf>
    <xf numFmtId="165" fontId="55" fillId="27" borderId="149" xfId="0" applyFont="1" applyFill="1" applyBorder="1" applyAlignment="1">
      <alignment vertical="center"/>
    </xf>
    <xf numFmtId="165" fontId="55" fillId="27" borderId="105" xfId="0" applyFont="1" applyFill="1" applyBorder="1" applyAlignment="1">
      <alignment horizontal="center" vertical="center"/>
    </xf>
    <xf numFmtId="49" fontId="91" fillId="12" borderId="61" xfId="0" applyNumberFormat="1" applyFont="1" applyFill="1" applyBorder="1" applyAlignment="1">
      <alignment horizontal="left" vertical="center"/>
    </xf>
    <xf numFmtId="165" fontId="55" fillId="19" borderId="110" xfId="4" applyNumberFormat="1" applyFill="1" applyBorder="1" applyAlignment="1" applyProtection="1">
      <alignment horizontal="center" vertical="center"/>
      <protection locked="0"/>
    </xf>
    <xf numFmtId="165" fontId="94" fillId="0" borderId="0" xfId="0" applyFont="1" applyAlignment="1" applyProtection="1">
      <alignment vertical="top"/>
      <protection hidden="1"/>
    </xf>
    <xf numFmtId="4" fontId="87" fillId="0" borderId="0" xfId="0" applyNumberFormat="1" applyFont="1" applyAlignment="1" applyProtection="1">
      <alignment horizontal="center" vertical="top"/>
      <protection hidden="1"/>
    </xf>
    <xf numFmtId="167" fontId="88" fillId="0" borderId="0" xfId="0" applyNumberFormat="1" applyFont="1" applyProtection="1">
      <protection hidden="1"/>
    </xf>
    <xf numFmtId="167" fontId="117" fillId="0" borderId="0" xfId="0" applyNumberFormat="1" applyFont="1" applyAlignment="1" applyProtection="1">
      <alignment horizontal="center"/>
      <protection hidden="1"/>
    </xf>
    <xf numFmtId="167" fontId="117" fillId="27" borderId="97" xfId="0" applyNumberFormat="1" applyFont="1" applyFill="1" applyBorder="1" applyAlignment="1" applyProtection="1">
      <alignment horizontal="center"/>
      <protection hidden="1"/>
    </xf>
    <xf numFmtId="181" fontId="201" fillId="12" borderId="0" xfId="0" applyNumberFormat="1" applyFont="1" applyFill="1" applyAlignment="1">
      <alignment horizontal="center" vertical="top"/>
    </xf>
    <xf numFmtId="169" fontId="55" fillId="19" borderId="60" xfId="0" applyNumberFormat="1" applyFont="1" applyFill="1" applyBorder="1" applyAlignment="1" applyProtection="1">
      <alignment horizontal="right" vertical="center"/>
      <protection locked="0"/>
    </xf>
    <xf numFmtId="165" fontId="88" fillId="0" borderId="162" xfId="0" applyFont="1" applyBorder="1" applyAlignment="1">
      <alignment horizontal="center" vertical="center"/>
    </xf>
    <xf numFmtId="169" fontId="64" fillId="0" borderId="162" xfId="0" applyNumberFormat="1" applyFont="1" applyBorder="1" applyAlignment="1">
      <alignment vertical="center"/>
    </xf>
    <xf numFmtId="169" fontId="72" fillId="0" borderId="162" xfId="0" applyNumberFormat="1" applyFont="1" applyBorder="1" applyAlignment="1">
      <alignment vertical="center"/>
    </xf>
    <xf numFmtId="165" fontId="88" fillId="0" borderId="162" xfId="0" applyFont="1" applyBorder="1" applyAlignment="1">
      <alignment horizontal="left" vertical="center"/>
    </xf>
    <xf numFmtId="165" fontId="43" fillId="27" borderId="105" xfId="0" applyFont="1" applyFill="1" applyBorder="1" applyAlignment="1">
      <alignment horizontal="center" vertical="center"/>
    </xf>
    <xf numFmtId="165" fontId="44" fillId="27" borderId="105" xfId="0" applyFont="1" applyFill="1" applyBorder="1" applyAlignment="1">
      <alignment horizontal="center" vertical="center"/>
    </xf>
    <xf numFmtId="165" fontId="74" fillId="27" borderId="105" xfId="0" applyFont="1" applyFill="1" applyBorder="1" applyAlignment="1">
      <alignment horizontal="center" vertical="center"/>
    </xf>
    <xf numFmtId="165" fontId="81" fillId="27" borderId="105" xfId="0" applyFont="1" applyFill="1" applyBorder="1" applyAlignment="1">
      <alignment horizontal="center" vertical="center"/>
    </xf>
    <xf numFmtId="165" fontId="45" fillId="27" borderId="105" xfId="0" applyFont="1" applyFill="1" applyBorder="1" applyAlignment="1">
      <alignment horizontal="center" vertical="center"/>
    </xf>
    <xf numFmtId="165" fontId="80" fillId="27" borderId="105" xfId="0" applyFont="1" applyFill="1" applyBorder="1" applyAlignment="1">
      <alignment horizontal="center" vertical="center"/>
    </xf>
    <xf numFmtId="165" fontId="83" fillId="27" borderId="105" xfId="0" applyFont="1" applyFill="1" applyBorder="1" applyAlignment="1">
      <alignment horizontal="center" vertical="center"/>
    </xf>
    <xf numFmtId="49" fontId="61" fillId="14" borderId="105" xfId="0" applyNumberFormat="1" applyFont="1" applyFill="1" applyBorder="1" applyAlignment="1">
      <alignment horizontal="center" vertical="center"/>
    </xf>
    <xf numFmtId="165" fontId="88" fillId="0" borderId="6" xfId="0" applyFont="1" applyBorder="1" applyAlignment="1">
      <alignment horizontal="center" vertical="center"/>
    </xf>
    <xf numFmtId="169" fontId="80" fillId="10" borderId="15" xfId="0" applyNumberFormat="1" applyFont="1" applyFill="1" applyBorder="1" applyAlignment="1">
      <alignment vertical="center"/>
    </xf>
    <xf numFmtId="165" fontId="80" fillId="10" borderId="15" xfId="0" applyFont="1" applyFill="1" applyBorder="1" applyAlignment="1">
      <alignment vertical="center"/>
    </xf>
    <xf numFmtId="169" fontId="80" fillId="10" borderId="55" xfId="0" applyNumberFormat="1" applyFont="1" applyFill="1" applyBorder="1" applyAlignment="1">
      <alignment vertical="center"/>
    </xf>
    <xf numFmtId="165" fontId="45" fillId="10" borderId="105" xfId="0" applyFont="1" applyFill="1" applyBorder="1" applyAlignment="1">
      <alignment horizontal="left" vertical="center"/>
    </xf>
    <xf numFmtId="178" fontId="45" fillId="10" borderId="105" xfId="0" applyNumberFormat="1" applyFont="1" applyFill="1" applyBorder="1" applyAlignment="1">
      <alignment horizontal="left" vertical="center"/>
    </xf>
    <xf numFmtId="178" fontId="89" fillId="27" borderId="125" xfId="0" applyNumberFormat="1" applyFont="1" applyFill="1" applyBorder="1" applyAlignment="1">
      <alignment horizontal="center" vertical="center"/>
    </xf>
    <xf numFmtId="178" fontId="89" fillId="27" borderId="183" xfId="0" applyNumberFormat="1" applyFont="1" applyFill="1" applyBorder="1" applyAlignment="1">
      <alignment horizontal="center" vertical="center"/>
    </xf>
    <xf numFmtId="195" fontId="250" fillId="27" borderId="150" xfId="0" applyNumberFormat="1" applyFont="1" applyFill="1" applyBorder="1" applyAlignment="1">
      <alignment horizontal="left" vertical="center"/>
    </xf>
    <xf numFmtId="165" fontId="45" fillId="10" borderId="149" xfId="0" applyFont="1" applyFill="1" applyBorder="1" applyAlignment="1">
      <alignment horizontal="left" vertical="center"/>
    </xf>
    <xf numFmtId="165" fontId="45" fillId="10" borderId="150" xfId="0" applyFont="1" applyFill="1" applyBorder="1" applyAlignment="1">
      <alignment horizontal="left" vertical="center"/>
    </xf>
    <xf numFmtId="196" fontId="250" fillId="27" borderId="149" xfId="0" applyNumberFormat="1" applyFont="1" applyFill="1" applyBorder="1" applyAlignment="1">
      <alignment horizontal="right" vertical="center"/>
    </xf>
    <xf numFmtId="165" fontId="88" fillId="0" borderId="151" xfId="0" applyFont="1" applyBorder="1" applyAlignment="1">
      <alignment horizontal="center" vertical="center"/>
    </xf>
    <xf numFmtId="165" fontId="55" fillId="10" borderId="162" xfId="0" applyFont="1" applyFill="1" applyBorder="1" applyAlignment="1">
      <alignment vertical="center"/>
    </xf>
    <xf numFmtId="169" fontId="177" fillId="12" borderId="0" xfId="0" applyNumberFormat="1" applyFont="1" applyFill="1" applyAlignment="1">
      <alignment horizontal="center" vertical="center"/>
    </xf>
    <xf numFmtId="167" fontId="167" fillId="17" borderId="0" xfId="0" applyNumberFormat="1" applyFont="1" applyFill="1" applyAlignment="1">
      <alignment horizontal="center" vertical="center"/>
    </xf>
    <xf numFmtId="167" fontId="7" fillId="0" borderId="0" xfId="0" applyNumberFormat="1" applyFont="1" applyAlignment="1">
      <alignment horizontal="center"/>
    </xf>
    <xf numFmtId="0" fontId="263" fillId="12" borderId="18" xfId="0" applyNumberFormat="1" applyFont="1" applyFill="1" applyBorder="1" applyAlignment="1">
      <alignment vertical="center"/>
    </xf>
    <xf numFmtId="165" fontId="9" fillId="39" borderId="0" xfId="0" applyFont="1" applyFill="1" applyAlignment="1">
      <alignment horizontal="center" vertical="center"/>
    </xf>
    <xf numFmtId="165" fontId="9" fillId="39" borderId="0" xfId="0" applyFont="1" applyFill="1" applyAlignment="1">
      <alignment vertical="center"/>
    </xf>
    <xf numFmtId="1" fontId="134" fillId="0" borderId="0" xfId="0" applyNumberFormat="1" applyFont="1" applyAlignment="1">
      <alignment horizontal="center" vertical="center"/>
    </xf>
    <xf numFmtId="1" fontId="134" fillId="0" borderId="0" xfId="0" applyNumberFormat="1" applyFont="1" applyAlignment="1">
      <alignment vertical="center"/>
    </xf>
    <xf numFmtId="1" fontId="134" fillId="0" borderId="0" xfId="1" applyNumberFormat="1" applyFont="1" applyFill="1" applyBorder="1" applyAlignment="1" applyProtection="1">
      <alignment vertical="center"/>
    </xf>
    <xf numFmtId="1" fontId="134" fillId="0" borderId="18" xfId="0" applyNumberFormat="1" applyFont="1" applyBorder="1" applyAlignment="1">
      <alignment horizontal="center" vertical="center"/>
    </xf>
    <xf numFmtId="1" fontId="134" fillId="0" borderId="18" xfId="0" applyNumberFormat="1" applyFont="1" applyBorder="1" applyAlignment="1">
      <alignment vertical="center"/>
    </xf>
    <xf numFmtId="165" fontId="9" fillId="0" borderId="0" xfId="0" applyFont="1" applyAlignment="1">
      <alignment horizontal="left" textRotation="90" wrapText="1"/>
    </xf>
    <xf numFmtId="165" fontId="243" fillId="0" borderId="190" xfId="0" applyFont="1" applyBorder="1" applyAlignment="1">
      <alignment vertical="top"/>
    </xf>
    <xf numFmtId="165" fontId="38" fillId="0" borderId="66" xfId="0" applyFont="1" applyBorder="1" applyAlignment="1">
      <alignment horizontal="right" vertical="center"/>
    </xf>
    <xf numFmtId="178" fontId="9" fillId="0" borderId="66" xfId="0" applyNumberFormat="1" applyFont="1" applyBorder="1" applyAlignment="1">
      <alignment horizontal="left" vertical="center"/>
    </xf>
    <xf numFmtId="178" fontId="9" fillId="0" borderId="66" xfId="0" applyNumberFormat="1" applyFont="1" applyBorder="1" applyAlignment="1">
      <alignment horizontal="center" vertical="center"/>
    </xf>
    <xf numFmtId="165" fontId="55" fillId="16" borderId="61" xfId="0" applyFont="1" applyFill="1" applyBorder="1" applyAlignment="1" applyProtection="1">
      <alignment horizontal="left" vertical="center"/>
      <protection locked="0"/>
    </xf>
    <xf numFmtId="165" fontId="55" fillId="16" borderId="15" xfId="0" applyFont="1" applyFill="1" applyBorder="1" applyAlignment="1" applyProtection="1">
      <alignment horizontal="left" vertical="center"/>
      <protection locked="0"/>
    </xf>
    <xf numFmtId="165" fontId="62" fillId="0" borderId="0" xfId="0" applyFont="1" applyAlignment="1">
      <alignment vertical="center"/>
    </xf>
    <xf numFmtId="170" fontId="170" fillId="16" borderId="191" xfId="1" applyNumberFormat="1" applyFont="1" applyFill="1" applyBorder="1" applyAlignment="1" applyProtection="1">
      <alignment horizontal="right" vertical="center"/>
    </xf>
    <xf numFmtId="170" fontId="170" fillId="15" borderId="192" xfId="1" applyNumberFormat="1" applyFont="1" applyFill="1" applyBorder="1" applyAlignment="1" applyProtection="1">
      <alignment horizontal="right" vertical="center"/>
    </xf>
    <xf numFmtId="4" fontId="45" fillId="12" borderId="0" xfId="1" applyNumberFormat="1" applyFont="1" applyFill="1" applyBorder="1" applyAlignment="1" applyProtection="1">
      <alignment vertical="center"/>
    </xf>
    <xf numFmtId="4" fontId="80" fillId="12" borderId="0" xfId="1" applyNumberFormat="1" applyFont="1" applyFill="1" applyBorder="1" applyAlignment="1" applyProtection="1">
      <alignment vertical="center"/>
    </xf>
    <xf numFmtId="4" fontId="83" fillId="12" borderId="0" xfId="1" applyNumberFormat="1" applyFont="1" applyFill="1" applyBorder="1" applyAlignment="1" applyProtection="1">
      <alignment vertical="center"/>
    </xf>
    <xf numFmtId="4" fontId="43" fillId="12" borderId="0" xfId="1" applyNumberFormat="1" applyFont="1" applyFill="1" applyBorder="1" applyAlignment="1" applyProtection="1">
      <alignment vertical="center"/>
    </xf>
    <xf numFmtId="4" fontId="44" fillId="12" borderId="0" xfId="1" applyNumberFormat="1" applyFont="1" applyFill="1" applyBorder="1" applyAlignment="1" applyProtection="1">
      <alignment vertical="center"/>
    </xf>
    <xf numFmtId="4" fontId="74" fillId="12" borderId="0" xfId="1" applyNumberFormat="1" applyFont="1" applyFill="1" applyBorder="1" applyAlignment="1" applyProtection="1">
      <alignment vertical="center"/>
    </xf>
    <xf numFmtId="4" fontId="81" fillId="12" borderId="0" xfId="1" applyNumberFormat="1" applyFont="1" applyFill="1" applyBorder="1" applyAlignment="1" applyProtection="1">
      <alignment vertical="center"/>
    </xf>
    <xf numFmtId="167" fontId="55" fillId="12" borderId="0" xfId="1" applyNumberFormat="1" applyFont="1" applyFill="1" applyBorder="1" applyAlignment="1" applyProtection="1">
      <alignment horizontal="center" vertical="center"/>
    </xf>
    <xf numFmtId="4" fontId="88" fillId="0" borderId="0" xfId="1" applyNumberFormat="1" applyFont="1" applyFill="1" applyBorder="1" applyAlignment="1" applyProtection="1">
      <alignment horizontal="left" vertical="center"/>
    </xf>
    <xf numFmtId="4" fontId="208" fillId="0" borderId="194" xfId="1" applyNumberFormat="1" applyFont="1" applyFill="1" applyBorder="1" applyAlignment="1" applyProtection="1">
      <alignment horizontal="left" vertical="center"/>
    </xf>
    <xf numFmtId="167" fontId="117" fillId="0" borderId="194" xfId="1" applyNumberFormat="1" applyFont="1" applyFill="1" applyBorder="1" applyAlignment="1" applyProtection="1">
      <alignment horizontal="right" vertical="center"/>
    </xf>
    <xf numFmtId="4" fontId="208" fillId="0" borderId="195" xfId="1" applyNumberFormat="1" applyFont="1" applyFill="1" applyBorder="1" applyAlignment="1" applyProtection="1">
      <alignment horizontal="left" vertical="center"/>
    </xf>
    <xf numFmtId="167" fontId="117" fillId="0" borderId="195" xfId="1" applyNumberFormat="1" applyFont="1" applyFill="1" applyBorder="1" applyAlignment="1" applyProtection="1">
      <alignment horizontal="right" vertical="center"/>
    </xf>
    <xf numFmtId="4" fontId="213" fillId="0" borderId="194" xfId="1" applyNumberFormat="1" applyFont="1" applyFill="1" applyBorder="1" applyAlignment="1" applyProtection="1">
      <alignment horizontal="left" vertical="center"/>
    </xf>
    <xf numFmtId="4" fontId="213" fillId="0" borderId="195" xfId="1" applyNumberFormat="1" applyFont="1" applyFill="1" applyBorder="1" applyAlignment="1" applyProtection="1">
      <alignment horizontal="left" vertical="center"/>
    </xf>
    <xf numFmtId="4" fontId="213" fillId="0" borderId="193" xfId="1" applyNumberFormat="1" applyFont="1" applyFill="1" applyBorder="1" applyAlignment="1" applyProtection="1">
      <alignment horizontal="left" vertical="center"/>
    </xf>
    <xf numFmtId="4" fontId="268" fillId="0" borderId="194" xfId="1" applyNumberFormat="1" applyFont="1" applyFill="1" applyBorder="1" applyAlignment="1" applyProtection="1">
      <alignment horizontal="left" vertical="center"/>
    </xf>
    <xf numFmtId="4" fontId="268" fillId="0" borderId="195" xfId="1" applyNumberFormat="1" applyFont="1" applyFill="1" applyBorder="1" applyAlignment="1" applyProtection="1">
      <alignment horizontal="left" vertical="center"/>
    </xf>
    <xf numFmtId="4" fontId="268" fillId="0" borderId="193" xfId="1" applyNumberFormat="1" applyFont="1" applyFill="1" applyBorder="1" applyAlignment="1" applyProtection="1">
      <alignment horizontal="left" vertical="center"/>
    </xf>
    <xf numFmtId="4" fontId="269" fillId="0" borderId="194" xfId="1" applyNumberFormat="1" applyFont="1" applyFill="1" applyBorder="1" applyAlignment="1" applyProtection="1">
      <alignment horizontal="left" vertical="center"/>
    </xf>
    <xf numFmtId="4" fontId="269" fillId="0" borderId="195" xfId="1" applyNumberFormat="1" applyFont="1" applyFill="1" applyBorder="1" applyAlignment="1" applyProtection="1">
      <alignment horizontal="left" vertical="center"/>
    </xf>
    <xf numFmtId="4" fontId="269" fillId="0" borderId="193" xfId="1" applyNumberFormat="1" applyFont="1" applyFill="1" applyBorder="1" applyAlignment="1" applyProtection="1">
      <alignment horizontal="left" vertical="center"/>
    </xf>
    <xf numFmtId="4" fontId="88" fillId="0" borderId="194" xfId="1" applyNumberFormat="1" applyFont="1" applyFill="1" applyBorder="1" applyAlignment="1" applyProtection="1">
      <alignment horizontal="left" vertical="center"/>
    </xf>
    <xf numFmtId="4" fontId="88" fillId="0" borderId="195" xfId="1" applyNumberFormat="1" applyFont="1" applyFill="1" applyBorder="1" applyAlignment="1" applyProtection="1">
      <alignment horizontal="left" vertical="center"/>
    </xf>
    <xf numFmtId="4" fontId="88" fillId="0" borderId="193" xfId="1" applyNumberFormat="1" applyFont="1" applyFill="1" applyBorder="1" applyAlignment="1" applyProtection="1">
      <alignment horizontal="left" vertical="center"/>
    </xf>
    <xf numFmtId="4" fontId="152" fillId="0" borderId="194" xfId="1" applyNumberFormat="1" applyFont="1" applyFill="1" applyBorder="1" applyAlignment="1" applyProtection="1">
      <alignment horizontal="left" vertical="center"/>
    </xf>
    <xf numFmtId="4" fontId="152" fillId="0" borderId="195" xfId="1" applyNumberFormat="1" applyFont="1" applyFill="1" applyBorder="1" applyAlignment="1" applyProtection="1">
      <alignment horizontal="left" vertical="center"/>
    </xf>
    <xf numFmtId="4" fontId="152" fillId="0" borderId="193" xfId="1" applyNumberFormat="1" applyFont="1" applyFill="1" applyBorder="1" applyAlignment="1" applyProtection="1">
      <alignment horizontal="left" vertical="center"/>
    </xf>
    <xf numFmtId="4" fontId="224" fillId="0" borderId="194" xfId="1" applyNumberFormat="1" applyFont="1" applyFill="1" applyBorder="1" applyAlignment="1" applyProtection="1">
      <alignment horizontal="left" vertical="center"/>
    </xf>
    <xf numFmtId="4" fontId="224" fillId="0" borderId="195" xfId="1" applyNumberFormat="1" applyFont="1" applyFill="1" applyBorder="1" applyAlignment="1" applyProtection="1">
      <alignment horizontal="left" vertical="center"/>
    </xf>
    <xf numFmtId="4" fontId="224" fillId="0" borderId="193" xfId="1" applyNumberFormat="1" applyFont="1" applyFill="1" applyBorder="1" applyAlignment="1" applyProtection="1">
      <alignment horizontal="left" vertical="center"/>
    </xf>
    <xf numFmtId="4" fontId="88" fillId="0" borderId="196" xfId="1" applyNumberFormat="1" applyFont="1" applyFill="1" applyBorder="1" applyAlignment="1" applyProtection="1">
      <alignment horizontal="left" vertical="center"/>
    </xf>
    <xf numFmtId="167" fontId="270" fillId="12" borderId="53" xfId="1" applyNumberFormat="1" applyFont="1" applyFill="1" applyBorder="1" applyAlignment="1" applyProtection="1">
      <alignment horizontal="center" vertical="center"/>
    </xf>
    <xf numFmtId="167" fontId="74" fillId="20" borderId="105" xfId="1" applyNumberFormat="1" applyFont="1" applyFill="1" applyBorder="1" applyAlignment="1" applyProtection="1">
      <alignment vertical="center"/>
    </xf>
    <xf numFmtId="167" fontId="44" fillId="12" borderId="53" xfId="1" applyNumberFormat="1" applyFont="1" applyFill="1" applyBorder="1" applyAlignment="1" applyProtection="1">
      <alignment horizontal="right" vertical="center"/>
    </xf>
    <xf numFmtId="4" fontId="43" fillId="12" borderId="53" xfId="1" applyNumberFormat="1" applyFont="1" applyFill="1" applyBorder="1" applyAlignment="1" applyProtection="1">
      <alignment vertical="center"/>
    </xf>
    <xf numFmtId="4" fontId="44" fillId="12" borderId="53" xfId="1" applyNumberFormat="1" applyFont="1" applyFill="1" applyBorder="1" applyAlignment="1" applyProtection="1">
      <alignment vertical="center"/>
    </xf>
    <xf numFmtId="4" fontId="74" fillId="12" borderId="53" xfId="1" applyNumberFormat="1" applyFont="1" applyFill="1" applyBorder="1" applyAlignment="1" applyProtection="1">
      <alignment vertical="center"/>
    </xf>
    <xf numFmtId="4" fontId="81" fillId="12" borderId="53" xfId="1" applyNumberFormat="1" applyFont="1" applyFill="1" applyBorder="1" applyAlignment="1" applyProtection="1">
      <alignment vertical="center"/>
    </xf>
    <xf numFmtId="4" fontId="55" fillId="12" borderId="53" xfId="1" applyNumberFormat="1" applyFont="1" applyFill="1" applyBorder="1" applyAlignment="1" applyProtection="1">
      <alignment vertical="center"/>
    </xf>
    <xf numFmtId="4" fontId="45" fillId="12" borderId="53" xfId="1" applyNumberFormat="1" applyFont="1" applyFill="1" applyBorder="1" applyAlignment="1" applyProtection="1">
      <alignment vertical="center"/>
    </xf>
    <xf numFmtId="4" fontId="80" fillId="12" borderId="53" xfId="1" applyNumberFormat="1" applyFont="1" applyFill="1" applyBorder="1" applyAlignment="1" applyProtection="1">
      <alignment vertical="center"/>
    </xf>
    <xf numFmtId="4" fontId="83" fillId="12" borderId="53" xfId="1" applyNumberFormat="1" applyFont="1" applyFill="1" applyBorder="1" applyAlignment="1" applyProtection="1">
      <alignment vertical="center"/>
    </xf>
    <xf numFmtId="4" fontId="158" fillId="39" borderId="0" xfId="0" applyNumberFormat="1" applyFont="1" applyFill="1" applyAlignment="1">
      <alignment vertical="center"/>
    </xf>
    <xf numFmtId="167" fontId="204" fillId="0" borderId="0" xfId="0" applyNumberFormat="1" applyFont="1" applyAlignment="1">
      <alignment textRotation="90"/>
    </xf>
    <xf numFmtId="167" fontId="267" fillId="0" borderId="0" xfId="0" applyNumberFormat="1" applyFont="1" applyAlignment="1">
      <alignment horizontal="center"/>
    </xf>
    <xf numFmtId="167" fontId="206" fillId="16" borderId="105" xfId="0" applyNumberFormat="1" applyFont="1" applyFill="1" applyBorder="1" applyAlignment="1">
      <alignment horizontal="center" vertical="center"/>
    </xf>
    <xf numFmtId="167" fontId="268" fillId="0" borderId="105" xfId="0" applyNumberFormat="1" applyFont="1" applyBorder="1" applyAlignment="1">
      <alignment horizontal="center" vertical="center"/>
    </xf>
    <xf numFmtId="167" fontId="74" fillId="0" borderId="53" xfId="0" applyNumberFormat="1" applyFont="1" applyBorder="1" applyAlignment="1">
      <alignment vertical="center"/>
    </xf>
    <xf numFmtId="167" fontId="213" fillId="16" borderId="197" xfId="0" applyNumberFormat="1" applyFont="1" applyFill="1" applyBorder="1" applyAlignment="1">
      <alignment vertical="center"/>
    </xf>
    <xf numFmtId="167" fontId="213" fillId="0" borderId="197" xfId="0" applyNumberFormat="1" applyFont="1" applyBorder="1" applyAlignment="1">
      <alignment vertical="center"/>
    </xf>
    <xf numFmtId="167" fontId="213" fillId="0" borderId="198" xfId="0" applyNumberFormat="1" applyFont="1" applyBorder="1" applyAlignment="1">
      <alignment vertical="center"/>
    </xf>
    <xf numFmtId="167" fontId="213" fillId="16" borderId="198" xfId="0" applyNumberFormat="1" applyFont="1" applyFill="1" applyBorder="1" applyAlignment="1">
      <alignment vertical="center"/>
    </xf>
    <xf numFmtId="167" fontId="213" fillId="21" borderId="198" xfId="0" applyNumberFormat="1" applyFont="1" applyFill="1" applyBorder="1" applyAlignment="1">
      <alignment vertical="center"/>
    </xf>
    <xf numFmtId="4" fontId="152" fillId="0" borderId="0" xfId="0" applyNumberFormat="1" applyFont="1" applyAlignment="1">
      <alignment horizontal="center" vertical="center"/>
    </xf>
    <xf numFmtId="4" fontId="213" fillId="0" borderId="194" xfId="0" applyNumberFormat="1" applyFont="1" applyBorder="1" applyAlignment="1">
      <alignment vertical="center"/>
    </xf>
    <xf numFmtId="4" fontId="213" fillId="0" borderId="0" xfId="0" applyNumberFormat="1" applyFont="1" applyAlignment="1">
      <alignment vertical="center"/>
    </xf>
    <xf numFmtId="169" fontId="271" fillId="0" borderId="0" xfId="0" applyNumberFormat="1" applyFont="1" applyAlignment="1">
      <alignment vertical="center"/>
    </xf>
    <xf numFmtId="165" fontId="38" fillId="0" borderId="195" xfId="0" applyFont="1" applyBorder="1" applyAlignment="1">
      <alignment vertical="center"/>
    </xf>
    <xf numFmtId="165" fontId="90" fillId="0" borderId="196" xfId="0" applyFont="1" applyBorder="1" applyAlignment="1">
      <alignment vertical="center"/>
    </xf>
    <xf numFmtId="4" fontId="213" fillId="0" borderId="196" xfId="0" applyNumberFormat="1" applyFont="1" applyBorder="1" applyAlignment="1">
      <alignment vertical="center"/>
    </xf>
    <xf numFmtId="165" fontId="37" fillId="0" borderId="196" xfId="0" applyFont="1" applyBorder="1" applyAlignment="1">
      <alignment vertical="center"/>
    </xf>
    <xf numFmtId="165" fontId="272" fillId="0" borderId="0" xfId="0" applyFont="1" applyAlignment="1">
      <alignment vertical="center"/>
    </xf>
    <xf numFmtId="167" fontId="270" fillId="12" borderId="0" xfId="1" applyNumberFormat="1" applyFont="1" applyFill="1" applyBorder="1" applyAlignment="1" applyProtection="1">
      <alignment horizontal="center" vertical="center"/>
      <protection locked="0"/>
    </xf>
    <xf numFmtId="4" fontId="208" fillId="0" borderId="193" xfId="1" applyNumberFormat="1" applyFont="1" applyFill="1" applyBorder="1" applyAlignment="1" applyProtection="1">
      <alignment horizontal="left" vertical="center"/>
    </xf>
    <xf numFmtId="167" fontId="117" fillId="0" borderId="193" xfId="1" applyNumberFormat="1" applyFont="1" applyFill="1" applyBorder="1" applyAlignment="1" applyProtection="1">
      <alignment horizontal="right" vertical="center"/>
    </xf>
    <xf numFmtId="165" fontId="38" fillId="0" borderId="194" xfId="0" applyFont="1" applyBorder="1" applyAlignment="1">
      <alignment vertical="center"/>
    </xf>
    <xf numFmtId="169" fontId="72" fillId="0" borderId="194" xfId="0" applyNumberFormat="1" applyFont="1" applyBorder="1" applyAlignment="1">
      <alignment vertical="center"/>
    </xf>
    <xf numFmtId="4" fontId="62" fillId="0" borderId="194" xfId="0" applyNumberFormat="1" applyFont="1" applyBorder="1" applyAlignment="1">
      <alignment vertical="center"/>
    </xf>
    <xf numFmtId="4" fontId="208" fillId="12" borderId="194" xfId="1" applyNumberFormat="1" applyFont="1" applyFill="1" applyBorder="1" applyAlignment="1" applyProtection="1">
      <alignment horizontal="left" vertical="center"/>
    </xf>
    <xf numFmtId="4" fontId="208" fillId="12" borderId="195" xfId="1" applyNumberFormat="1" applyFont="1" applyFill="1" applyBorder="1" applyAlignment="1" applyProtection="1">
      <alignment horizontal="left" vertical="center"/>
    </xf>
    <xf numFmtId="4" fontId="208" fillId="12" borderId="193" xfId="1" applyNumberFormat="1" applyFont="1" applyFill="1" applyBorder="1" applyAlignment="1" applyProtection="1">
      <alignment horizontal="left" vertical="center"/>
    </xf>
    <xf numFmtId="167" fontId="224" fillId="12" borderId="194" xfId="0" applyNumberFormat="1" applyFont="1" applyFill="1" applyBorder="1" applyAlignment="1">
      <alignment horizontal="right" vertical="center"/>
    </xf>
    <xf numFmtId="167" fontId="224" fillId="12" borderId="195" xfId="0" applyNumberFormat="1" applyFont="1" applyFill="1" applyBorder="1" applyAlignment="1">
      <alignment horizontal="right" vertical="center"/>
    </xf>
    <xf numFmtId="167" fontId="224" fillId="12" borderId="193" xfId="0" applyNumberFormat="1" applyFont="1" applyFill="1" applyBorder="1" applyAlignment="1">
      <alignment horizontal="right" vertical="center"/>
    </xf>
    <xf numFmtId="4" fontId="213" fillId="12" borderId="194" xfId="1" applyNumberFormat="1" applyFont="1" applyFill="1" applyBorder="1" applyAlignment="1" applyProtection="1">
      <alignment horizontal="left" vertical="center"/>
    </xf>
    <xf numFmtId="4" fontId="213" fillId="12" borderId="195" xfId="1" applyNumberFormat="1" applyFont="1" applyFill="1" applyBorder="1" applyAlignment="1" applyProtection="1">
      <alignment horizontal="left" vertical="center"/>
    </xf>
    <xf numFmtId="4" fontId="213" fillId="12" borderId="193" xfId="1" applyNumberFormat="1" applyFont="1" applyFill="1" applyBorder="1" applyAlignment="1" applyProtection="1">
      <alignment horizontal="left" vertical="center"/>
    </xf>
    <xf numFmtId="4" fontId="268" fillId="12" borderId="194" xfId="1" applyNumberFormat="1" applyFont="1" applyFill="1" applyBorder="1" applyAlignment="1" applyProtection="1">
      <alignment horizontal="left" vertical="center"/>
    </xf>
    <xf numFmtId="4" fontId="268" fillId="12" borderId="195" xfId="1" applyNumberFormat="1" applyFont="1" applyFill="1" applyBorder="1" applyAlignment="1" applyProtection="1">
      <alignment horizontal="left" vertical="center"/>
    </xf>
    <xf numFmtId="4" fontId="268" fillId="12" borderId="193" xfId="1" applyNumberFormat="1" applyFont="1" applyFill="1" applyBorder="1" applyAlignment="1" applyProtection="1">
      <alignment horizontal="left" vertical="center"/>
    </xf>
    <xf numFmtId="4" fontId="269" fillId="12" borderId="194" xfId="1" applyNumberFormat="1" applyFont="1" applyFill="1" applyBorder="1" applyAlignment="1" applyProtection="1">
      <alignment horizontal="left" vertical="center"/>
    </xf>
    <xf numFmtId="4" fontId="269" fillId="12" borderId="195" xfId="1" applyNumberFormat="1" applyFont="1" applyFill="1" applyBorder="1" applyAlignment="1" applyProtection="1">
      <alignment horizontal="left" vertical="center"/>
    </xf>
    <xf numFmtId="4" fontId="269" fillId="12" borderId="193" xfId="1" applyNumberFormat="1" applyFont="1" applyFill="1" applyBorder="1" applyAlignment="1" applyProtection="1">
      <alignment horizontal="left" vertical="center"/>
    </xf>
    <xf numFmtId="4" fontId="88" fillId="12" borderId="194" xfId="1" applyNumberFormat="1" applyFont="1" applyFill="1" applyBorder="1" applyAlignment="1" applyProtection="1">
      <alignment horizontal="left" vertical="center"/>
    </xf>
    <xf numFmtId="4" fontId="88" fillId="12" borderId="195" xfId="1" applyNumberFormat="1" applyFont="1" applyFill="1" applyBorder="1" applyAlignment="1" applyProtection="1">
      <alignment horizontal="left" vertical="center"/>
    </xf>
    <xf numFmtId="4" fontId="88" fillId="12" borderId="193" xfId="1" applyNumberFormat="1" applyFont="1" applyFill="1" applyBorder="1" applyAlignment="1" applyProtection="1">
      <alignment horizontal="left" vertical="center"/>
    </xf>
    <xf numFmtId="4" fontId="152" fillId="12" borderId="194" xfId="1" applyNumberFormat="1" applyFont="1" applyFill="1" applyBorder="1" applyAlignment="1" applyProtection="1">
      <alignment horizontal="left" vertical="center"/>
    </xf>
    <xf numFmtId="4" fontId="152" fillId="12" borderId="195" xfId="1" applyNumberFormat="1" applyFont="1" applyFill="1" applyBorder="1" applyAlignment="1" applyProtection="1">
      <alignment horizontal="left" vertical="center"/>
    </xf>
    <xf numFmtId="4" fontId="152" fillId="12" borderId="193" xfId="1" applyNumberFormat="1" applyFont="1" applyFill="1" applyBorder="1" applyAlignment="1" applyProtection="1">
      <alignment horizontal="left" vertical="center"/>
    </xf>
    <xf numFmtId="4" fontId="224" fillId="12" borderId="194" xfId="1" applyNumberFormat="1" applyFont="1" applyFill="1" applyBorder="1" applyAlignment="1" applyProtection="1">
      <alignment horizontal="left" vertical="center"/>
    </xf>
    <xf numFmtId="4" fontId="224" fillId="12" borderId="195" xfId="1" applyNumberFormat="1" applyFont="1" applyFill="1" applyBorder="1" applyAlignment="1" applyProtection="1">
      <alignment horizontal="left" vertical="center"/>
    </xf>
    <xf numFmtId="4" fontId="224" fillId="12" borderId="193" xfId="1" applyNumberFormat="1" applyFont="1" applyFill="1" applyBorder="1" applyAlignment="1" applyProtection="1">
      <alignment horizontal="left" vertical="center"/>
    </xf>
    <xf numFmtId="167" fontId="117" fillId="12" borderId="194" xfId="1" applyNumberFormat="1" applyFont="1" applyFill="1" applyBorder="1" applyAlignment="1" applyProtection="1">
      <alignment horizontal="right" vertical="center"/>
    </xf>
    <xf numFmtId="167" fontId="117" fillId="12" borderId="195" xfId="1" applyNumberFormat="1" applyFont="1" applyFill="1" applyBorder="1" applyAlignment="1" applyProtection="1">
      <alignment horizontal="right" vertical="center"/>
    </xf>
    <xf numFmtId="167" fontId="117" fillId="12" borderId="193" xfId="1" applyNumberFormat="1" applyFont="1" applyFill="1" applyBorder="1" applyAlignment="1" applyProtection="1">
      <alignment horizontal="right" vertical="center"/>
    </xf>
    <xf numFmtId="165" fontId="94" fillId="12" borderId="194" xfId="0" applyFont="1" applyFill="1" applyBorder="1" applyAlignment="1">
      <alignment vertical="center"/>
    </xf>
    <xf numFmtId="165" fontId="94" fillId="12" borderId="195" xfId="0" applyFont="1" applyFill="1" applyBorder="1" applyAlignment="1">
      <alignment vertical="center"/>
    </xf>
    <xf numFmtId="165" fontId="94" fillId="12" borderId="193" xfId="0" applyFont="1" applyFill="1" applyBorder="1" applyAlignment="1">
      <alignment vertical="center"/>
    </xf>
    <xf numFmtId="165" fontId="94" fillId="12" borderId="0" xfId="0" applyFont="1" applyFill="1" applyAlignment="1">
      <alignment vertical="center"/>
    </xf>
    <xf numFmtId="4" fontId="42" fillId="12" borderId="0" xfId="0" applyNumberFormat="1" applyFont="1" applyFill="1" applyAlignment="1">
      <alignment vertical="center"/>
    </xf>
    <xf numFmtId="4" fontId="145" fillId="12" borderId="0" xfId="0" applyNumberFormat="1" applyFont="1" applyFill="1" applyAlignment="1">
      <alignment vertical="center"/>
    </xf>
    <xf numFmtId="4" fontId="83" fillId="20" borderId="0" xfId="1" applyNumberFormat="1" applyFont="1" applyFill="1" applyBorder="1" applyAlignment="1" applyProtection="1">
      <alignment vertical="center"/>
    </xf>
    <xf numFmtId="167" fontId="270" fillId="20" borderId="0" xfId="1" applyNumberFormat="1" applyFont="1" applyFill="1" applyBorder="1" applyAlignment="1" applyProtection="1">
      <alignment horizontal="center" vertical="center"/>
      <protection locked="0"/>
    </xf>
    <xf numFmtId="167" fontId="55" fillId="20" borderId="0" xfId="1" applyNumberFormat="1" applyFont="1" applyFill="1" applyBorder="1" applyAlignment="1" applyProtection="1">
      <alignment horizontal="center" vertical="center"/>
    </xf>
    <xf numFmtId="4" fontId="42" fillId="20" borderId="0" xfId="1" applyNumberFormat="1" applyFont="1" applyFill="1" applyBorder="1" applyAlignment="1" applyProtection="1">
      <alignment vertical="center"/>
    </xf>
    <xf numFmtId="4" fontId="145" fillId="0" borderId="0" xfId="1" applyNumberFormat="1" applyFont="1" applyFill="1" applyBorder="1" applyAlignment="1" applyProtection="1">
      <alignment horizontal="left" vertical="center"/>
    </xf>
    <xf numFmtId="4" fontId="145" fillId="0" borderId="0" xfId="0" applyNumberFormat="1" applyFont="1" applyAlignment="1">
      <alignment vertical="center"/>
    </xf>
    <xf numFmtId="165" fontId="42" fillId="0" borderId="0" xfId="0" applyFont="1" applyAlignment="1">
      <alignment vertical="center"/>
    </xf>
    <xf numFmtId="165" fontId="250" fillId="12" borderId="150" xfId="0" applyFont="1" applyFill="1" applyBorder="1" applyAlignment="1" applyProtection="1">
      <alignment vertical="center"/>
      <protection locked="0"/>
    </xf>
    <xf numFmtId="4" fontId="154" fillId="0" borderId="194" xfId="1" applyNumberFormat="1" applyFont="1" applyFill="1" applyBorder="1" applyAlignment="1" applyProtection="1">
      <alignment horizontal="left" vertical="center"/>
    </xf>
    <xf numFmtId="4" fontId="154" fillId="0" borderId="195" xfId="1" applyNumberFormat="1" applyFont="1" applyFill="1" applyBorder="1" applyAlignment="1" applyProtection="1">
      <alignment horizontal="left" vertical="center"/>
    </xf>
    <xf numFmtId="4" fontId="154" fillId="0" borderId="193" xfId="1" applyNumberFormat="1" applyFont="1" applyFill="1" applyBorder="1" applyAlignment="1" applyProtection="1">
      <alignment horizontal="left" vertical="center"/>
    </xf>
    <xf numFmtId="167" fontId="274" fillId="0" borderId="0" xfId="0" applyNumberFormat="1" applyFont="1" applyAlignment="1">
      <alignment textRotation="90"/>
    </xf>
    <xf numFmtId="167" fontId="202" fillId="0" borderId="0" xfId="0" applyNumberFormat="1" applyFont="1" applyAlignment="1">
      <alignment horizontal="center"/>
    </xf>
    <xf numFmtId="165" fontId="215" fillId="0" borderId="0" xfId="0" applyFont="1" applyAlignment="1">
      <alignment vertical="center"/>
    </xf>
    <xf numFmtId="4" fontId="202" fillId="19" borderId="105" xfId="0" applyNumberFormat="1" applyFont="1" applyFill="1" applyBorder="1" applyAlignment="1" applyProtection="1">
      <alignment horizontal="center" vertical="center"/>
      <protection locked="0"/>
    </xf>
    <xf numFmtId="0" fontId="253" fillId="19" borderId="0" xfId="0" applyNumberFormat="1" applyFont="1" applyFill="1" applyAlignment="1" applyProtection="1">
      <alignment horizontal="center" vertical="top"/>
      <protection locked="0"/>
    </xf>
    <xf numFmtId="197" fontId="79" fillId="0" borderId="0" xfId="0" applyNumberFormat="1" applyFont="1" applyAlignment="1">
      <alignment horizontal="center" vertical="center"/>
    </xf>
    <xf numFmtId="4" fontId="79" fillId="0" borderId="0" xfId="0" applyNumberFormat="1" applyFont="1" applyAlignment="1">
      <alignment horizontal="right" vertical="center"/>
    </xf>
    <xf numFmtId="167" fontId="270" fillId="12" borderId="0" xfId="1" quotePrefix="1" applyNumberFormat="1" applyFont="1" applyFill="1" applyBorder="1" applyAlignment="1" applyProtection="1">
      <alignment horizontal="center" vertical="center"/>
      <protection locked="0"/>
    </xf>
    <xf numFmtId="167" fontId="270" fillId="20" borderId="0" xfId="1" quotePrefix="1" applyNumberFormat="1" applyFont="1" applyFill="1" applyBorder="1" applyAlignment="1" applyProtection="1">
      <alignment horizontal="center" vertical="center"/>
      <protection locked="0"/>
    </xf>
    <xf numFmtId="4" fontId="208" fillId="0" borderId="0" xfId="1" applyNumberFormat="1" applyFont="1" applyFill="1" applyBorder="1" applyAlignment="1" applyProtection="1">
      <alignment horizontal="left" vertical="center"/>
    </xf>
    <xf numFmtId="178" fontId="62" fillId="0" borderId="0" xfId="0" applyNumberFormat="1" applyFont="1" applyAlignment="1">
      <alignment horizontal="center" vertical="center"/>
    </xf>
    <xf numFmtId="165" fontId="276" fillId="19" borderId="105" xfId="0" quotePrefix="1" applyFont="1" applyFill="1" applyBorder="1" applyAlignment="1">
      <alignment horizontal="center" vertical="center"/>
    </xf>
    <xf numFmtId="165" fontId="250" fillId="12" borderId="150" xfId="0" applyFont="1" applyFill="1" applyBorder="1" applyAlignment="1">
      <alignment vertical="center"/>
    </xf>
    <xf numFmtId="14" fontId="279" fillId="36" borderId="0" xfId="8" applyNumberFormat="1" applyFont="1" applyAlignment="1">
      <alignment horizontal="center" vertical="center"/>
    </xf>
    <xf numFmtId="1" fontId="278" fillId="20" borderId="0" xfId="1" applyNumberFormat="1" applyFont="1" applyFill="1" applyBorder="1" applyAlignment="1" applyProtection="1">
      <alignment horizontal="center" vertical="center"/>
    </xf>
    <xf numFmtId="4" fontId="278" fillId="20" borderId="0" xfId="1" applyNumberFormat="1" applyFont="1" applyFill="1" applyBorder="1" applyAlignment="1" applyProtection="1">
      <alignment horizontal="left" vertical="center"/>
    </xf>
    <xf numFmtId="4" fontId="278" fillId="20" borderId="0" xfId="1" applyNumberFormat="1" applyFont="1" applyFill="1" applyBorder="1" applyAlignment="1" applyProtection="1">
      <alignment vertical="center"/>
    </xf>
    <xf numFmtId="4" fontId="145" fillId="0" borderId="194" xfId="1" applyNumberFormat="1" applyFont="1" applyFill="1" applyBorder="1" applyAlignment="1" applyProtection="1">
      <alignment horizontal="left" vertical="center"/>
    </xf>
    <xf numFmtId="4" fontId="224" fillId="20" borderId="194" xfId="1" applyNumberFormat="1" applyFont="1" applyFill="1" applyBorder="1" applyAlignment="1" applyProtection="1">
      <alignment horizontal="left" vertical="center"/>
    </xf>
    <xf numFmtId="167" fontId="117" fillId="0" borderId="194" xfId="1" applyNumberFormat="1" applyFont="1" applyFill="1" applyBorder="1" applyAlignment="1" applyProtection="1">
      <alignment horizontal="right" vertical="center"/>
      <protection locked="0"/>
    </xf>
    <xf numFmtId="167" fontId="224" fillId="20" borderId="194" xfId="0" applyNumberFormat="1" applyFont="1" applyFill="1" applyBorder="1" applyAlignment="1">
      <alignment horizontal="right" vertical="center"/>
    </xf>
    <xf numFmtId="167" fontId="117" fillId="20" borderId="194" xfId="1" applyNumberFormat="1" applyFont="1" applyFill="1" applyBorder="1" applyAlignment="1" applyProtection="1">
      <alignment horizontal="right" vertical="center"/>
    </xf>
    <xf numFmtId="165" fontId="94" fillId="20" borderId="194" xfId="0" applyFont="1" applyFill="1" applyBorder="1" applyAlignment="1">
      <alignment vertical="center"/>
    </xf>
    <xf numFmtId="4" fontId="145" fillId="0" borderId="193" xfId="1" applyNumberFormat="1" applyFont="1" applyFill="1" applyBorder="1" applyAlignment="1" applyProtection="1">
      <alignment horizontal="left" vertical="center"/>
    </xf>
    <xf numFmtId="4" fontId="224" fillId="20" borderId="193" xfId="1" applyNumberFormat="1" applyFont="1" applyFill="1" applyBorder="1" applyAlignment="1" applyProtection="1">
      <alignment horizontal="left" vertical="center"/>
    </xf>
    <xf numFmtId="167" fontId="117" fillId="0" borderId="193" xfId="1" applyNumberFormat="1" applyFont="1" applyFill="1" applyBorder="1" applyAlignment="1" applyProtection="1">
      <alignment horizontal="right" vertical="center"/>
      <protection locked="0"/>
    </xf>
    <xf numFmtId="167" fontId="224" fillId="20" borderId="193" xfId="0" applyNumberFormat="1" applyFont="1" applyFill="1" applyBorder="1" applyAlignment="1">
      <alignment horizontal="right" vertical="center"/>
    </xf>
    <xf numFmtId="167" fontId="117" fillId="20" borderId="193" xfId="1" applyNumberFormat="1" applyFont="1" applyFill="1" applyBorder="1" applyAlignment="1" applyProtection="1">
      <alignment horizontal="right" vertical="center"/>
    </xf>
    <xf numFmtId="165" fontId="94" fillId="20" borderId="193" xfId="0" applyFont="1" applyFill="1" applyBorder="1" applyAlignment="1">
      <alignment vertical="center"/>
    </xf>
    <xf numFmtId="180" fontId="279" fillId="36" borderId="105" xfId="8" applyNumberFormat="1" applyFont="1" applyBorder="1" applyAlignment="1" applyProtection="1">
      <alignment horizontal="center" vertical="center"/>
    </xf>
    <xf numFmtId="4" fontId="88" fillId="20" borderId="0" xfId="1" applyNumberFormat="1" applyFont="1" applyFill="1" applyBorder="1" applyAlignment="1" applyProtection="1">
      <alignment vertical="center"/>
    </xf>
    <xf numFmtId="165" fontId="276" fillId="19" borderId="105" xfId="0" quotePrefix="1" applyFont="1" applyFill="1" applyBorder="1" applyAlignment="1" applyProtection="1">
      <alignment horizontal="center" vertical="center"/>
      <protection locked="0"/>
    </xf>
    <xf numFmtId="14" fontId="279" fillId="36" borderId="0" xfId="8" applyNumberFormat="1" applyFont="1" applyAlignment="1" applyProtection="1">
      <alignment horizontal="center" vertical="center"/>
    </xf>
    <xf numFmtId="4" fontId="275" fillId="12" borderId="105" xfId="0" applyNumberFormat="1" applyFont="1" applyFill="1" applyBorder="1" applyAlignment="1">
      <alignment horizontal="center" vertical="center"/>
    </xf>
    <xf numFmtId="167" fontId="280" fillId="42" borderId="194" xfId="1" applyNumberFormat="1" applyFont="1" applyFill="1" applyBorder="1" applyAlignment="1" applyProtection="1">
      <alignment horizontal="right" vertical="center"/>
    </xf>
    <xf numFmtId="167" fontId="280" fillId="42" borderId="195" xfId="1" applyNumberFormat="1" applyFont="1" applyFill="1" applyBorder="1" applyAlignment="1" applyProtection="1">
      <alignment horizontal="right" vertical="center"/>
    </xf>
    <xf numFmtId="167" fontId="280" fillId="42" borderId="193" xfId="1" applyNumberFormat="1" applyFont="1" applyFill="1" applyBorder="1" applyAlignment="1" applyProtection="1">
      <alignment horizontal="right" vertical="center"/>
    </xf>
    <xf numFmtId="167" fontId="80" fillId="27" borderId="97" xfId="0" applyNumberFormat="1" applyFont="1" applyFill="1" applyBorder="1" applyAlignment="1">
      <alignment horizontal="right" vertical="center"/>
    </xf>
    <xf numFmtId="167" fontId="80" fillId="27" borderId="0" xfId="0" applyNumberFormat="1" applyFont="1" applyFill="1" applyAlignment="1">
      <alignment horizontal="right" vertical="center"/>
    </xf>
    <xf numFmtId="167" fontId="36" fillId="0" borderId="0" xfId="0" applyNumberFormat="1" applyFont="1" applyAlignment="1">
      <alignment vertical="center"/>
    </xf>
    <xf numFmtId="4" fontId="137" fillId="24" borderId="0" xfId="0" applyNumberFormat="1" applyFont="1" applyFill="1" applyAlignment="1">
      <alignment vertical="center"/>
    </xf>
    <xf numFmtId="4" fontId="42" fillId="0" borderId="0" xfId="0" applyNumberFormat="1" applyFont="1" applyAlignment="1">
      <alignment horizontal="center" vertical="center"/>
    </xf>
    <xf numFmtId="173" fontId="219" fillId="19" borderId="12" xfId="0" applyNumberFormat="1" applyFont="1" applyFill="1" applyBorder="1" applyAlignment="1">
      <alignment horizontal="center" vertical="center"/>
    </xf>
    <xf numFmtId="1" fontId="161" fillId="10" borderId="12" xfId="0" quotePrefix="1" applyNumberFormat="1" applyFont="1" applyFill="1" applyBorder="1" applyAlignment="1">
      <alignment vertical="center"/>
    </xf>
    <xf numFmtId="1" fontId="161" fillId="10" borderId="7" xfId="0" quotePrefix="1" applyNumberFormat="1" applyFont="1" applyFill="1" applyBorder="1" applyAlignment="1">
      <alignment vertical="center"/>
    </xf>
    <xf numFmtId="1" fontId="162" fillId="10" borderId="7" xfId="0" quotePrefix="1" applyNumberFormat="1" applyFont="1" applyFill="1" applyBorder="1" applyAlignment="1">
      <alignment horizontal="center" vertical="center"/>
    </xf>
    <xf numFmtId="165" fontId="233" fillId="40" borderId="0" xfId="0" applyFont="1" applyFill="1" applyAlignment="1">
      <alignment vertical="center"/>
    </xf>
    <xf numFmtId="182" fontId="233" fillId="40" borderId="0" xfId="0" applyNumberFormat="1" applyFont="1" applyFill="1" applyAlignment="1">
      <alignment horizontal="center" vertical="center"/>
    </xf>
    <xf numFmtId="186" fontId="76" fillId="23" borderId="27" xfId="0" applyNumberFormat="1" applyFont="1" applyFill="1" applyBorder="1" applyAlignment="1">
      <alignment horizontal="center" vertical="center"/>
    </xf>
    <xf numFmtId="165" fontId="108" fillId="9" borderId="27" xfId="0" applyFont="1" applyFill="1" applyBorder="1" applyAlignment="1">
      <alignment horizontal="center" vertical="center"/>
    </xf>
    <xf numFmtId="167" fontId="142" fillId="9" borderId="64" xfId="0" applyNumberFormat="1" applyFont="1" applyFill="1" applyBorder="1" applyAlignment="1">
      <alignment horizontal="right" vertical="center"/>
    </xf>
    <xf numFmtId="186" fontId="76" fillId="23" borderId="43" xfId="0" applyNumberFormat="1" applyFont="1" applyFill="1" applyBorder="1" applyAlignment="1">
      <alignment horizontal="center" vertical="center"/>
    </xf>
    <xf numFmtId="165" fontId="109" fillId="9" borderId="27" xfId="0" applyFont="1" applyFill="1" applyBorder="1" applyAlignment="1">
      <alignment horizontal="center" vertical="center"/>
    </xf>
    <xf numFmtId="167" fontId="142" fillId="9" borderId="27" xfId="0" applyNumberFormat="1" applyFont="1" applyFill="1" applyBorder="1" applyAlignment="1">
      <alignment horizontal="right" vertical="center"/>
    </xf>
    <xf numFmtId="165" fontId="110" fillId="9" borderId="27" xfId="0" applyFont="1" applyFill="1" applyBorder="1" applyAlignment="1">
      <alignment horizontal="center" vertical="center"/>
    </xf>
    <xf numFmtId="165" fontId="111" fillId="9" borderId="27" xfId="0" applyFont="1" applyFill="1" applyBorder="1" applyAlignment="1">
      <alignment horizontal="center" vertical="center"/>
    </xf>
    <xf numFmtId="165" fontId="47" fillId="9" borderId="27" xfId="0" applyFont="1" applyFill="1" applyBorder="1" applyAlignment="1">
      <alignment horizontal="center" vertical="center"/>
    </xf>
    <xf numFmtId="165" fontId="112" fillId="9" borderId="27" xfId="0" applyFont="1" applyFill="1" applyBorder="1" applyAlignment="1">
      <alignment horizontal="center" vertical="center"/>
    </xf>
    <xf numFmtId="165" fontId="113" fillId="9" borderId="27" xfId="0" applyFont="1" applyFill="1" applyBorder="1" applyAlignment="1">
      <alignment horizontal="center" vertical="center"/>
    </xf>
    <xf numFmtId="165" fontId="115" fillId="12" borderId="27" xfId="0" applyFont="1" applyFill="1" applyBorder="1" applyAlignment="1">
      <alignment horizontal="center" vertical="center"/>
    </xf>
    <xf numFmtId="167" fontId="142" fillId="12" borderId="27" xfId="0" applyNumberFormat="1" applyFont="1" applyFill="1" applyBorder="1" applyAlignment="1">
      <alignment horizontal="right" vertical="center"/>
    </xf>
    <xf numFmtId="178" fontId="79" fillId="25" borderId="0" xfId="0" applyNumberFormat="1" applyFont="1" applyFill="1" applyAlignment="1">
      <alignment horizontal="center" vertical="center"/>
    </xf>
    <xf numFmtId="182" fontId="79" fillId="0" borderId="0" xfId="0" applyNumberFormat="1" applyFont="1" applyAlignment="1">
      <alignment horizontal="center" vertical="center"/>
    </xf>
    <xf numFmtId="178" fontId="233" fillId="34" borderId="0" xfId="0" applyNumberFormat="1" applyFont="1" applyFill="1" applyAlignment="1">
      <alignment horizontal="right" vertical="center"/>
    </xf>
    <xf numFmtId="165" fontId="94" fillId="24" borderId="0" xfId="0" applyFont="1" applyFill="1" applyAlignment="1">
      <alignment vertical="center"/>
    </xf>
    <xf numFmtId="165" fontId="5" fillId="0" borderId="0" xfId="0" applyFont="1" applyAlignment="1">
      <alignment vertical="center"/>
    </xf>
    <xf numFmtId="14" fontId="160" fillId="2" borderId="140" xfId="0" applyNumberFormat="1" applyFont="1" applyFill="1" applyBorder="1" applyAlignment="1">
      <alignment horizontal="left" vertical="center"/>
    </xf>
    <xf numFmtId="166" fontId="160" fillId="2" borderId="142" xfId="0" applyNumberFormat="1" applyFont="1" applyFill="1" applyBorder="1" applyAlignment="1">
      <alignment vertical="center"/>
    </xf>
    <xf numFmtId="166" fontId="160" fillId="2" borderId="143" xfId="0" applyNumberFormat="1" applyFont="1" applyFill="1" applyBorder="1" applyAlignment="1">
      <alignment vertical="center"/>
    </xf>
    <xf numFmtId="166" fontId="160" fillId="2" borderId="144" xfId="0" applyNumberFormat="1" applyFont="1" applyFill="1" applyBorder="1" applyAlignment="1">
      <alignment horizontal="left" vertical="center"/>
    </xf>
    <xf numFmtId="166" fontId="160" fillId="2" borderId="145" xfId="0" applyNumberFormat="1" applyFont="1" applyFill="1" applyBorder="1" applyAlignment="1">
      <alignment horizontal="left" vertical="center"/>
    </xf>
    <xf numFmtId="166" fontId="65" fillId="2" borderId="146" xfId="0" applyNumberFormat="1" applyFont="1" applyFill="1" applyBorder="1" applyAlignment="1">
      <alignment horizontal="right" vertical="center"/>
    </xf>
    <xf numFmtId="167" fontId="59" fillId="2" borderId="142" xfId="0" applyNumberFormat="1" applyFont="1" applyFill="1" applyBorder="1" applyAlignment="1">
      <alignment horizontal="center" vertical="center"/>
    </xf>
    <xf numFmtId="167" fontId="179" fillId="2" borderId="140" xfId="0" applyNumberFormat="1" applyFont="1" applyFill="1" applyBorder="1" applyAlignment="1">
      <alignment horizontal="right" vertical="center"/>
    </xf>
    <xf numFmtId="182" fontId="233" fillId="39" borderId="0" xfId="0" applyNumberFormat="1" applyFont="1" applyFill="1" applyAlignment="1">
      <alignment horizontal="right" vertical="center"/>
    </xf>
    <xf numFmtId="3" fontId="79" fillId="23" borderId="0" xfId="0" quotePrefix="1" applyNumberFormat="1" applyFont="1" applyFill="1" applyAlignment="1">
      <alignment horizontal="center" vertical="center"/>
    </xf>
    <xf numFmtId="186" fontId="76" fillId="23" borderId="29" xfId="0" applyNumberFormat="1" applyFont="1" applyFill="1" applyBorder="1" applyAlignment="1">
      <alignment horizontal="center" vertical="center"/>
    </xf>
    <xf numFmtId="167" fontId="143" fillId="9" borderId="29" xfId="0" applyNumberFormat="1" applyFont="1" applyFill="1" applyBorder="1" applyAlignment="1">
      <alignment horizontal="right" vertical="center"/>
    </xf>
    <xf numFmtId="186" fontId="76" fillId="23" borderId="44" xfId="0" applyNumberFormat="1" applyFont="1" applyFill="1" applyBorder="1" applyAlignment="1">
      <alignment horizontal="center" vertical="center"/>
    </xf>
    <xf numFmtId="167" fontId="76" fillId="12" borderId="29" xfId="0" applyNumberFormat="1" applyFont="1" applyFill="1" applyBorder="1" applyAlignment="1">
      <alignment horizontal="right" vertical="center"/>
    </xf>
    <xf numFmtId="167" fontId="143" fillId="12" borderId="29" xfId="0" applyNumberFormat="1" applyFont="1" applyFill="1" applyBorder="1" applyAlignment="1">
      <alignment horizontal="right" vertical="center"/>
    </xf>
    <xf numFmtId="165" fontId="79" fillId="25" borderId="0" xfId="0" applyFont="1" applyFill="1" applyAlignment="1">
      <alignment horizontal="center" vertical="center"/>
    </xf>
    <xf numFmtId="167" fontId="159" fillId="2" borderId="0" xfId="0" applyNumberFormat="1" applyFont="1" applyFill="1" applyAlignment="1">
      <alignment horizontal="center" vertical="center"/>
    </xf>
    <xf numFmtId="169" fontId="159" fillId="2" borderId="0" xfId="0" applyNumberFormat="1" applyFont="1" applyFill="1" applyAlignment="1">
      <alignment horizontal="center" vertical="center"/>
    </xf>
    <xf numFmtId="169" fontId="159" fillId="15" borderId="53" xfId="0" applyNumberFormat="1" applyFont="1" applyFill="1" applyBorder="1" applyAlignment="1">
      <alignment horizontal="center" vertical="center"/>
    </xf>
    <xf numFmtId="167" fontId="137" fillId="17" borderId="53" xfId="0" applyNumberFormat="1" applyFont="1" applyFill="1" applyBorder="1" applyAlignment="1">
      <alignment horizontal="center" vertical="center"/>
    </xf>
    <xf numFmtId="167" fontId="44" fillId="16" borderId="141" xfId="0" applyNumberFormat="1" applyFont="1" applyFill="1" applyBorder="1" applyAlignment="1">
      <alignment horizontal="right" vertical="center"/>
    </xf>
    <xf numFmtId="1" fontId="142" fillId="35" borderId="0" xfId="0" quotePrefix="1" applyNumberFormat="1" applyFont="1" applyFill="1" applyAlignment="1">
      <alignment horizontal="center" vertical="center"/>
    </xf>
    <xf numFmtId="1" fontId="79" fillId="23" borderId="0" xfId="0" quotePrefix="1" applyNumberFormat="1" applyFont="1" applyFill="1" applyAlignment="1">
      <alignment horizontal="center" vertical="center"/>
    </xf>
    <xf numFmtId="186" fontId="9" fillId="13" borderId="28" xfId="0" applyNumberFormat="1" applyFont="1" applyFill="1" applyBorder="1" applyAlignment="1">
      <alignment horizontal="center" vertical="center"/>
    </xf>
    <xf numFmtId="186" fontId="9" fillId="13" borderId="45" xfId="0" applyNumberFormat="1" applyFont="1" applyFill="1" applyBorder="1" applyAlignment="1">
      <alignment horizontal="center" vertical="center"/>
    </xf>
    <xf numFmtId="3" fontId="215" fillId="24" borderId="0" xfId="0" applyNumberFormat="1" applyFont="1" applyFill="1" applyAlignment="1">
      <alignment vertical="center"/>
    </xf>
    <xf numFmtId="183" fontId="79" fillId="0" borderId="0" xfId="0" applyNumberFormat="1" applyFont="1" applyAlignment="1" applyProtection="1">
      <alignment horizontal="center" vertical="center"/>
      <protection hidden="1"/>
    </xf>
    <xf numFmtId="165" fontId="94" fillId="0" borderId="53" xfId="0" applyFont="1" applyBorder="1" applyAlignment="1">
      <alignment vertical="center"/>
    </xf>
    <xf numFmtId="167" fontId="137" fillId="0" borderId="53" xfId="0" applyNumberFormat="1" applyFont="1" applyBorder="1" applyAlignment="1">
      <alignment vertical="center"/>
    </xf>
    <xf numFmtId="167" fontId="44" fillId="16" borderId="128" xfId="0" applyNumberFormat="1" applyFont="1" applyFill="1" applyBorder="1" applyAlignment="1">
      <alignment horizontal="right" vertical="center"/>
    </xf>
    <xf numFmtId="3" fontId="122" fillId="24" borderId="0" xfId="0" applyNumberFormat="1" applyFont="1" applyFill="1" applyAlignment="1">
      <alignment horizontal="center" vertical="center"/>
    </xf>
    <xf numFmtId="167" fontId="137" fillId="17" borderId="28" xfId="0" applyNumberFormat="1" applyFont="1" applyFill="1" applyBorder="1" applyAlignment="1">
      <alignment vertical="center"/>
    </xf>
    <xf numFmtId="3" fontId="122" fillId="24" borderId="0" xfId="0" applyNumberFormat="1" applyFont="1" applyFill="1" applyAlignment="1">
      <alignment vertical="center"/>
    </xf>
    <xf numFmtId="3" fontId="236" fillId="24" borderId="0" xfId="0" applyNumberFormat="1" applyFont="1" applyFill="1" applyAlignment="1">
      <alignment horizontal="center"/>
    </xf>
    <xf numFmtId="3" fontId="236" fillId="24" borderId="0" xfId="0" applyNumberFormat="1" applyFont="1" applyFill="1" applyAlignment="1">
      <alignment horizontal="center" vertical="center"/>
    </xf>
    <xf numFmtId="165" fontId="91" fillId="0" borderId="160" xfId="0" applyFont="1" applyBorder="1" applyAlignment="1">
      <alignment vertical="center"/>
    </xf>
    <xf numFmtId="1" fontId="142" fillId="35" borderId="1" xfId="0" quotePrefix="1" applyNumberFormat="1" applyFont="1" applyFill="1" applyBorder="1" applyAlignment="1">
      <alignment horizontal="center" vertical="center"/>
    </xf>
    <xf numFmtId="3" fontId="236" fillId="24" borderId="0" xfId="0" applyNumberFormat="1" applyFont="1" applyFill="1" applyAlignment="1">
      <alignment horizontal="center" vertical="top"/>
    </xf>
    <xf numFmtId="167" fontId="137" fillId="17" borderId="90" xfId="0" applyNumberFormat="1" applyFont="1" applyFill="1" applyBorder="1" applyAlignment="1">
      <alignment vertical="center"/>
    </xf>
    <xf numFmtId="0" fontId="156" fillId="10" borderId="135" xfId="0" applyNumberFormat="1" applyFont="1" applyFill="1" applyBorder="1" applyAlignment="1">
      <alignment vertical="center"/>
    </xf>
    <xf numFmtId="0" fontId="157" fillId="10" borderId="135" xfId="0" applyNumberFormat="1" applyFont="1" applyFill="1" applyBorder="1" applyAlignment="1">
      <alignment vertical="center"/>
    </xf>
    <xf numFmtId="167" fontId="55" fillId="16" borderId="136" xfId="0" applyNumberFormat="1" applyFont="1" applyFill="1" applyBorder="1" applyAlignment="1">
      <alignment vertical="center"/>
    </xf>
    <xf numFmtId="167" fontId="177" fillId="35" borderId="1" xfId="0" applyNumberFormat="1" applyFont="1" applyFill="1" applyBorder="1" applyAlignment="1">
      <alignment horizontal="right" vertical="center"/>
    </xf>
    <xf numFmtId="3" fontId="62" fillId="24" borderId="0" xfId="0" applyNumberFormat="1" applyFont="1" applyFill="1" applyAlignment="1">
      <alignment vertical="center"/>
    </xf>
    <xf numFmtId="4" fontId="156" fillId="10" borderId="6" xfId="0" applyNumberFormat="1" applyFont="1" applyFill="1" applyBorder="1" applyAlignment="1">
      <alignment vertical="center"/>
    </xf>
    <xf numFmtId="4" fontId="157" fillId="10" borderId="6" xfId="0" applyNumberFormat="1" applyFont="1" applyFill="1" applyBorder="1" applyAlignment="1">
      <alignment vertical="center"/>
    </xf>
    <xf numFmtId="167" fontId="68" fillId="16" borderId="28" xfId="0" applyNumberFormat="1" applyFont="1" applyFill="1" applyBorder="1" applyAlignment="1">
      <alignment horizontal="right"/>
    </xf>
    <xf numFmtId="167" fontId="68" fillId="16" borderId="133" xfId="0" applyNumberFormat="1" applyFont="1" applyFill="1" applyBorder="1" applyAlignment="1">
      <alignment horizontal="right"/>
    </xf>
    <xf numFmtId="3" fontId="138" fillId="13" borderId="28" xfId="0" quotePrefix="1" applyNumberFormat="1" applyFont="1" applyFill="1" applyBorder="1" applyAlignment="1">
      <alignment horizontal="center" vertical="center"/>
    </xf>
    <xf numFmtId="167" fontId="75" fillId="13" borderId="28" xfId="0" applyNumberFormat="1" applyFont="1" applyFill="1" applyBorder="1" applyAlignment="1">
      <alignment horizontal="center" vertical="center"/>
    </xf>
    <xf numFmtId="167" fontId="79" fillId="13" borderId="153" xfId="0" applyNumberFormat="1" applyFont="1" applyFill="1" applyBorder="1" applyAlignment="1">
      <alignment horizontal="center" vertical="center"/>
    </xf>
    <xf numFmtId="167" fontId="79" fillId="13" borderId="45" xfId="0" applyNumberFormat="1" applyFont="1" applyFill="1" applyBorder="1" applyAlignment="1">
      <alignment horizontal="center" vertical="center"/>
    </xf>
    <xf numFmtId="167" fontId="79" fillId="13" borderId="174" xfId="0" applyNumberFormat="1" applyFont="1" applyFill="1" applyBorder="1" applyAlignment="1">
      <alignment horizontal="center" vertical="center"/>
    </xf>
    <xf numFmtId="165" fontId="142" fillId="24" borderId="0" xfId="0" applyFont="1" applyFill="1" applyAlignment="1">
      <alignment horizontal="left" vertical="center"/>
    </xf>
    <xf numFmtId="172" fontId="209" fillId="10" borderId="18" xfId="0" applyNumberFormat="1" applyFont="1" applyFill="1" applyBorder="1" applyAlignment="1">
      <alignment horizontal="center" vertical="center"/>
    </xf>
    <xf numFmtId="172" fontId="209" fillId="10" borderId="57" xfId="0" applyNumberFormat="1" applyFont="1" applyFill="1" applyBorder="1" applyAlignment="1">
      <alignment horizontal="center" vertical="center"/>
    </xf>
    <xf numFmtId="167" fontId="79" fillId="23" borderId="172" xfId="0" applyNumberFormat="1" applyFont="1" applyFill="1" applyBorder="1" applyAlignment="1">
      <alignment horizontal="center" vertical="center"/>
    </xf>
    <xf numFmtId="165" fontId="85" fillId="0" borderId="151" xfId="0" applyFont="1" applyBorder="1" applyAlignment="1">
      <alignment horizontal="center" vertical="center"/>
    </xf>
    <xf numFmtId="177" fontId="9" fillId="0" borderId="151" xfId="0" applyNumberFormat="1" applyFont="1" applyBorder="1" applyAlignment="1">
      <alignment horizontal="center" vertical="center"/>
    </xf>
    <xf numFmtId="167" fontId="9" fillId="0" borderId="151" xfId="0" applyNumberFormat="1" applyFont="1" applyBorder="1" applyAlignment="1">
      <alignment horizontal="center" vertical="center"/>
    </xf>
    <xf numFmtId="165" fontId="142" fillId="24" borderId="151" xfId="0" applyFont="1" applyFill="1" applyBorder="1" applyAlignment="1">
      <alignment horizontal="left" vertical="center"/>
    </xf>
    <xf numFmtId="3" fontId="217" fillId="0" borderId="0" xfId="0" applyNumberFormat="1" applyFont="1" applyAlignment="1">
      <alignment horizontal="center" vertical="center"/>
    </xf>
    <xf numFmtId="175" fontId="42" fillId="0" borderId="0" xfId="0" applyNumberFormat="1" applyFont="1" applyAlignment="1">
      <alignment horizontal="center" vertical="center"/>
    </xf>
    <xf numFmtId="172" fontId="176" fillId="0" borderId="0" xfId="0" applyNumberFormat="1" applyFont="1" applyAlignment="1">
      <alignment horizontal="center" vertical="center"/>
    </xf>
    <xf numFmtId="4" fontId="176" fillId="0" borderId="0" xfId="0" applyNumberFormat="1" applyFont="1" applyAlignment="1">
      <alignment horizontal="right" vertical="center"/>
    </xf>
    <xf numFmtId="170" fontId="176" fillId="0" borderId="0" xfId="0" applyNumberFormat="1" applyFont="1" applyAlignment="1">
      <alignment horizontal="center" vertical="center"/>
    </xf>
    <xf numFmtId="165" fontId="133" fillId="9" borderId="0" xfId="0" applyFont="1" applyFill="1" applyAlignment="1">
      <alignment vertical="center"/>
    </xf>
    <xf numFmtId="3" fontId="79" fillId="24" borderId="173" xfId="0" applyNumberFormat="1" applyFont="1" applyFill="1" applyBorder="1" applyAlignment="1">
      <alignment horizontal="left" vertical="center"/>
    </xf>
    <xf numFmtId="3" fontId="79" fillId="24" borderId="173" xfId="0" applyNumberFormat="1" applyFont="1" applyFill="1" applyBorder="1" applyAlignment="1">
      <alignment vertical="center"/>
    </xf>
    <xf numFmtId="169" fontId="136" fillId="24" borderId="173" xfId="0" applyNumberFormat="1" applyFont="1" applyFill="1" applyBorder="1" applyAlignment="1">
      <alignment vertical="center"/>
    </xf>
    <xf numFmtId="3" fontId="62" fillId="24" borderId="173" xfId="0" applyNumberFormat="1" applyFont="1" applyFill="1" applyBorder="1" applyAlignment="1">
      <alignment vertical="center"/>
    </xf>
    <xf numFmtId="3" fontId="62" fillId="24" borderId="173" xfId="0" applyNumberFormat="1" applyFont="1" applyFill="1" applyBorder="1" applyAlignment="1">
      <alignment horizontal="center" vertical="center"/>
    </xf>
    <xf numFmtId="3" fontId="79" fillId="24" borderId="173" xfId="0" applyNumberFormat="1" applyFont="1" applyFill="1" applyBorder="1" applyAlignment="1">
      <alignment horizontal="center" vertical="center"/>
    </xf>
    <xf numFmtId="167" fontId="9" fillId="24" borderId="173" xfId="0" applyNumberFormat="1" applyFont="1" applyFill="1" applyBorder="1" applyAlignment="1">
      <alignment horizontal="center" vertical="center"/>
    </xf>
    <xf numFmtId="167" fontId="78" fillId="24" borderId="173" xfId="0" applyNumberFormat="1" applyFont="1" applyFill="1" applyBorder="1" applyAlignment="1">
      <alignment horizontal="center" vertical="center"/>
    </xf>
    <xf numFmtId="4" fontId="30" fillId="0" borderId="0" xfId="0" applyNumberFormat="1" applyFont="1" applyAlignment="1">
      <alignment horizontal="center" vertical="center"/>
    </xf>
    <xf numFmtId="165" fontId="159" fillId="0" borderId="0" xfId="0" applyFont="1" applyAlignment="1">
      <alignment horizontal="center" vertical="center"/>
    </xf>
    <xf numFmtId="165" fontId="237" fillId="0" borderId="0" xfId="0" applyFont="1" applyAlignment="1">
      <alignment horizontal="center" vertical="center"/>
    </xf>
    <xf numFmtId="3" fontId="79" fillId="24" borderId="0" xfId="0" applyNumberFormat="1" applyFont="1" applyFill="1" applyAlignment="1">
      <alignment horizontal="left" vertical="center"/>
    </xf>
    <xf numFmtId="3" fontId="79" fillId="24" borderId="0" xfId="0" applyNumberFormat="1" applyFont="1" applyFill="1" applyAlignment="1">
      <alignment vertical="center"/>
    </xf>
    <xf numFmtId="169" fontId="136" fillId="24" borderId="0" xfId="0" applyNumberFormat="1" applyFont="1" applyFill="1" applyAlignment="1">
      <alignment vertical="center"/>
    </xf>
    <xf numFmtId="3" fontId="62" fillId="24" borderId="0" xfId="0" applyNumberFormat="1" applyFont="1" applyFill="1" applyAlignment="1">
      <alignment horizontal="center" vertical="center"/>
    </xf>
    <xf numFmtId="3" fontId="79" fillId="24" borderId="0" xfId="0" applyNumberFormat="1" applyFont="1" applyFill="1" applyAlignment="1">
      <alignment horizontal="center" vertical="center"/>
    </xf>
    <xf numFmtId="167" fontId="9" fillId="24" borderId="0" xfId="0" applyNumberFormat="1" applyFont="1" applyFill="1" applyAlignment="1">
      <alignment horizontal="center" vertical="center"/>
    </xf>
    <xf numFmtId="167" fontId="78" fillId="24" borderId="0" xfId="0" applyNumberFormat="1" applyFont="1" applyFill="1" applyAlignment="1">
      <alignment horizontal="center" vertical="center"/>
    </xf>
    <xf numFmtId="3" fontId="79" fillId="24" borderId="171" xfId="0" applyNumberFormat="1" applyFont="1" applyFill="1" applyBorder="1" applyAlignment="1">
      <alignment horizontal="left" vertical="center"/>
    </xf>
    <xf numFmtId="3" fontId="79" fillId="24" borderId="171" xfId="0" applyNumberFormat="1" applyFont="1" applyFill="1" applyBorder="1" applyAlignment="1">
      <alignment vertical="center"/>
    </xf>
    <xf numFmtId="169" fontId="136" fillId="24" borderId="171" xfId="0" applyNumberFormat="1" applyFont="1" applyFill="1" applyBorder="1" applyAlignment="1">
      <alignment vertical="center"/>
    </xf>
    <xf numFmtId="3" fontId="62" fillId="24" borderId="171" xfId="0" applyNumberFormat="1" applyFont="1" applyFill="1" applyBorder="1" applyAlignment="1">
      <alignment vertical="center"/>
    </xf>
    <xf numFmtId="3" fontId="62" fillId="24" borderId="171" xfId="0" applyNumberFormat="1" applyFont="1" applyFill="1" applyBorder="1" applyAlignment="1">
      <alignment horizontal="center" vertical="center"/>
    </xf>
    <xf numFmtId="3" fontId="79" fillId="24" borderId="171" xfId="0" applyNumberFormat="1" applyFont="1" applyFill="1" applyBorder="1" applyAlignment="1">
      <alignment horizontal="center" vertical="center"/>
    </xf>
    <xf numFmtId="167" fontId="9" fillId="24" borderId="171" xfId="0" applyNumberFormat="1" applyFont="1" applyFill="1" applyBorder="1" applyAlignment="1">
      <alignment horizontal="center" vertical="center"/>
    </xf>
    <xf numFmtId="167" fontId="78" fillId="24" borderId="171" xfId="0" applyNumberFormat="1" applyFont="1" applyFill="1" applyBorder="1" applyAlignment="1">
      <alignment horizontal="center" vertical="center"/>
    </xf>
    <xf numFmtId="4" fontId="176" fillId="0" borderId="0" xfId="0" applyNumberFormat="1" applyFont="1" applyAlignment="1">
      <alignment horizontal="center" vertical="center"/>
    </xf>
    <xf numFmtId="3" fontId="118" fillId="24" borderId="0" xfId="0" applyNumberFormat="1" applyFont="1" applyFill="1" applyAlignment="1">
      <alignment horizontal="left" vertical="center"/>
    </xf>
    <xf numFmtId="3" fontId="223" fillId="24" borderId="0" xfId="0" applyNumberFormat="1" applyFont="1" applyFill="1" applyAlignment="1">
      <alignment horizontal="center" vertical="center"/>
    </xf>
    <xf numFmtId="165" fontId="38" fillId="24" borderId="0" xfId="0" applyFont="1" applyFill="1" applyAlignment="1">
      <alignment vertical="center"/>
    </xf>
    <xf numFmtId="165" fontId="38" fillId="24" borderId="0" xfId="0" applyFont="1" applyFill="1" applyAlignment="1">
      <alignment horizontal="center" vertical="center"/>
    </xf>
    <xf numFmtId="165" fontId="9" fillId="24" borderId="0" xfId="0" applyFont="1" applyFill="1" applyAlignment="1">
      <alignment horizontal="center" vertical="center"/>
    </xf>
    <xf numFmtId="172" fontId="42" fillId="0" borderId="0" xfId="0" applyNumberFormat="1" applyFont="1" applyAlignment="1">
      <alignment horizontal="center" vertical="center"/>
    </xf>
    <xf numFmtId="165" fontId="63" fillId="0" borderId="0" xfId="0" applyFont="1" applyAlignment="1">
      <alignment horizontal="center" vertical="center"/>
    </xf>
    <xf numFmtId="4" fontId="56" fillId="10" borderId="89" xfId="0" applyNumberFormat="1" applyFont="1" applyFill="1" applyBorder="1" applyAlignment="1">
      <alignment horizontal="right" vertical="center"/>
    </xf>
    <xf numFmtId="167" fontId="56" fillId="10" borderId="40" xfId="0" applyNumberFormat="1" applyFont="1" applyFill="1" applyBorder="1" applyAlignment="1">
      <alignment horizontal="right" vertical="center"/>
    </xf>
    <xf numFmtId="184" fontId="138" fillId="0" borderId="0" xfId="0" applyNumberFormat="1" applyFont="1" applyAlignment="1">
      <alignment vertical="center"/>
    </xf>
    <xf numFmtId="184" fontId="85" fillId="0" borderId="0" xfId="0" applyNumberFormat="1" applyFont="1" applyAlignment="1">
      <alignment horizontal="center" vertical="center"/>
    </xf>
    <xf numFmtId="169" fontId="72" fillId="0" borderId="0" xfId="0" applyNumberFormat="1" applyFont="1" applyAlignment="1">
      <alignment horizontal="center" vertical="center"/>
    </xf>
    <xf numFmtId="169" fontId="136" fillId="0" borderId="0" xfId="0" applyNumberFormat="1" applyFont="1" applyAlignment="1">
      <alignment vertical="center"/>
    </xf>
    <xf numFmtId="169" fontId="84" fillId="0" borderId="0" xfId="0" applyNumberFormat="1" applyFont="1" applyAlignment="1">
      <alignment vertical="center"/>
    </xf>
    <xf numFmtId="4" fontId="222" fillId="38" borderId="84" xfId="0" applyNumberFormat="1" applyFont="1" applyFill="1" applyBorder="1" applyAlignment="1">
      <alignment horizontal="center" vertical="center"/>
    </xf>
    <xf numFmtId="4" fontId="222" fillId="12" borderId="85" xfId="0" applyNumberFormat="1" applyFont="1" applyFill="1" applyBorder="1" applyAlignment="1">
      <alignment horizontal="center" vertical="center"/>
    </xf>
    <xf numFmtId="4" fontId="55" fillId="12" borderId="85" xfId="0" applyNumberFormat="1" applyFont="1" applyFill="1" applyBorder="1" applyAlignment="1">
      <alignment horizontal="right" vertical="center"/>
    </xf>
    <xf numFmtId="167" fontId="59" fillId="12" borderId="86" xfId="0" applyNumberFormat="1" applyFont="1" applyFill="1" applyBorder="1" applyAlignment="1">
      <alignment horizontal="right" vertical="center"/>
    </xf>
    <xf numFmtId="4" fontId="222" fillId="12" borderId="84" xfId="0" applyNumberFormat="1" applyFont="1" applyFill="1" applyBorder="1" applyAlignment="1">
      <alignment horizontal="center" vertical="center"/>
    </xf>
    <xf numFmtId="165" fontId="138" fillId="0" borderId="0" xfId="0" applyFont="1" applyAlignment="1">
      <alignment vertical="center"/>
    </xf>
    <xf numFmtId="165" fontId="85" fillId="0" borderId="0" xfId="0" applyFont="1" applyAlignment="1">
      <alignment horizontal="center" vertical="center"/>
    </xf>
    <xf numFmtId="165" fontId="84" fillId="0" borderId="0" xfId="0" applyFont="1" applyAlignment="1">
      <alignment vertical="center"/>
    </xf>
    <xf numFmtId="4" fontId="62" fillId="0" borderId="0" xfId="0" applyNumberFormat="1" applyFont="1" applyAlignment="1">
      <alignment horizontal="center" vertical="center"/>
    </xf>
    <xf numFmtId="167" fontId="71" fillId="0" borderId="0" xfId="0" applyNumberFormat="1" applyFont="1" applyAlignment="1">
      <alignment vertical="center"/>
    </xf>
    <xf numFmtId="167" fontId="9" fillId="12" borderId="174" xfId="0" applyNumberFormat="1" applyFont="1" applyFill="1" applyBorder="1" applyAlignment="1">
      <alignment vertical="center"/>
    </xf>
    <xf numFmtId="165" fontId="38" fillId="17" borderId="0" xfId="0" applyFont="1" applyFill="1" applyAlignment="1" applyProtection="1">
      <alignment vertical="center"/>
      <protection hidden="1"/>
    </xf>
    <xf numFmtId="165" fontId="66" fillId="16" borderId="199" xfId="0" applyFont="1" applyFill="1" applyBorder="1" applyAlignment="1" applyProtection="1">
      <alignment horizontal="center" vertical="center"/>
      <protection hidden="1"/>
    </xf>
    <xf numFmtId="165" fontId="38" fillId="17" borderId="200" xfId="0" applyFont="1" applyFill="1" applyBorder="1" applyAlignment="1" applyProtection="1">
      <alignment vertical="center"/>
      <protection hidden="1"/>
    </xf>
    <xf numFmtId="180" fontId="202" fillId="16" borderId="0" xfId="0" applyNumberFormat="1" applyFont="1" applyFill="1" applyAlignment="1" applyProtection="1">
      <alignment horizontal="left" vertical="center"/>
      <protection hidden="1"/>
    </xf>
    <xf numFmtId="3" fontId="281" fillId="17" borderId="200" xfId="0" applyNumberFormat="1" applyFont="1" applyFill="1" applyBorder="1" applyAlignment="1">
      <alignment horizontal="center" vertical="center"/>
    </xf>
    <xf numFmtId="199" fontId="250" fillId="16" borderId="199" xfId="0" applyNumberFormat="1" applyFont="1" applyFill="1" applyBorder="1" applyAlignment="1" applyProtection="1">
      <alignment vertical="center"/>
      <protection hidden="1"/>
    </xf>
    <xf numFmtId="170" fontId="250" fillId="16" borderId="199" xfId="0" applyNumberFormat="1" applyFont="1" applyFill="1" applyBorder="1" applyAlignment="1" applyProtection="1">
      <alignment vertical="center"/>
      <protection hidden="1"/>
    </xf>
    <xf numFmtId="180" fontId="250" fillId="16" borderId="199" xfId="0" applyNumberFormat="1" applyFont="1" applyFill="1" applyBorder="1" applyAlignment="1" applyProtection="1">
      <alignment horizontal="left" vertical="center"/>
      <protection hidden="1"/>
    </xf>
    <xf numFmtId="198" fontId="213" fillId="17" borderId="200" xfId="0" applyNumberFormat="1" applyFont="1" applyFill="1" applyBorder="1" applyAlignment="1" applyProtection="1">
      <alignment vertical="center"/>
      <protection hidden="1"/>
    </xf>
    <xf numFmtId="170" fontId="213" fillId="17" borderId="200" xfId="0" applyNumberFormat="1" applyFont="1" applyFill="1" applyBorder="1" applyAlignment="1" applyProtection="1">
      <alignment vertical="center"/>
      <protection hidden="1"/>
    </xf>
    <xf numFmtId="167" fontId="274" fillId="0" borderId="0" xfId="0" applyNumberFormat="1" applyFont="1" applyAlignment="1" applyProtection="1">
      <alignment textRotation="90"/>
      <protection locked="0"/>
    </xf>
    <xf numFmtId="167" fontId="202" fillId="0" borderId="0" xfId="0" applyNumberFormat="1" applyFont="1" applyAlignment="1" applyProtection="1">
      <alignment horizontal="center"/>
      <protection locked="0"/>
    </xf>
    <xf numFmtId="165" fontId="215" fillId="0" borderId="0" xfId="0" applyFont="1" applyAlignment="1" applyProtection="1">
      <alignment vertical="center"/>
      <protection locked="0"/>
    </xf>
    <xf numFmtId="167" fontId="55" fillId="12" borderId="0" xfId="1" applyNumberFormat="1" applyFont="1" applyFill="1" applyBorder="1" applyAlignment="1" applyProtection="1">
      <alignment horizontal="center" vertical="center"/>
      <protection locked="0"/>
    </xf>
    <xf numFmtId="167" fontId="55" fillId="20" borderId="0" xfId="1" applyNumberFormat="1" applyFont="1" applyFill="1" applyBorder="1" applyAlignment="1" applyProtection="1">
      <alignment horizontal="center" vertical="center"/>
      <protection locked="0"/>
    </xf>
    <xf numFmtId="166" fontId="220" fillId="10" borderId="182" xfId="0" applyNumberFormat="1" applyFont="1" applyFill="1" applyBorder="1" applyAlignment="1" applyProtection="1">
      <alignment horizontal="center" vertical="center"/>
      <protection locked="0"/>
    </xf>
    <xf numFmtId="191" fontId="282" fillId="12" borderId="2" xfId="0" applyNumberFormat="1" applyFont="1" applyFill="1" applyBorder="1" applyAlignment="1" applyProtection="1">
      <alignment horizontal="center" vertical="center"/>
      <protection locked="0"/>
    </xf>
    <xf numFmtId="165" fontId="283" fillId="12" borderId="0" xfId="0" applyFont="1" applyFill="1" applyAlignment="1">
      <alignment horizontal="center" vertical="center"/>
    </xf>
    <xf numFmtId="165" fontId="284" fillId="20" borderId="0" xfId="0" applyFont="1" applyFill="1" applyAlignment="1">
      <alignment horizontal="center" vertical="center"/>
    </xf>
    <xf numFmtId="173" fontId="8" fillId="3" borderId="180" xfId="0" applyNumberFormat="1" applyFont="1" applyFill="1" applyBorder="1" applyAlignment="1">
      <alignment horizontal="left" vertical="center"/>
    </xf>
    <xf numFmtId="173" fontId="285" fillId="0" borderId="116" xfId="0" applyNumberFormat="1" applyFont="1" applyBorder="1" applyAlignment="1">
      <alignment horizontal="center" vertical="center"/>
    </xf>
    <xf numFmtId="165" fontId="15" fillId="0" borderId="4" xfId="0" applyFont="1" applyBorder="1" applyAlignment="1">
      <alignment vertical="center"/>
    </xf>
    <xf numFmtId="165" fontId="15" fillId="0" borderId="106" xfId="0" applyFont="1" applyBorder="1" applyAlignment="1">
      <alignment vertical="center"/>
    </xf>
    <xf numFmtId="4" fontId="89" fillId="12" borderId="0" xfId="1" applyNumberFormat="1" applyFont="1" applyFill="1" applyBorder="1" applyAlignment="1" applyProtection="1">
      <alignment vertical="center"/>
    </xf>
    <xf numFmtId="4" fontId="194" fillId="12" borderId="0" xfId="1" applyNumberFormat="1" applyFont="1" applyFill="1" applyBorder="1" applyAlignment="1" applyProtection="1">
      <alignment horizontal="left" vertical="center"/>
    </xf>
    <xf numFmtId="167" fontId="68" fillId="2" borderId="148" xfId="0" applyNumberFormat="1" applyFont="1" applyFill="1" applyBorder="1" applyAlignment="1">
      <alignment horizontal="center" vertical="center"/>
    </xf>
    <xf numFmtId="167" fontId="44" fillId="16" borderId="138" xfId="0" applyNumberFormat="1" applyFont="1" applyFill="1" applyBorder="1" applyAlignment="1">
      <alignment vertical="center"/>
    </xf>
    <xf numFmtId="167" fontId="237" fillId="2" borderId="147" xfId="0" applyNumberFormat="1" applyFont="1" applyFill="1" applyBorder="1" applyAlignment="1">
      <alignment horizontal="center" vertical="center"/>
    </xf>
    <xf numFmtId="167" fontId="80" fillId="16" borderId="137" xfId="0" applyNumberFormat="1" applyFont="1" applyFill="1" applyBorder="1" applyAlignment="1">
      <alignment vertical="center"/>
    </xf>
    <xf numFmtId="167" fontId="68" fillId="16" borderId="132" xfId="0" applyNumberFormat="1" applyFont="1" applyFill="1" applyBorder="1" applyAlignment="1">
      <alignment horizontal="right"/>
    </xf>
    <xf numFmtId="4" fontId="83" fillId="39" borderId="0" xfId="0" applyNumberFormat="1" applyFont="1" applyFill="1" applyAlignment="1">
      <alignment horizontal="center" vertical="center"/>
    </xf>
    <xf numFmtId="4" fontId="77" fillId="39" borderId="0" xfId="0" applyNumberFormat="1" applyFont="1" applyFill="1" applyAlignment="1">
      <alignment vertical="center"/>
    </xf>
    <xf numFmtId="4" fontId="77" fillId="39" borderId="0" xfId="0" applyNumberFormat="1" applyFont="1" applyFill="1" applyAlignment="1">
      <alignment horizontal="center" vertical="center"/>
    </xf>
    <xf numFmtId="166" fontId="55" fillId="0" borderId="203" xfId="0" applyNumberFormat="1" applyFont="1" applyBorder="1" applyAlignment="1" applyProtection="1">
      <alignment vertical="center"/>
      <protection locked="0"/>
    </xf>
    <xf numFmtId="170" fontId="128" fillId="0" borderId="204" xfId="2" applyNumberFormat="1" applyFont="1" applyFill="1" applyBorder="1" applyAlignment="1" applyProtection="1">
      <alignment horizontal="right" vertical="center"/>
      <protection locked="0"/>
    </xf>
    <xf numFmtId="170" fontId="134" fillId="0" borderId="130" xfId="2" applyNumberFormat="1" applyFont="1" applyFill="1" applyBorder="1" applyAlignment="1" applyProtection="1">
      <alignment horizontal="right" vertical="center"/>
      <protection locked="0"/>
    </xf>
    <xf numFmtId="170" fontId="286" fillId="0" borderId="130" xfId="2" applyNumberFormat="1" applyFont="1" applyFill="1" applyBorder="1" applyAlignment="1" applyProtection="1">
      <alignment horizontal="right" vertical="center"/>
      <protection locked="0"/>
    </xf>
    <xf numFmtId="170" fontId="287" fillId="0" borderId="130" xfId="2" applyNumberFormat="1" applyFont="1" applyFill="1" applyBorder="1" applyAlignment="1" applyProtection="1">
      <alignment horizontal="right" vertical="center"/>
      <protection locked="0"/>
    </xf>
    <xf numFmtId="166" fontId="288" fillId="0" borderId="203" xfId="0" applyNumberFormat="1" applyFont="1" applyBorder="1" applyAlignment="1" applyProtection="1">
      <alignment vertical="center"/>
      <protection locked="0"/>
    </xf>
    <xf numFmtId="170" fontId="128" fillId="0" borderId="130" xfId="2" quotePrefix="1" applyNumberFormat="1" applyFont="1" applyFill="1" applyBorder="1" applyAlignment="1" applyProtection="1">
      <alignment horizontal="right" vertical="center"/>
      <protection locked="0"/>
    </xf>
    <xf numFmtId="185" fontId="44" fillId="0" borderId="205" xfId="2" quotePrefix="1" applyNumberFormat="1" applyFill="1" applyBorder="1" applyAlignment="1" applyProtection="1">
      <alignment horizontal="center" vertical="center"/>
      <protection locked="0"/>
    </xf>
    <xf numFmtId="169" fontId="79" fillId="24" borderId="0" xfId="0" applyNumberFormat="1" applyFont="1" applyFill="1" applyAlignment="1">
      <alignment horizontal="right" vertical="center"/>
    </xf>
    <xf numFmtId="4" fontId="79" fillId="24" borderId="0" xfId="0" applyNumberFormat="1" applyFont="1" applyFill="1" applyAlignment="1">
      <alignment horizontal="left" vertical="center"/>
    </xf>
    <xf numFmtId="185" fontId="55" fillId="0" borderId="205" xfId="4" quotePrefix="1" applyNumberFormat="1" applyFill="1" applyBorder="1" applyAlignment="1" applyProtection="1">
      <alignment horizontal="center" vertical="center"/>
      <protection locked="0"/>
    </xf>
    <xf numFmtId="167" fontId="55" fillId="0" borderId="203" xfId="0" applyNumberFormat="1" applyFont="1" applyBorder="1" applyAlignment="1" applyProtection="1">
      <alignment vertical="center"/>
      <protection locked="0"/>
    </xf>
    <xf numFmtId="167" fontId="44" fillId="0" borderId="206" xfId="0" applyNumberFormat="1" applyFont="1" applyBorder="1" applyAlignment="1" applyProtection="1">
      <alignment vertical="center"/>
      <protection locked="0"/>
    </xf>
    <xf numFmtId="167" fontId="44" fillId="0" borderId="207" xfId="0" applyNumberFormat="1" applyFont="1" applyBorder="1" applyAlignment="1" applyProtection="1">
      <alignment vertical="center"/>
      <protection locked="0"/>
    </xf>
    <xf numFmtId="185" fontId="55" fillId="0" borderId="131" xfId="4" quotePrefix="1" applyNumberFormat="1" applyFill="1" applyBorder="1" applyAlignment="1" applyProtection="1">
      <alignment horizontal="center" vertical="center"/>
      <protection locked="0"/>
    </xf>
    <xf numFmtId="167" fontId="55" fillId="0" borderId="176" xfId="0" applyNumberFormat="1" applyFont="1" applyBorder="1" applyAlignment="1" applyProtection="1">
      <alignment vertical="center"/>
      <protection locked="0"/>
    </xf>
    <xf numFmtId="167" fontId="44" fillId="0" borderId="126" xfId="0" applyNumberFormat="1" applyFont="1" applyBorder="1" applyAlignment="1" applyProtection="1">
      <alignment vertical="center"/>
      <protection locked="0"/>
    </xf>
    <xf numFmtId="185" fontId="216" fillId="0" borderId="131" xfId="7" quotePrefix="1" applyNumberFormat="1" applyFill="1" applyBorder="1" applyAlignment="1" applyProtection="1">
      <alignment horizontal="center" vertical="center"/>
      <protection locked="0"/>
    </xf>
    <xf numFmtId="167" fontId="205" fillId="0" borderId="206" xfId="8" applyNumberFormat="1" applyFill="1" applyBorder="1" applyAlignment="1" applyProtection="1">
      <alignment vertical="center"/>
      <protection locked="0"/>
    </xf>
    <xf numFmtId="4" fontId="232" fillId="0" borderId="67" xfId="0" applyNumberFormat="1" applyFont="1" applyBorder="1" applyAlignment="1">
      <alignment horizontal="right" vertical="top"/>
    </xf>
    <xf numFmtId="165" fontId="88" fillId="0" borderId="151" xfId="0" applyFont="1" applyBorder="1" applyAlignment="1">
      <alignment horizontal="left" vertical="center"/>
    </xf>
    <xf numFmtId="165" fontId="145" fillId="0" borderId="162" xfId="0" applyFont="1" applyBorder="1" applyAlignment="1">
      <alignment horizontal="left" vertical="center"/>
    </xf>
    <xf numFmtId="165" fontId="55" fillId="19" borderId="52" xfId="0" applyFont="1" applyFill="1" applyBorder="1" applyAlignment="1" applyProtection="1">
      <alignment horizontal="left" vertical="center"/>
      <protection locked="0"/>
    </xf>
    <xf numFmtId="165" fontId="55" fillId="19" borderId="162" xfId="0" applyFont="1" applyFill="1" applyBorder="1" applyAlignment="1" applyProtection="1">
      <alignment horizontal="left" vertical="center"/>
      <protection locked="0"/>
    </xf>
    <xf numFmtId="165" fontId="55" fillId="19" borderId="50" xfId="0" applyFont="1" applyFill="1" applyBorder="1" applyAlignment="1" applyProtection="1">
      <alignment horizontal="left" vertical="center"/>
      <protection locked="0"/>
    </xf>
    <xf numFmtId="165" fontId="55" fillId="19" borderId="54" xfId="0" applyFont="1" applyFill="1" applyBorder="1" applyAlignment="1" applyProtection="1">
      <alignment horizontal="left" vertical="center"/>
      <protection locked="0"/>
    </xf>
    <xf numFmtId="165" fontId="192" fillId="12" borderId="66" xfId="0" applyFont="1" applyFill="1" applyBorder="1" applyAlignment="1">
      <alignment horizontal="left" vertical="center"/>
    </xf>
    <xf numFmtId="165" fontId="192" fillId="12" borderId="67" xfId="0" applyFont="1" applyFill="1" applyBorder="1" applyAlignment="1">
      <alignment horizontal="left" vertical="center"/>
    </xf>
    <xf numFmtId="165" fontId="55" fillId="12" borderId="66" xfId="0" applyFont="1" applyFill="1" applyBorder="1" applyAlignment="1">
      <alignment horizontal="center" vertical="center"/>
    </xf>
    <xf numFmtId="165" fontId="55" fillId="12" borderId="67" xfId="0" applyFont="1" applyFill="1" applyBorder="1" applyAlignment="1">
      <alignment horizontal="center" vertical="center"/>
    </xf>
    <xf numFmtId="165" fontId="38" fillId="0" borderId="152" xfId="0" applyFont="1" applyBorder="1" applyAlignment="1">
      <alignment horizontal="left" vertical="center"/>
    </xf>
    <xf numFmtId="165" fontId="38" fillId="0" borderId="178" xfId="0" applyFont="1" applyBorder="1" applyAlignment="1">
      <alignment horizontal="left" vertical="center"/>
    </xf>
    <xf numFmtId="165" fontId="38" fillId="0" borderId="156" xfId="0" applyFont="1" applyBorder="1" applyAlignment="1">
      <alignment horizontal="left" vertical="center"/>
    </xf>
    <xf numFmtId="165" fontId="38" fillId="0" borderId="185" xfId="0" applyFont="1" applyBorder="1" applyAlignment="1">
      <alignment horizontal="left" vertical="center"/>
    </xf>
    <xf numFmtId="165" fontId="38" fillId="0" borderId="151" xfId="0" applyFont="1" applyBorder="1" applyAlignment="1">
      <alignment horizontal="left" vertical="center"/>
    </xf>
    <xf numFmtId="165" fontId="38" fillId="0" borderId="186" xfId="0" applyFont="1" applyBorder="1" applyAlignment="1">
      <alignment horizontal="left" vertical="center"/>
    </xf>
    <xf numFmtId="165" fontId="45" fillId="0" borderId="149" xfId="0" applyFont="1" applyBorder="1" applyAlignment="1">
      <alignment horizontal="left" vertical="center"/>
    </xf>
    <xf numFmtId="165" fontId="45" fillId="0" borderId="162" xfId="0" applyFont="1" applyBorder="1" applyAlignment="1">
      <alignment horizontal="left" vertical="center"/>
    </xf>
    <xf numFmtId="165" fontId="45" fillId="0" borderId="150" xfId="0" applyFont="1" applyBorder="1" applyAlignment="1">
      <alignment horizontal="left" vertical="center"/>
    </xf>
    <xf numFmtId="169" fontId="196" fillId="10" borderId="152" xfId="0" applyNumberFormat="1" applyFont="1" applyFill="1" applyBorder="1" applyAlignment="1">
      <alignment horizontal="left" vertical="center"/>
    </xf>
    <xf numFmtId="169" fontId="196" fillId="10" borderId="178" xfId="0" applyNumberFormat="1" applyFont="1" applyFill="1" applyBorder="1" applyAlignment="1">
      <alignment horizontal="left" vertical="center"/>
    </xf>
    <xf numFmtId="169" fontId="196" fillId="10" borderId="156" xfId="0" applyNumberFormat="1" applyFont="1" applyFill="1" applyBorder="1" applyAlignment="1">
      <alignment horizontal="left" vertical="center"/>
    </xf>
    <xf numFmtId="169" fontId="196" fillId="10" borderId="177" xfId="0" applyNumberFormat="1" applyFont="1" applyFill="1" applyBorder="1" applyAlignment="1">
      <alignment horizontal="left" vertical="center"/>
    </xf>
    <xf numFmtId="169" fontId="196" fillId="10" borderId="151" xfId="0" applyNumberFormat="1" applyFont="1" applyFill="1" applyBorder="1" applyAlignment="1">
      <alignment horizontal="left" vertical="center"/>
    </xf>
    <xf numFmtId="169" fontId="196" fillId="10" borderId="154" xfId="0" applyNumberFormat="1" applyFont="1" applyFill="1" applyBorder="1" applyAlignment="1">
      <alignment horizontal="left" vertical="center"/>
    </xf>
    <xf numFmtId="165" fontId="37" fillId="12" borderId="149" xfId="0" applyFont="1" applyFill="1" applyBorder="1" applyAlignment="1">
      <alignment horizontal="left" vertical="center"/>
    </xf>
    <xf numFmtId="165" fontId="37" fillId="12" borderId="162" xfId="0" applyFont="1" applyFill="1" applyBorder="1" applyAlignment="1">
      <alignment horizontal="left" vertical="center"/>
    </xf>
    <xf numFmtId="4" fontId="254" fillId="19" borderId="162" xfId="1" applyNumberFormat="1" applyFont="1" applyFill="1" applyBorder="1" applyAlignment="1" applyProtection="1">
      <alignment horizontal="left" vertical="center"/>
    </xf>
    <xf numFmtId="4" fontId="254" fillId="19" borderId="150" xfId="1" applyNumberFormat="1" applyFont="1" applyFill="1" applyBorder="1" applyAlignment="1" applyProtection="1">
      <alignment horizontal="left" vertical="center"/>
    </xf>
    <xf numFmtId="165" fontId="254" fillId="16" borderId="162" xfId="0" applyFont="1" applyFill="1" applyBorder="1" applyAlignment="1">
      <alignment horizontal="left" vertical="center"/>
    </xf>
    <xf numFmtId="165" fontId="254" fillId="16" borderId="150" xfId="0" applyFont="1" applyFill="1" applyBorder="1" applyAlignment="1">
      <alignment horizontal="left" vertical="center"/>
    </xf>
    <xf numFmtId="169" fontId="192" fillId="12" borderId="66" xfId="0" applyNumberFormat="1" applyFont="1" applyFill="1" applyBorder="1" applyAlignment="1">
      <alignment horizontal="left" vertical="center"/>
    </xf>
    <xf numFmtId="169" fontId="192" fillId="12" borderId="0" xfId="0" applyNumberFormat="1" applyFont="1" applyFill="1" applyAlignment="1">
      <alignment horizontal="left" vertical="center"/>
    </xf>
    <xf numFmtId="169" fontId="192" fillId="12" borderId="67" xfId="0" applyNumberFormat="1" applyFont="1" applyFill="1" applyBorder="1" applyAlignment="1">
      <alignment horizontal="left" vertical="center"/>
    </xf>
    <xf numFmtId="165" fontId="176" fillId="20" borderId="65" xfId="0" applyFont="1" applyFill="1" applyBorder="1" applyAlignment="1">
      <alignment horizontal="center" vertical="center" textRotation="90"/>
    </xf>
    <xf numFmtId="165" fontId="176" fillId="20" borderId="67" xfId="0" applyFont="1" applyFill="1" applyBorder="1" applyAlignment="1">
      <alignment horizontal="center" vertical="center" textRotation="90"/>
    </xf>
    <xf numFmtId="165" fontId="176" fillId="20" borderId="68" xfId="0" applyFont="1" applyFill="1" applyBorder="1" applyAlignment="1">
      <alignment horizontal="center" vertical="center" textRotation="90"/>
    </xf>
    <xf numFmtId="165" fontId="221" fillId="20" borderId="59" xfId="0" applyFont="1" applyFill="1" applyBorder="1" applyAlignment="1">
      <alignment horizontal="left" vertical="center"/>
    </xf>
    <xf numFmtId="165" fontId="221" fillId="20" borderId="95" xfId="0" applyFont="1" applyFill="1" applyBorder="1" applyAlignment="1">
      <alignment horizontal="left" vertical="center"/>
    </xf>
    <xf numFmtId="167" fontId="44" fillId="27" borderId="0" xfId="0" applyNumberFormat="1" applyFont="1" applyFill="1" applyAlignment="1">
      <alignment horizontal="right" vertical="center"/>
    </xf>
    <xf numFmtId="4" fontId="91" fillId="27" borderId="66" xfId="1" applyNumberFormat="1" applyFont="1" applyFill="1" applyBorder="1" applyAlignment="1" applyProtection="1">
      <alignment horizontal="left" vertical="center"/>
    </xf>
    <xf numFmtId="4" fontId="91" fillId="27" borderId="0" xfId="1" applyNumberFormat="1" applyFont="1" applyFill="1" applyBorder="1" applyAlignment="1" applyProtection="1">
      <alignment horizontal="left" vertical="center"/>
    </xf>
    <xf numFmtId="4" fontId="89" fillId="20" borderId="95" xfId="1" applyNumberFormat="1" applyFont="1" applyFill="1" applyBorder="1" applyAlignment="1" applyProtection="1">
      <alignment horizontal="left" vertical="center"/>
    </xf>
    <xf numFmtId="165" fontId="91" fillId="27" borderId="0" xfId="0" applyFont="1" applyFill="1" applyAlignment="1">
      <alignment horizontal="left" vertical="center"/>
    </xf>
    <xf numFmtId="165" fontId="243" fillId="27" borderId="178" xfId="0" applyFont="1" applyFill="1" applyBorder="1" applyAlignment="1">
      <alignment horizontal="center" vertical="center"/>
    </xf>
    <xf numFmtId="165" fontId="243" fillId="27" borderId="0" xfId="0" applyFont="1" applyFill="1" applyAlignment="1">
      <alignment horizontal="center" vertical="center"/>
    </xf>
    <xf numFmtId="4" fontId="88" fillId="19" borderId="149" xfId="0" applyNumberFormat="1" applyFont="1" applyFill="1" applyBorder="1" applyAlignment="1" applyProtection="1">
      <alignment horizontal="right" vertical="center"/>
      <protection locked="0"/>
    </xf>
    <xf numFmtId="4" fontId="88" fillId="19" borderId="150" xfId="0" applyNumberFormat="1" applyFont="1" applyFill="1" applyBorder="1" applyAlignment="1" applyProtection="1">
      <alignment horizontal="right" vertical="center"/>
      <protection locked="0"/>
    </xf>
    <xf numFmtId="200" fontId="154" fillId="27" borderId="177" xfId="0" applyNumberFormat="1" applyFont="1" applyFill="1" applyBorder="1" applyAlignment="1">
      <alignment horizontal="right"/>
    </xf>
    <xf numFmtId="200" fontId="154" fillId="27" borderId="154" xfId="0" applyNumberFormat="1" applyFont="1" applyFill="1" applyBorder="1" applyAlignment="1">
      <alignment horizontal="right"/>
    </xf>
    <xf numFmtId="167" fontId="176" fillId="20" borderId="27" xfId="0" applyNumberFormat="1" applyFont="1" applyFill="1" applyBorder="1" applyAlignment="1" applyProtection="1">
      <alignment horizontal="center" vertical="center" textRotation="90"/>
      <protection hidden="1"/>
    </xf>
    <xf numFmtId="167" fontId="176" fillId="20" borderId="28" xfId="0" applyNumberFormat="1" applyFont="1" applyFill="1" applyBorder="1" applyAlignment="1" applyProtection="1">
      <alignment horizontal="center" vertical="center" textRotation="90"/>
      <protection hidden="1"/>
    </xf>
    <xf numFmtId="165" fontId="255" fillId="12" borderId="65" xfId="0" applyFont="1" applyFill="1" applyBorder="1" applyAlignment="1">
      <alignment horizontal="center" vertical="center" textRotation="90"/>
    </xf>
    <xf numFmtId="165" fontId="255" fillId="12" borderId="67" xfId="0" applyFont="1" applyFill="1" applyBorder="1" applyAlignment="1">
      <alignment horizontal="center" vertical="center" textRotation="90"/>
    </xf>
    <xf numFmtId="165" fontId="91" fillId="16" borderId="5" xfId="0" applyFont="1" applyFill="1" applyBorder="1" applyAlignment="1" applyProtection="1">
      <alignment horizontal="left" vertical="center"/>
      <protection hidden="1"/>
    </xf>
    <xf numFmtId="165" fontId="91" fillId="16" borderId="6" xfId="0" applyFont="1" applyFill="1" applyBorder="1" applyAlignment="1" applyProtection="1">
      <alignment horizontal="left" vertical="center"/>
      <protection hidden="1"/>
    </xf>
    <xf numFmtId="167" fontId="209" fillId="27" borderId="161" xfId="0" applyNumberFormat="1" applyFont="1" applyFill="1" applyBorder="1" applyAlignment="1" applyProtection="1">
      <alignment horizontal="left" vertical="center" textRotation="90"/>
      <protection hidden="1"/>
    </xf>
    <xf numFmtId="167" fontId="209" fillId="27" borderId="151" xfId="0" applyNumberFormat="1" applyFont="1" applyFill="1" applyBorder="1" applyAlignment="1" applyProtection="1">
      <alignment horizontal="left" vertical="center" textRotation="90"/>
      <protection hidden="1"/>
    </xf>
    <xf numFmtId="1" fontId="92" fillId="19" borderId="149" xfId="0" quotePrefix="1" applyNumberFormat="1" applyFont="1" applyFill="1" applyBorder="1" applyAlignment="1" applyProtection="1">
      <alignment horizontal="center" vertical="center"/>
      <protection locked="0"/>
    </xf>
    <xf numFmtId="1" fontId="92" fillId="19" borderId="162" xfId="0" quotePrefix="1" applyNumberFormat="1" applyFont="1" applyFill="1" applyBorder="1" applyAlignment="1" applyProtection="1">
      <alignment horizontal="center" vertical="center"/>
      <protection locked="0"/>
    </xf>
    <xf numFmtId="165" fontId="38" fillId="0" borderId="66" xfId="0" applyFont="1" applyBorder="1" applyAlignment="1">
      <alignment horizontal="left" vertical="center"/>
    </xf>
    <xf numFmtId="165" fontId="38" fillId="0" borderId="0" xfId="0" applyFont="1" applyAlignment="1">
      <alignment horizontal="left" vertical="center"/>
    </xf>
    <xf numFmtId="165" fontId="38" fillId="0" borderId="67" xfId="0" applyFont="1" applyBorder="1" applyAlignment="1">
      <alignment horizontal="left" vertical="center"/>
    </xf>
    <xf numFmtId="169" fontId="192" fillId="12" borderId="5" xfId="0" applyNumberFormat="1" applyFont="1" applyFill="1" applyBorder="1" applyAlignment="1">
      <alignment horizontal="left" vertical="center"/>
    </xf>
    <xf numFmtId="169" fontId="192" fillId="12" borderId="6" xfId="0" applyNumberFormat="1" applyFont="1" applyFill="1" applyBorder="1" applyAlignment="1">
      <alignment horizontal="left" vertical="center"/>
    </xf>
    <xf numFmtId="169" fontId="192" fillId="12" borderId="151" xfId="0" applyNumberFormat="1" applyFont="1" applyFill="1" applyBorder="1" applyAlignment="1">
      <alignment horizontal="left" vertical="center"/>
    </xf>
    <xf numFmtId="169" fontId="192" fillId="12" borderId="68" xfId="0" applyNumberFormat="1" applyFont="1" applyFill="1" applyBorder="1" applyAlignment="1">
      <alignment horizontal="left" vertical="center"/>
    </xf>
    <xf numFmtId="165" fontId="80" fillId="10" borderId="149" xfId="0" applyFont="1" applyFill="1" applyBorder="1" applyAlignment="1">
      <alignment horizontal="left" vertical="center"/>
    </xf>
    <xf numFmtId="165" fontId="80" fillId="10" borderId="162" xfId="0" applyFont="1" applyFill="1" applyBorder="1" applyAlignment="1">
      <alignment horizontal="left" vertical="center"/>
    </xf>
    <xf numFmtId="165" fontId="88" fillId="10" borderId="162" xfId="0" applyFont="1" applyFill="1" applyBorder="1" applyAlignment="1">
      <alignment horizontal="right" vertical="center"/>
    </xf>
    <xf numFmtId="165" fontId="88" fillId="10" borderId="150" xfId="0" applyFont="1" applyFill="1" applyBorder="1" applyAlignment="1">
      <alignment horizontal="right" vertical="center"/>
    </xf>
    <xf numFmtId="165" fontId="152" fillId="12" borderId="105" xfId="0" quotePrefix="1" applyFont="1" applyFill="1" applyBorder="1" applyAlignment="1">
      <alignment horizontal="left" vertical="center"/>
    </xf>
    <xf numFmtId="169" fontId="192" fillId="12" borderId="64" xfId="0" applyNumberFormat="1" applyFont="1" applyFill="1" applyBorder="1" applyAlignment="1">
      <alignment horizontal="left" vertical="center"/>
    </xf>
    <xf numFmtId="169" fontId="192" fillId="12" borderId="72" xfId="0" applyNumberFormat="1" applyFont="1" applyFill="1" applyBorder="1" applyAlignment="1">
      <alignment horizontal="left" vertical="center"/>
    </xf>
    <xf numFmtId="169" fontId="192" fillId="12" borderId="178" xfId="0" applyNumberFormat="1" applyFont="1" applyFill="1" applyBorder="1" applyAlignment="1">
      <alignment horizontal="left" vertical="center"/>
    </xf>
    <xf numFmtId="169" fontId="192" fillId="12" borderId="65" xfId="0" applyNumberFormat="1" applyFont="1" applyFill="1" applyBorder="1" applyAlignment="1">
      <alignment horizontal="left" vertical="center"/>
    </xf>
    <xf numFmtId="169" fontId="80" fillId="10" borderId="59" xfId="0" applyNumberFormat="1" applyFont="1" applyFill="1" applyBorder="1" applyAlignment="1">
      <alignment horizontal="left" vertical="center"/>
    </xf>
    <xf numFmtId="169" fontId="80" fillId="10" borderId="71" xfId="0" applyNumberFormat="1" applyFont="1" applyFill="1" applyBorder="1" applyAlignment="1">
      <alignment horizontal="left" vertical="center"/>
    </xf>
    <xf numFmtId="169" fontId="80" fillId="10" borderId="162" xfId="0" applyNumberFormat="1" applyFont="1" applyFill="1" applyBorder="1" applyAlignment="1">
      <alignment horizontal="left" vertical="center"/>
    </xf>
    <xf numFmtId="169" fontId="80" fillId="10" borderId="60" xfId="0" applyNumberFormat="1" applyFont="1" applyFill="1" applyBorder="1" applyAlignment="1">
      <alignment horizontal="left" vertical="center"/>
    </xf>
    <xf numFmtId="165" fontId="9" fillId="0" borderId="66" xfId="0" applyFont="1" applyBorder="1" applyAlignment="1">
      <alignment horizontal="center" vertical="center" textRotation="90" wrapText="1"/>
    </xf>
    <xf numFmtId="169" fontId="88" fillId="27" borderId="105" xfId="0" applyNumberFormat="1" applyFont="1" applyFill="1" applyBorder="1" applyAlignment="1">
      <alignment horizontal="center" vertical="center"/>
    </xf>
    <xf numFmtId="169" fontId="55" fillId="19" borderId="52" xfId="0" applyNumberFormat="1" applyFont="1" applyFill="1" applyBorder="1" applyAlignment="1" applyProtection="1">
      <alignment horizontal="left" vertical="center"/>
      <protection locked="0"/>
    </xf>
    <xf numFmtId="169" fontId="55" fillId="19" borderId="162" xfId="0" applyNumberFormat="1" applyFont="1" applyFill="1" applyBorder="1" applyAlignment="1" applyProtection="1">
      <alignment horizontal="left" vertical="center"/>
      <protection locked="0"/>
    </xf>
    <xf numFmtId="169" fontId="55" fillId="19" borderId="50" xfId="0" applyNumberFormat="1" applyFont="1" applyFill="1" applyBorder="1" applyAlignment="1" applyProtection="1">
      <alignment horizontal="left" vertical="center"/>
      <protection locked="0"/>
    </xf>
    <xf numFmtId="169" fontId="55" fillId="19" borderId="54" xfId="0" applyNumberFormat="1" applyFont="1" applyFill="1" applyBorder="1" applyAlignment="1" applyProtection="1">
      <alignment horizontal="left" vertical="center"/>
      <protection locked="0"/>
    </xf>
    <xf numFmtId="165" fontId="265" fillId="0" borderId="66" xfId="0" applyFont="1" applyBorder="1" applyAlignment="1">
      <alignment horizontal="center" vertical="center" textRotation="90" wrapText="1"/>
    </xf>
    <xf numFmtId="165" fontId="265" fillId="0" borderId="0" xfId="0" applyFont="1" applyAlignment="1">
      <alignment horizontal="center" vertical="center" textRotation="90" wrapText="1"/>
    </xf>
    <xf numFmtId="165" fontId="80" fillId="12" borderId="152" xfId="0" quotePrefix="1" applyFont="1" applyFill="1" applyBorder="1" applyAlignment="1">
      <alignment horizontal="left" vertical="center"/>
    </xf>
    <xf numFmtId="165" fontId="80" fillId="12" borderId="156" xfId="0" quotePrefix="1" applyFont="1" applyFill="1" applyBorder="1" applyAlignment="1">
      <alignment horizontal="left" vertical="center"/>
    </xf>
    <xf numFmtId="14" fontId="152" fillId="12" borderId="152" xfId="0" applyNumberFormat="1" applyFont="1" applyFill="1" applyBorder="1" applyAlignment="1">
      <alignment horizontal="left" vertical="center"/>
    </xf>
    <xf numFmtId="14" fontId="152" fillId="12" borderId="155" xfId="0" applyNumberFormat="1" applyFont="1" applyFill="1" applyBorder="1" applyAlignment="1">
      <alignment horizontal="left" vertical="center"/>
    </xf>
    <xf numFmtId="14" fontId="152" fillId="12" borderId="178" xfId="0" applyNumberFormat="1" applyFont="1" applyFill="1" applyBorder="1" applyAlignment="1">
      <alignment horizontal="left" vertical="center"/>
    </xf>
    <xf numFmtId="14" fontId="152" fillId="12" borderId="156" xfId="0" applyNumberFormat="1" applyFont="1" applyFill="1" applyBorder="1" applyAlignment="1">
      <alignment horizontal="left" vertical="center"/>
    </xf>
    <xf numFmtId="14" fontId="152" fillId="12" borderId="153" xfId="0" applyNumberFormat="1" applyFont="1" applyFill="1" applyBorder="1" applyAlignment="1">
      <alignment horizontal="left" vertical="center"/>
    </xf>
    <xf numFmtId="14" fontId="152" fillId="12" borderId="151" xfId="0" applyNumberFormat="1" applyFont="1" applyFill="1" applyBorder="1" applyAlignment="1">
      <alignment horizontal="left" vertical="center"/>
    </xf>
    <xf numFmtId="14" fontId="152" fillId="12" borderId="190" xfId="0" applyNumberFormat="1" applyFont="1" applyFill="1" applyBorder="1" applyAlignment="1">
      <alignment horizontal="left" vertical="center"/>
    </xf>
    <xf numFmtId="14" fontId="152" fillId="12" borderId="154" xfId="0" applyNumberFormat="1" applyFont="1" applyFill="1" applyBorder="1" applyAlignment="1">
      <alignment horizontal="left" vertical="center"/>
    </xf>
    <xf numFmtId="165" fontId="192" fillId="12" borderId="201" xfId="0" applyFont="1" applyFill="1" applyBorder="1" applyAlignment="1">
      <alignment horizontal="left" vertical="center"/>
    </xf>
    <xf numFmtId="165" fontId="192" fillId="12" borderId="202" xfId="0" applyFont="1" applyFill="1" applyBorder="1" applyAlignment="1">
      <alignment horizontal="left" vertical="center"/>
    </xf>
    <xf numFmtId="169" fontId="196" fillId="10" borderId="149" xfId="0" applyNumberFormat="1" applyFont="1" applyFill="1" applyBorder="1" applyAlignment="1">
      <alignment horizontal="left" vertical="center"/>
    </xf>
    <xf numFmtId="169" fontId="196" fillId="10" borderId="162" xfId="0" applyNumberFormat="1" applyFont="1" applyFill="1" applyBorder="1" applyAlignment="1">
      <alignment horizontal="left" vertical="center"/>
    </xf>
    <xf numFmtId="169" fontId="196" fillId="10" borderId="150" xfId="0" applyNumberFormat="1" applyFont="1" applyFill="1" applyBorder="1" applyAlignment="1">
      <alignment horizontal="left" vertical="center"/>
    </xf>
    <xf numFmtId="165" fontId="192" fillId="12" borderId="66" xfId="0" quotePrefix="1" applyFont="1" applyFill="1" applyBorder="1" applyAlignment="1">
      <alignment horizontal="left" vertical="center"/>
    </xf>
    <xf numFmtId="165" fontId="192" fillId="12" borderId="67" xfId="0" quotePrefix="1" applyFont="1" applyFill="1" applyBorder="1" applyAlignment="1">
      <alignment horizontal="left" vertical="center"/>
    </xf>
    <xf numFmtId="165" fontId="45" fillId="12" borderId="177" xfId="0" applyFont="1" applyFill="1" applyBorder="1" applyAlignment="1">
      <alignment horizontal="left" vertical="center"/>
    </xf>
    <xf numFmtId="165" fontId="45" fillId="12" borderId="154" xfId="0" applyFont="1" applyFill="1" applyBorder="1" applyAlignment="1">
      <alignment horizontal="left" vertical="center"/>
    </xf>
    <xf numFmtId="165" fontId="45" fillId="12" borderId="185" xfId="0" quotePrefix="1" applyFont="1" applyFill="1" applyBorder="1" applyAlignment="1">
      <alignment horizontal="left" vertical="center"/>
    </xf>
    <xf numFmtId="165" fontId="45" fillId="12" borderId="186" xfId="0" quotePrefix="1" applyFont="1" applyFill="1" applyBorder="1" applyAlignment="1">
      <alignment horizontal="left" vertical="center"/>
    </xf>
    <xf numFmtId="165" fontId="80" fillId="12" borderId="152" xfId="0" applyFont="1" applyFill="1" applyBorder="1" applyAlignment="1">
      <alignment horizontal="left" vertical="center"/>
    </xf>
    <xf numFmtId="165" fontId="80" fillId="12" borderId="156" xfId="0" applyFont="1" applyFill="1" applyBorder="1" applyAlignment="1">
      <alignment horizontal="left" vertical="center"/>
    </xf>
    <xf numFmtId="165" fontId="192" fillId="12" borderId="187" xfId="0" applyFont="1" applyFill="1" applyBorder="1" applyAlignment="1">
      <alignment horizontal="left" vertical="center"/>
    </xf>
    <xf numFmtId="165" fontId="192" fillId="12" borderId="188" xfId="0" applyFont="1" applyFill="1" applyBorder="1" applyAlignment="1">
      <alignment horizontal="left" vertical="center"/>
    </xf>
    <xf numFmtId="165" fontId="254" fillId="12" borderId="66" xfId="0" quotePrefix="1" applyFont="1" applyFill="1" applyBorder="1" applyAlignment="1">
      <alignment horizontal="left" vertical="center"/>
    </xf>
    <xf numFmtId="165" fontId="254" fillId="12" borderId="67" xfId="0" applyFont="1" applyFill="1" applyBorder="1" applyAlignment="1">
      <alignment horizontal="left" vertical="center"/>
    </xf>
    <xf numFmtId="167" fontId="30" fillId="0" borderId="0" xfId="0" applyNumberFormat="1" applyFont="1" applyAlignment="1">
      <alignment horizontal="center" vertical="center"/>
    </xf>
    <xf numFmtId="165" fontId="254" fillId="14" borderId="162" xfId="0" applyFont="1" applyFill="1" applyBorder="1" applyAlignment="1">
      <alignment horizontal="left" vertical="center"/>
    </xf>
    <xf numFmtId="165" fontId="254" fillId="14" borderId="150" xfId="0" applyFont="1" applyFill="1" applyBorder="1" applyAlignment="1">
      <alignment horizontal="left" vertical="center"/>
    </xf>
    <xf numFmtId="165" fontId="254" fillId="27" borderId="162" xfId="0" applyFont="1" applyFill="1" applyBorder="1" applyAlignment="1">
      <alignment horizontal="left" vertical="center"/>
    </xf>
    <xf numFmtId="165" fontId="254" fillId="27" borderId="150" xfId="0" applyFont="1" applyFill="1" applyBorder="1" applyAlignment="1">
      <alignment horizontal="left" vertical="center"/>
    </xf>
    <xf numFmtId="165" fontId="43" fillId="10" borderId="27" xfId="0" applyFont="1" applyFill="1" applyBorder="1" applyAlignment="1">
      <alignment horizontal="center" textRotation="90"/>
    </xf>
    <xf numFmtId="165" fontId="43" fillId="10" borderId="53" xfId="0" applyFont="1" applyFill="1" applyBorder="1" applyAlignment="1">
      <alignment horizontal="center" textRotation="90"/>
    </xf>
    <xf numFmtId="165" fontId="43" fillId="10" borderId="189" xfId="0" applyFont="1" applyFill="1" applyBorder="1" applyAlignment="1">
      <alignment horizontal="center" textRotation="90"/>
    </xf>
    <xf numFmtId="165" fontId="266" fillId="0" borderId="66" xfId="0" applyFont="1" applyBorder="1" applyAlignment="1">
      <alignment vertical="top" wrapText="1"/>
    </xf>
    <xf numFmtId="165" fontId="243" fillId="0" borderId="67" xfId="0" applyFont="1" applyBorder="1" applyAlignment="1">
      <alignment vertical="top" wrapText="1"/>
    </xf>
    <xf numFmtId="165" fontId="243" fillId="0" borderId="66" xfId="0" applyFont="1" applyBorder="1" applyAlignment="1">
      <alignment vertical="top" wrapText="1"/>
    </xf>
    <xf numFmtId="165" fontId="254" fillId="12" borderId="201" xfId="0" applyFont="1" applyFill="1" applyBorder="1" applyAlignment="1">
      <alignment horizontal="left" vertical="center"/>
    </xf>
    <xf numFmtId="165" fontId="254" fillId="12" borderId="202" xfId="0" applyFont="1" applyFill="1" applyBorder="1" applyAlignment="1">
      <alignment horizontal="left" vertical="center"/>
    </xf>
    <xf numFmtId="165" fontId="43" fillId="12" borderId="66" xfId="0" applyFont="1" applyFill="1" applyBorder="1" applyAlignment="1">
      <alignment horizontal="left" vertical="center"/>
    </xf>
    <xf numFmtId="165" fontId="43" fillId="12" borderId="67" xfId="0" applyFont="1" applyFill="1" applyBorder="1" applyAlignment="1">
      <alignment horizontal="left" vertical="center"/>
    </xf>
    <xf numFmtId="165" fontId="90" fillId="12" borderId="27" xfId="0" applyFont="1" applyFill="1" applyBorder="1" applyAlignment="1">
      <alignment horizontal="center" vertical="center" textRotation="90"/>
    </xf>
    <xf numFmtId="165" fontId="90" fillId="12" borderId="53" xfId="0" applyFont="1" applyFill="1" applyBorder="1" applyAlignment="1">
      <alignment horizontal="center" vertical="center" textRotation="90"/>
    </xf>
    <xf numFmtId="165" fontId="192" fillId="12" borderId="93" xfId="0" applyFont="1" applyFill="1" applyBorder="1" applyAlignment="1">
      <alignment horizontal="left" vertical="center"/>
    </xf>
    <xf numFmtId="165" fontId="192" fillId="12" borderId="163" xfId="0" applyFont="1" applyFill="1" applyBorder="1" applyAlignment="1">
      <alignment horizontal="left" vertical="center"/>
    </xf>
    <xf numFmtId="165" fontId="192" fillId="12" borderId="93" xfId="0" quotePrefix="1" applyFont="1" applyFill="1" applyBorder="1" applyAlignment="1">
      <alignment horizontal="left" vertical="center"/>
    </xf>
    <xf numFmtId="165" fontId="192" fillId="12" borderId="163" xfId="0" quotePrefix="1" applyFont="1" applyFill="1" applyBorder="1" applyAlignment="1">
      <alignment horizontal="left" vertical="center"/>
    </xf>
    <xf numFmtId="165" fontId="192" fillId="12" borderId="185" xfId="0" applyFont="1" applyFill="1" applyBorder="1" applyAlignment="1">
      <alignment horizontal="left" vertical="center"/>
    </xf>
    <xf numFmtId="165" fontId="192" fillId="12" borderId="186" xfId="0" applyFont="1" applyFill="1" applyBorder="1" applyAlignment="1">
      <alignment horizontal="left" vertical="center"/>
    </xf>
    <xf numFmtId="165" fontId="230" fillId="12" borderId="1" xfId="0" applyFont="1" applyFill="1" applyBorder="1" applyAlignment="1">
      <alignment horizontal="center" vertical="center"/>
    </xf>
    <xf numFmtId="165" fontId="230" fillId="12" borderId="0" xfId="0" applyFont="1" applyFill="1" applyAlignment="1">
      <alignment horizontal="center" vertical="center"/>
    </xf>
    <xf numFmtId="165" fontId="230" fillId="12" borderId="2" xfId="0" applyFont="1" applyFill="1" applyBorder="1" applyAlignment="1">
      <alignment horizontal="center" vertical="center"/>
    </xf>
    <xf numFmtId="1" fontId="153" fillId="12" borderId="0" xfId="0" applyNumberFormat="1" applyFont="1" applyFill="1" applyAlignment="1">
      <alignment horizontal="right"/>
    </xf>
    <xf numFmtId="173" fontId="56" fillId="26" borderId="16" xfId="0" applyNumberFormat="1" applyFont="1" applyFill="1" applyBorder="1" applyAlignment="1">
      <alignment horizontal="right" vertical="center"/>
    </xf>
    <xf numFmtId="167" fontId="32" fillId="13" borderId="39" xfId="0" applyNumberFormat="1" applyFont="1" applyFill="1" applyBorder="1" applyAlignment="1">
      <alignment horizontal="center" vertical="center"/>
    </xf>
    <xf numFmtId="167" fontId="32" fillId="13" borderId="40" xfId="0" applyNumberFormat="1" applyFont="1" applyFill="1" applyBorder="1" applyAlignment="1">
      <alignment horizontal="center" vertical="center"/>
    </xf>
    <xf numFmtId="167" fontId="178" fillId="12" borderId="23" xfId="0" applyNumberFormat="1" applyFont="1" applyFill="1" applyBorder="1" applyAlignment="1">
      <alignment horizontal="center" vertical="center"/>
    </xf>
    <xf numFmtId="167" fontId="27" fillId="12" borderId="17" xfId="0" applyNumberFormat="1" applyFont="1" applyFill="1" applyBorder="1" applyAlignment="1">
      <alignment horizontal="center" vertical="center"/>
    </xf>
    <xf numFmtId="167" fontId="27" fillId="12" borderId="24" xfId="0" applyNumberFormat="1" applyFont="1" applyFill="1" applyBorder="1" applyAlignment="1">
      <alignment horizontal="center" vertical="center"/>
    </xf>
    <xf numFmtId="173" fontId="39" fillId="12" borderId="0" xfId="0" applyNumberFormat="1" applyFont="1" applyFill="1" applyAlignment="1">
      <alignment horizontal="left" vertical="center"/>
    </xf>
    <xf numFmtId="167" fontId="95" fillId="12" borderId="0" xfId="0" quotePrefix="1" applyNumberFormat="1" applyFont="1" applyFill="1" applyAlignment="1">
      <alignment horizontal="center" vertical="center"/>
    </xf>
    <xf numFmtId="167" fontId="40" fillId="12" borderId="0" xfId="0" applyNumberFormat="1" applyFont="1" applyFill="1" applyAlignment="1">
      <alignment horizontal="center" vertical="center"/>
    </xf>
    <xf numFmtId="167" fontId="175" fillId="12" borderId="0" xfId="0" applyNumberFormat="1" applyFont="1" applyFill="1" applyAlignment="1">
      <alignment horizontal="left" vertical="center"/>
    </xf>
    <xf numFmtId="167" fontId="34" fillId="12" borderId="17" xfId="1" applyNumberFormat="1" applyFont="1" applyFill="1" applyBorder="1" applyAlignment="1" applyProtection="1">
      <alignment horizontal="right" vertical="center"/>
    </xf>
    <xf numFmtId="167" fontId="97" fillId="22" borderId="103" xfId="1" applyNumberFormat="1" applyFont="1" applyFill="1" applyBorder="1" applyAlignment="1" applyProtection="1">
      <alignment horizontal="right" vertical="center"/>
    </xf>
    <xf numFmtId="167" fontId="97" fillId="22" borderId="104" xfId="1" applyNumberFormat="1" applyFont="1" applyFill="1" applyBorder="1" applyAlignment="1" applyProtection="1">
      <alignment horizontal="right" vertical="center"/>
    </xf>
    <xf numFmtId="167" fontId="97" fillId="12" borderId="124" xfId="1" applyNumberFormat="1" applyFont="1" applyFill="1" applyBorder="1" applyAlignment="1" applyProtection="1">
      <alignment horizontal="left" vertical="center"/>
    </xf>
    <xf numFmtId="167" fontId="97" fillId="12" borderId="0" xfId="1" applyNumberFormat="1" applyFont="1" applyFill="1" applyBorder="1" applyAlignment="1" applyProtection="1">
      <alignment horizontal="left" vertical="center"/>
    </xf>
    <xf numFmtId="167" fontId="151" fillId="12" borderId="18" xfId="1" applyNumberFormat="1" applyFont="1" applyFill="1" applyBorder="1" applyAlignment="1" applyProtection="1">
      <alignment horizontal="center" vertical="center"/>
    </xf>
    <xf numFmtId="0" fontId="45" fillId="0" borderId="6" xfId="0" applyNumberFormat="1" applyFont="1" applyBorder="1" applyAlignment="1">
      <alignment horizontal="center" vertical="center"/>
    </xf>
    <xf numFmtId="165" fontId="238" fillId="12" borderId="0" xfId="0" applyFont="1" applyFill="1" applyAlignment="1">
      <alignment horizontal="center" vertical="center"/>
    </xf>
    <xf numFmtId="165" fontId="238" fillId="12" borderId="18" xfId="0" applyFont="1" applyFill="1" applyBorder="1" applyAlignment="1">
      <alignment horizontal="center" vertical="center"/>
    </xf>
    <xf numFmtId="167" fontId="129" fillId="12" borderId="0" xfId="0" applyNumberFormat="1" applyFont="1" applyFill="1" applyAlignment="1">
      <alignment horizontal="center" vertical="top"/>
    </xf>
    <xf numFmtId="172" fontId="202" fillId="10" borderId="129" xfId="0" applyNumberFormat="1" applyFont="1" applyFill="1" applyBorder="1" applyAlignment="1">
      <alignment horizontal="center" vertical="center"/>
    </xf>
    <xf numFmtId="172" fontId="202" fillId="10" borderId="164" xfId="0" applyNumberFormat="1" applyFont="1" applyFill="1" applyBorder="1" applyAlignment="1">
      <alignment horizontal="center" vertical="center"/>
    </xf>
    <xf numFmtId="172" fontId="202" fillId="10" borderId="134" xfId="0" applyNumberFormat="1" applyFont="1" applyFill="1" applyBorder="1" applyAlignment="1">
      <alignment horizontal="left" vertical="center"/>
    </xf>
    <xf numFmtId="172" fontId="202" fillId="10" borderId="135" xfId="0" applyNumberFormat="1" applyFont="1" applyFill="1" applyBorder="1" applyAlignment="1">
      <alignment horizontal="left" vertical="center"/>
    </xf>
    <xf numFmtId="172" fontId="202" fillId="10" borderId="165" xfId="0" applyNumberFormat="1" applyFont="1" applyFill="1" applyBorder="1" applyAlignment="1">
      <alignment horizontal="left" vertical="center"/>
    </xf>
    <xf numFmtId="172" fontId="202" fillId="10" borderId="166" xfId="0" applyNumberFormat="1" applyFont="1" applyFill="1" applyBorder="1" applyAlignment="1">
      <alignment horizontal="left" vertical="center"/>
    </xf>
    <xf numFmtId="165" fontId="210" fillId="10" borderId="167" xfId="0" applyFont="1" applyFill="1" applyBorder="1" applyAlignment="1">
      <alignment horizontal="left" vertical="center"/>
    </xf>
    <xf numFmtId="165" fontId="210" fillId="10" borderId="85" xfId="0" applyFont="1" applyFill="1" applyBorder="1" applyAlignment="1">
      <alignment horizontal="left" vertical="center"/>
    </xf>
    <xf numFmtId="4" fontId="42" fillId="0" borderId="2" xfId="0" applyNumberFormat="1" applyFont="1" applyBorder="1" applyAlignment="1">
      <alignment horizontal="center" vertical="top"/>
    </xf>
    <xf numFmtId="183" fontId="79" fillId="0" borderId="0" xfId="0" applyNumberFormat="1" applyFont="1" applyAlignment="1" applyProtection="1">
      <alignment horizontal="center" vertical="top"/>
      <protection hidden="1"/>
    </xf>
    <xf numFmtId="170" fontId="56" fillId="9" borderId="129" xfId="0" applyNumberFormat="1" applyFont="1" applyFill="1" applyBorder="1" applyAlignment="1">
      <alignment horizontal="right" vertical="center"/>
    </xf>
    <xf numFmtId="170" fontId="56" fillId="9" borderId="8" xfId="0" applyNumberFormat="1" applyFont="1" applyFill="1" applyBorder="1" applyAlignment="1">
      <alignment horizontal="right" vertical="center"/>
    </xf>
    <xf numFmtId="170" fontId="56" fillId="9" borderId="32" xfId="0" applyNumberFormat="1" applyFont="1" applyFill="1" applyBorder="1" applyAlignment="1">
      <alignment horizontal="right" vertical="center"/>
    </xf>
    <xf numFmtId="169" fontId="161" fillId="10" borderId="7" xfId="0" applyNumberFormat="1" applyFont="1" applyFill="1" applyBorder="1" applyAlignment="1">
      <alignment horizontal="right" vertical="center"/>
    </xf>
    <xf numFmtId="169" fontId="161" fillId="10" borderId="25" xfId="0" applyNumberFormat="1" applyFont="1" applyFill="1" applyBorder="1" applyAlignment="1">
      <alignment horizontal="right" vertical="center"/>
    </xf>
    <xf numFmtId="174" fontId="163" fillId="10" borderId="7" xfId="0" applyNumberFormat="1" applyFont="1" applyFill="1" applyBorder="1" applyAlignment="1">
      <alignment horizontal="center"/>
    </xf>
    <xf numFmtId="4" fontId="47" fillId="10" borderId="39" xfId="0" applyNumberFormat="1" applyFont="1" applyFill="1" applyBorder="1" applyAlignment="1">
      <alignment horizontal="left" vertical="center"/>
    </xf>
    <xf numFmtId="4" fontId="47" fillId="10" borderId="89" xfId="0" applyNumberFormat="1" applyFont="1" applyFill="1" applyBorder="1" applyAlignment="1">
      <alignment horizontal="left" vertical="center"/>
    </xf>
    <xf numFmtId="201" fontId="213" fillId="16" borderId="167" xfId="0" applyNumberFormat="1" applyFont="1" applyFill="1" applyBorder="1" applyAlignment="1">
      <alignment horizontal="center" vertical="center"/>
    </xf>
    <xf numFmtId="201" fontId="213" fillId="16" borderId="85" xfId="0" applyNumberFormat="1" applyFont="1" applyFill="1" applyBorder="1" applyAlignment="1">
      <alignment horizontal="center" vertical="center"/>
    </xf>
    <xf numFmtId="201" fontId="213" fillId="16" borderId="168" xfId="0" applyNumberFormat="1" applyFont="1" applyFill="1" applyBorder="1" applyAlignment="1">
      <alignment horizontal="center" vertical="center"/>
    </xf>
    <xf numFmtId="165" fontId="215" fillId="0" borderId="169" xfId="0" applyFont="1" applyBorder="1" applyAlignment="1" applyProtection="1">
      <alignment horizontal="left" vertical="center"/>
      <protection hidden="1"/>
    </xf>
    <xf numFmtId="165" fontId="215" fillId="0" borderId="170" xfId="0" applyFont="1" applyBorder="1" applyAlignment="1" applyProtection="1">
      <alignment horizontal="left" vertical="center"/>
      <protection hidden="1"/>
    </xf>
    <xf numFmtId="165" fontId="91" fillId="9" borderId="6" xfId="0" applyFont="1" applyFill="1" applyBorder="1" applyAlignment="1" applyProtection="1">
      <alignment horizontal="left" vertical="center"/>
      <protection hidden="1"/>
    </xf>
    <xf numFmtId="4" fontId="89" fillId="20" borderId="71" xfId="1" applyNumberFormat="1" applyFont="1" applyFill="1" applyBorder="1" applyAlignment="1" applyProtection="1">
      <alignment horizontal="left" vertical="center"/>
      <protection hidden="1"/>
    </xf>
    <xf numFmtId="165" fontId="79" fillId="24" borderId="173" xfId="0" applyFont="1" applyFill="1" applyBorder="1" applyAlignment="1">
      <alignment horizontal="left" vertical="center" textRotation="90" wrapText="1"/>
    </xf>
    <xf numFmtId="165" fontId="79" fillId="24" borderId="0" xfId="0" applyFont="1" applyFill="1" applyAlignment="1">
      <alignment horizontal="left" vertical="center" textRotation="90"/>
    </xf>
    <xf numFmtId="165" fontId="79" fillId="24" borderId="171" xfId="0" applyFont="1" applyFill="1" applyBorder="1" applyAlignment="1">
      <alignment horizontal="left" vertical="center" textRotation="90"/>
    </xf>
    <xf numFmtId="165" fontId="80" fillId="0" borderId="162" xfId="0" applyFont="1" applyBorder="1" applyAlignment="1" applyProtection="1">
      <alignment horizontal="left" vertical="center"/>
      <protection hidden="1"/>
    </xf>
    <xf numFmtId="4" fontId="81" fillId="12" borderId="0" xfId="1" applyNumberFormat="1" applyFont="1" applyFill="1" applyBorder="1" applyAlignment="1" applyProtection="1">
      <alignment horizontal="left" vertical="center"/>
    </xf>
    <xf numFmtId="165" fontId="91" fillId="0" borderId="155" xfId="0" applyFont="1" applyBorder="1" applyAlignment="1">
      <alignment horizontal="left" vertical="center"/>
    </xf>
    <xf numFmtId="165" fontId="91" fillId="0" borderId="18" xfId="0" applyFont="1" applyBorder="1" applyAlignment="1">
      <alignment horizontal="left" vertical="center"/>
    </xf>
    <xf numFmtId="167" fontId="44" fillId="0" borderId="156" xfId="0" applyNumberFormat="1" applyFont="1" applyBorder="1" applyAlignment="1">
      <alignment horizontal="left" vertical="center"/>
    </xf>
    <xf numFmtId="167" fontId="44" fillId="0" borderId="158" xfId="0" applyNumberFormat="1" applyFont="1" applyBorder="1" applyAlignment="1">
      <alignment horizontal="left" vertical="center"/>
    </xf>
    <xf numFmtId="165" fontId="241" fillId="0" borderId="179" xfId="0" applyFont="1" applyBorder="1" applyAlignment="1">
      <alignment horizontal="left" vertical="top"/>
    </xf>
    <xf numFmtId="165" fontId="241" fillId="0" borderId="0" xfId="0" applyFont="1" applyAlignment="1">
      <alignment horizontal="left" vertical="top"/>
    </xf>
    <xf numFmtId="194" fontId="198" fillId="0" borderId="0" xfId="0" applyNumberFormat="1" applyFont="1" applyAlignment="1">
      <alignment horizontal="left"/>
    </xf>
    <xf numFmtId="4" fontId="198" fillId="0" borderId="0" xfId="0" applyNumberFormat="1" applyFont="1" applyAlignment="1">
      <alignment horizontal="right"/>
    </xf>
    <xf numFmtId="165" fontId="90" fillId="0" borderId="0" xfId="0" applyFont="1" applyAlignment="1">
      <alignment horizontal="center" vertical="center"/>
    </xf>
    <xf numFmtId="167" fontId="217" fillId="0" borderId="0" xfId="0" applyNumberFormat="1" applyFont="1" applyAlignment="1">
      <alignment horizontal="center" textRotation="90"/>
    </xf>
    <xf numFmtId="4" fontId="55" fillId="12" borderId="0" xfId="1" applyNumberFormat="1" applyFont="1" applyFill="1" applyBorder="1" applyAlignment="1" applyProtection="1">
      <alignment horizontal="left" vertical="center"/>
    </xf>
    <xf numFmtId="4" fontId="91" fillId="0" borderId="155" xfId="1" applyNumberFormat="1" applyFont="1" applyFill="1" applyBorder="1" applyAlignment="1" applyProtection="1">
      <alignment horizontal="left" vertical="center"/>
    </xf>
    <xf numFmtId="4" fontId="91" fillId="0" borderId="18" xfId="1" applyNumberFormat="1" applyFont="1" applyFill="1" applyBorder="1" applyAlignment="1" applyProtection="1">
      <alignment horizontal="left" vertical="center"/>
    </xf>
    <xf numFmtId="4" fontId="45" fillId="12" borderId="0" xfId="1" applyNumberFormat="1" applyFont="1" applyFill="1" applyBorder="1" applyAlignment="1" applyProtection="1">
      <alignment horizontal="left" vertical="center"/>
    </xf>
    <xf numFmtId="4" fontId="80" fillId="12" borderId="0" xfId="1" applyNumberFormat="1" applyFont="1" applyFill="1" applyBorder="1" applyAlignment="1" applyProtection="1">
      <alignment horizontal="left" vertical="center"/>
    </xf>
    <xf numFmtId="4" fontId="83" fillId="12" borderId="0" xfId="1" applyNumberFormat="1" applyFont="1" applyFill="1" applyBorder="1" applyAlignment="1" applyProtection="1">
      <alignment horizontal="left" vertical="center"/>
    </xf>
    <xf numFmtId="4" fontId="89" fillId="20" borderId="58" xfId="1" applyNumberFormat="1" applyFont="1" applyFill="1" applyBorder="1" applyAlignment="1" applyProtection="1">
      <alignment horizontal="left" vertical="center"/>
    </xf>
    <xf numFmtId="165" fontId="91" fillId="13" borderId="0" xfId="0" applyFont="1" applyFill="1" applyAlignment="1">
      <alignment horizontal="left" vertical="center"/>
    </xf>
    <xf numFmtId="4" fontId="44" fillId="12" borderId="0" xfId="1" applyNumberFormat="1" applyFont="1" applyFill="1" applyBorder="1" applyAlignment="1" applyProtection="1">
      <alignment horizontal="left" vertical="center"/>
    </xf>
    <xf numFmtId="4" fontId="74" fillId="12" borderId="0" xfId="1" applyNumberFormat="1" applyFont="1" applyFill="1" applyBorder="1" applyAlignment="1" applyProtection="1">
      <alignment horizontal="left" vertical="center"/>
    </xf>
    <xf numFmtId="4" fontId="43" fillId="12" borderId="0" xfId="1" applyNumberFormat="1" applyFont="1" applyFill="1" applyBorder="1" applyAlignment="1" applyProtection="1">
      <alignment horizontal="left" vertical="center"/>
    </xf>
    <xf numFmtId="187" fontId="218" fillId="12" borderId="0" xfId="0" applyNumberFormat="1" applyFont="1" applyFill="1" applyAlignment="1">
      <alignment horizontal="left" vertical="center"/>
    </xf>
    <xf numFmtId="167" fontId="48" fillId="0" borderId="0" xfId="1" applyNumberFormat="1" applyFont="1" applyFill="1" applyBorder="1" applyAlignment="1" applyProtection="1">
      <alignment vertical="center"/>
    </xf>
    <xf numFmtId="14" fontId="130" fillId="0" borderId="6" xfId="0" applyNumberFormat="1" applyFont="1" applyBorder="1" applyAlignment="1">
      <alignment horizontal="right" vertical="center"/>
    </xf>
    <xf numFmtId="4" fontId="131" fillId="19" borderId="6" xfId="0" applyNumberFormat="1" applyFont="1" applyFill="1" applyBorder="1" applyAlignment="1" applyProtection="1">
      <alignment horizontal="left" vertical="center"/>
      <protection locked="0"/>
    </xf>
    <xf numFmtId="190" fontId="187" fillId="12" borderId="0" xfId="0" applyNumberFormat="1" applyFont="1" applyFill="1" applyAlignment="1">
      <alignment horizontal="center" vertical="center"/>
    </xf>
    <xf numFmtId="167" fontId="167" fillId="22" borderId="0" xfId="0" applyNumberFormat="1" applyFont="1" applyFill="1" applyAlignment="1">
      <alignment horizontal="center" vertical="center"/>
    </xf>
    <xf numFmtId="169" fontId="190" fillId="12" borderId="0" xfId="0" applyNumberFormat="1" applyFont="1" applyFill="1" applyAlignment="1">
      <alignment horizontal="center" vertical="center"/>
    </xf>
    <xf numFmtId="167" fontId="169" fillId="0" borderId="0" xfId="0" applyNumberFormat="1" applyFont="1" applyAlignment="1">
      <alignment horizontal="center" vertical="center"/>
    </xf>
    <xf numFmtId="167" fontId="170" fillId="17" borderId="0" xfId="0" applyNumberFormat="1" applyFont="1" applyFill="1" applyAlignment="1">
      <alignment horizontal="center" vertical="center"/>
    </xf>
    <xf numFmtId="167" fontId="187" fillId="12" borderId="0" xfId="0" applyNumberFormat="1" applyFont="1" applyFill="1" applyAlignment="1">
      <alignment horizontal="center" vertical="center"/>
    </xf>
    <xf numFmtId="167" fontId="188" fillId="12" borderId="0" xfId="0" applyNumberFormat="1" applyFont="1" applyFill="1" applyAlignment="1">
      <alignment horizontal="center" vertical="center"/>
    </xf>
    <xf numFmtId="189" fontId="187" fillId="12" borderId="0" xfId="0" applyNumberFormat="1" applyFont="1" applyFill="1" applyAlignment="1">
      <alignment horizontal="center" vertical="center"/>
    </xf>
    <xf numFmtId="165" fontId="243" fillId="0" borderId="109" xfId="0" applyFont="1" applyBorder="1" applyAlignment="1">
      <alignment horizontal="center" vertical="center"/>
    </xf>
    <xf numFmtId="4" fontId="185" fillId="0" borderId="6" xfId="0" applyNumberFormat="1" applyFont="1" applyBorder="1" applyAlignment="1">
      <alignment horizontal="left" vertical="center"/>
    </xf>
    <xf numFmtId="180" fontId="186" fillId="0" borderId="0" xfId="0" quotePrefix="1" applyNumberFormat="1" applyFont="1" applyAlignment="1">
      <alignment horizontal="right" vertical="center"/>
    </xf>
    <xf numFmtId="4" fontId="55" fillId="12" borderId="0" xfId="1" applyNumberFormat="1" applyFont="1" applyFill="1" applyBorder="1" applyAlignment="1" applyProtection="1">
      <alignment vertical="center"/>
    </xf>
    <xf numFmtId="167" fontId="123" fillId="12" borderId="0" xfId="0" applyNumberFormat="1" applyFont="1" applyFill="1" applyAlignment="1">
      <alignment horizontal="right" vertical="center"/>
    </xf>
    <xf numFmtId="4" fontId="42" fillId="0" borderId="0" xfId="1" applyNumberFormat="1" applyFont="1" applyFill="1" applyBorder="1" applyAlignment="1" applyProtection="1">
      <alignment vertical="center"/>
    </xf>
    <xf numFmtId="165" fontId="46" fillId="12" borderId="0" xfId="0" applyFont="1" applyFill="1" applyAlignment="1">
      <alignment horizontal="left" vertical="center"/>
    </xf>
    <xf numFmtId="165" fontId="37" fillId="0" borderId="0" xfId="0" applyFont="1" applyAlignment="1">
      <alignment horizontal="center" vertical="center"/>
    </xf>
    <xf numFmtId="167" fontId="55" fillId="0" borderId="0" xfId="0" applyNumberFormat="1" applyFont="1" applyAlignment="1">
      <alignment horizontal="center" vertical="center"/>
    </xf>
    <xf numFmtId="165" fontId="91" fillId="12" borderId="0" xfId="0" applyFont="1" applyFill="1" applyAlignment="1" applyProtection="1">
      <alignment horizontal="left" vertical="center"/>
      <protection hidden="1"/>
    </xf>
    <xf numFmtId="165" fontId="250" fillId="12" borderId="149" xfId="0" applyFont="1" applyFill="1" applyBorder="1" applyAlignment="1">
      <alignment horizontal="left" vertical="center"/>
    </xf>
    <xf numFmtId="165" fontId="250" fillId="12" borderId="162" xfId="0" applyFont="1" applyFill="1" applyBorder="1" applyAlignment="1">
      <alignment horizontal="left" vertical="center"/>
    </xf>
    <xf numFmtId="165" fontId="250" fillId="12" borderId="150" xfId="0" applyFont="1" applyFill="1" applyBorder="1" applyAlignment="1">
      <alignment horizontal="left" vertical="center"/>
    </xf>
  </cellXfs>
  <cellStyles count="10">
    <cellStyle name="Berechnung" xfId="4" builtinId="22" customBuiltin="1"/>
    <cellStyle name="Eingabe" xfId="5" builtinId="20" customBuiltin="1"/>
    <cellStyle name="Erklärender Text" xfId="8" builtinId="53" customBuiltin="1"/>
    <cellStyle name="Euro" xfId="1" xr:uid="{00000000-0005-0000-0000-000002000000}"/>
    <cellStyle name="Gut" xfId="2" builtinId="26" customBuiltin="1"/>
    <cellStyle name="Neutral" xfId="3" builtinId="28" customBuiltin="1"/>
    <cellStyle name="Notiz" xfId="9" builtinId="10" customBuiltin="1"/>
    <cellStyle name="Prozent" xfId="6" builtinId="5"/>
    <cellStyle name="Schlecht" xfId="7" builtinId="27" customBuiltin="1"/>
    <cellStyle name="Standard" xfId="0" builtinId="0"/>
  </cellStyles>
  <dxfs count="1604">
    <dxf>
      <font>
        <color theme="0"/>
      </font>
      <fill>
        <patternFill>
          <bgColor theme="0"/>
        </patternFill>
      </fill>
      <border>
        <left/>
        <right/>
        <top/>
        <bottom/>
        <vertical/>
        <horizontal/>
      </border>
    </dxf>
    <dxf>
      <font>
        <color theme="0"/>
      </font>
      <fill>
        <patternFill>
          <fgColor theme="0"/>
        </patternFill>
      </fill>
      <border>
        <left/>
        <right/>
        <top/>
        <bottom/>
        <vertical/>
        <horizontal/>
      </border>
    </dxf>
    <dxf>
      <font>
        <b/>
        <i val="0"/>
        <color theme="9" tint="-0.499984740745262"/>
      </font>
    </dxf>
    <dxf>
      <font>
        <b/>
        <i val="0"/>
        <color rgb="FFFF0000"/>
      </font>
    </dxf>
    <dxf>
      <font>
        <b/>
        <i val="0"/>
        <color rgb="FF006666"/>
      </font>
    </dxf>
    <dxf>
      <font>
        <b/>
        <i val="0"/>
        <color rgb="FF0070C0"/>
      </font>
    </dxf>
    <dxf>
      <font>
        <b/>
        <i val="0"/>
        <color rgb="FFFF0000"/>
      </font>
    </dxf>
    <dxf>
      <font>
        <b/>
        <i val="0"/>
        <color rgb="FF0070C0"/>
      </font>
    </dxf>
    <dxf>
      <font>
        <b/>
        <i val="0"/>
        <color rgb="FF006666"/>
      </font>
    </dxf>
    <dxf>
      <font>
        <b/>
        <i val="0"/>
        <color theme="9" tint="-0.499984740745262"/>
      </font>
    </dxf>
    <dxf>
      <font>
        <b/>
        <i val="0"/>
        <color rgb="FFFFFF00"/>
      </font>
      <fill>
        <patternFill>
          <bgColor rgb="FFFF0000"/>
        </patternFill>
      </fill>
    </dxf>
    <dxf>
      <font>
        <b/>
        <i val="0"/>
        <color rgb="FFFFFFCC"/>
      </font>
      <fill>
        <patternFill>
          <bgColor rgb="FFFF0000"/>
        </patternFill>
      </fill>
    </dxf>
    <dxf>
      <font>
        <b/>
        <i val="0"/>
        <color rgb="FFFFFFCC"/>
      </font>
      <fill>
        <patternFill>
          <bgColor rgb="FFFF0000"/>
        </patternFill>
      </fill>
    </dxf>
    <dxf>
      <font>
        <b/>
        <i val="0"/>
        <color rgb="FFFFFFCC"/>
      </font>
      <fill>
        <patternFill>
          <bgColor rgb="FFFF0000"/>
        </patternFill>
      </fill>
    </dxf>
    <dxf>
      <font>
        <b/>
        <i val="0"/>
        <color rgb="FFFFFFCC"/>
      </font>
      <fill>
        <patternFill>
          <bgColor rgb="FFFF0000"/>
        </patternFill>
      </fill>
    </dxf>
    <dxf>
      <font>
        <b/>
        <i val="0"/>
        <color rgb="FFFFFFCC"/>
      </font>
      <fill>
        <patternFill>
          <bgColor rgb="FFFF0000"/>
        </patternFill>
      </fill>
    </dxf>
    <dxf>
      <font>
        <b/>
        <i val="0"/>
        <color rgb="FFFFFFCC"/>
      </font>
      <fill>
        <patternFill>
          <bgColor rgb="FFFF0000"/>
        </patternFill>
      </fill>
    </dxf>
    <dxf>
      <font>
        <b/>
        <i val="0"/>
        <color rgb="FFFFFFCC"/>
      </font>
      <fill>
        <patternFill>
          <bgColor rgb="FFFF0000"/>
        </patternFill>
      </fill>
    </dxf>
    <dxf>
      <font>
        <b/>
        <i val="0"/>
        <color rgb="FFFFFFCC"/>
      </font>
      <fill>
        <patternFill>
          <bgColor rgb="FFFF0000"/>
        </patternFill>
      </fill>
    </dxf>
    <dxf>
      <font>
        <color theme="0"/>
      </font>
      <fill>
        <patternFill>
          <fgColor theme="0"/>
        </patternFill>
      </fill>
      <border>
        <left/>
        <right/>
        <top/>
        <bottom/>
        <vertical/>
        <horizontal/>
      </border>
    </dxf>
    <dxf>
      <font>
        <b/>
        <i val="0"/>
        <color rgb="FFFFFF00"/>
      </font>
      <fill>
        <patternFill>
          <bgColor rgb="FFFF0000"/>
        </patternFill>
      </fill>
    </dxf>
    <dxf>
      <font>
        <b/>
        <i val="0"/>
        <color rgb="FFC00000"/>
      </font>
      <fill>
        <patternFill>
          <bgColor theme="9" tint="0.39994506668294322"/>
        </patternFill>
      </fill>
    </dxf>
    <dxf>
      <font>
        <b/>
        <i val="0"/>
        <color rgb="FFFFFF99"/>
      </font>
      <fill>
        <patternFill>
          <bgColor rgb="FFFF0000"/>
        </patternFill>
      </fill>
    </dxf>
    <dxf>
      <font>
        <b/>
        <i val="0"/>
        <color rgb="FFC00000"/>
      </font>
      <fill>
        <patternFill>
          <bgColor theme="9" tint="0.39994506668294322"/>
        </patternFill>
      </fill>
    </dxf>
    <dxf>
      <font>
        <b/>
        <i val="0"/>
        <color rgb="FFFFFF99"/>
      </font>
      <fill>
        <patternFill>
          <bgColor rgb="FFFF0000"/>
        </patternFill>
      </fill>
    </dxf>
    <dxf>
      <font>
        <b/>
        <i val="0"/>
        <color rgb="FFC00000"/>
      </font>
      <fill>
        <patternFill>
          <bgColor theme="9" tint="0.39994506668294322"/>
        </patternFill>
      </fill>
    </dxf>
    <dxf>
      <font>
        <b/>
        <i val="0"/>
        <color rgb="FFFFFF99"/>
      </font>
      <fill>
        <patternFill>
          <bgColor rgb="FFFF0000"/>
        </patternFill>
      </fill>
    </dxf>
    <dxf>
      <font>
        <b/>
        <i val="0"/>
        <color rgb="FFC00000"/>
      </font>
      <fill>
        <patternFill>
          <bgColor theme="9" tint="0.39994506668294322"/>
        </patternFill>
      </fill>
    </dxf>
    <dxf>
      <font>
        <b/>
        <i val="0"/>
        <color rgb="FFFFFF99"/>
      </font>
      <fill>
        <patternFill>
          <bgColor rgb="FFFF0000"/>
        </patternFill>
      </fill>
    </dxf>
    <dxf>
      <font>
        <b/>
        <i val="0"/>
        <color rgb="FFFFFF99"/>
      </font>
      <fill>
        <patternFill>
          <bgColor rgb="FFFF0000"/>
        </patternFill>
      </fill>
    </dxf>
    <dxf>
      <font>
        <b/>
        <i val="0"/>
        <color rgb="FFC00000"/>
      </font>
      <fill>
        <patternFill>
          <bgColor theme="9" tint="0.39994506668294322"/>
        </patternFill>
      </fill>
    </dxf>
    <dxf>
      <font>
        <b/>
        <i val="0"/>
        <color rgb="FFC00000"/>
      </font>
      <fill>
        <patternFill>
          <bgColor theme="9" tint="0.39994506668294322"/>
        </patternFill>
      </fill>
    </dxf>
    <dxf>
      <font>
        <b/>
        <i val="0"/>
        <color rgb="FFFFFF99"/>
      </font>
      <fill>
        <patternFill>
          <bgColor rgb="FFFF0000"/>
        </patternFill>
      </fill>
    </dxf>
    <dxf>
      <font>
        <b/>
        <i val="0"/>
        <color rgb="FFC00000"/>
      </font>
      <fill>
        <patternFill>
          <bgColor theme="9" tint="0.39994506668294322"/>
        </patternFill>
      </fill>
    </dxf>
    <dxf>
      <font>
        <b/>
        <i val="0"/>
        <color rgb="FFFFFF99"/>
      </font>
      <fill>
        <patternFill>
          <bgColor rgb="FFFF0000"/>
        </patternFill>
      </fill>
    </dxf>
    <dxf>
      <font>
        <b/>
        <i val="0"/>
        <color rgb="FFFFFF99"/>
      </font>
      <fill>
        <patternFill>
          <bgColor rgb="FFFF0000"/>
        </patternFill>
      </fill>
    </dxf>
    <dxf>
      <font>
        <b/>
        <i val="0"/>
        <color rgb="FFC00000"/>
      </font>
      <fill>
        <patternFill>
          <bgColor theme="9" tint="0.39994506668294322"/>
        </patternFill>
      </fill>
    </dxf>
    <dxf>
      <font>
        <b/>
        <i val="0"/>
        <color rgb="FFC00000"/>
      </font>
      <fill>
        <patternFill>
          <bgColor theme="9" tint="0.39994506668294322"/>
        </patternFill>
      </fill>
    </dxf>
    <dxf>
      <font>
        <b/>
        <i val="0"/>
        <color rgb="FFFFFF99"/>
      </font>
      <fill>
        <patternFill>
          <bgColor rgb="FFFF0000"/>
        </patternFill>
      </fill>
    </dxf>
    <dxf>
      <font>
        <b/>
        <i val="0"/>
        <color rgb="FFFFFF99"/>
      </font>
      <fill>
        <patternFill>
          <bgColor rgb="FFFF0000"/>
        </patternFill>
      </fill>
    </dxf>
    <dxf>
      <font>
        <b/>
        <i val="0"/>
        <color rgb="FFC00000"/>
      </font>
      <fill>
        <patternFill>
          <bgColor theme="9" tint="0.39994506668294322"/>
        </patternFill>
      </fill>
    </dxf>
    <dxf>
      <font>
        <b/>
        <i val="0"/>
        <color rgb="FFC00000"/>
      </font>
      <fill>
        <patternFill>
          <bgColor theme="9" tint="0.39994506668294322"/>
        </patternFill>
      </fill>
    </dxf>
    <dxf>
      <font>
        <b/>
        <i val="0"/>
        <color rgb="FFFFFF99"/>
      </font>
      <fill>
        <patternFill>
          <bgColor rgb="FFFF0000"/>
        </patternFill>
      </fill>
    </dxf>
    <dxf>
      <font>
        <b/>
        <i val="0"/>
        <color rgb="FFC00000"/>
      </font>
      <fill>
        <patternFill>
          <bgColor theme="9" tint="0.39994506668294322"/>
        </patternFill>
      </fill>
    </dxf>
    <dxf>
      <font>
        <b/>
        <i val="0"/>
        <color rgb="FFFFFF99"/>
      </font>
      <fill>
        <patternFill>
          <bgColor rgb="FFFF0000"/>
        </patternFill>
      </fill>
    </dxf>
    <dxf>
      <font>
        <b/>
        <i val="0"/>
        <color rgb="FFC00000"/>
      </font>
      <fill>
        <patternFill>
          <bgColor theme="9" tint="0.39994506668294322"/>
        </patternFill>
      </fill>
    </dxf>
    <dxf>
      <font>
        <b/>
        <i val="0"/>
        <color rgb="FFFFFF99"/>
      </font>
      <fill>
        <patternFill>
          <bgColor rgb="FFFF0000"/>
        </patternFill>
      </fill>
    </dxf>
    <dxf>
      <font>
        <b/>
        <i val="0"/>
        <color rgb="FFFFFF99"/>
      </font>
      <fill>
        <patternFill>
          <bgColor rgb="FFFF0000"/>
        </patternFill>
      </fill>
    </dxf>
    <dxf>
      <font>
        <b/>
        <i val="0"/>
        <color rgb="FFC00000"/>
      </font>
      <fill>
        <patternFill>
          <bgColor theme="9" tint="0.39994506668294322"/>
        </patternFill>
      </fill>
    </dxf>
    <dxf>
      <font>
        <b/>
        <i val="0"/>
        <color rgb="FFFFFF99"/>
      </font>
      <fill>
        <patternFill>
          <bgColor rgb="FFFF0000"/>
        </patternFill>
      </fill>
    </dxf>
    <dxf>
      <font>
        <b/>
        <i val="0"/>
        <color rgb="FFC00000"/>
      </font>
      <fill>
        <patternFill>
          <bgColor theme="9" tint="0.39994506668294322"/>
        </patternFill>
      </fill>
    </dxf>
    <dxf>
      <font>
        <b/>
        <i val="0"/>
        <color rgb="FFFFFF99"/>
      </font>
      <fill>
        <patternFill>
          <bgColor rgb="FFFF0000"/>
        </patternFill>
      </fill>
    </dxf>
    <dxf>
      <font>
        <b/>
        <i val="0"/>
        <color rgb="FFC00000"/>
      </font>
      <fill>
        <patternFill>
          <bgColor theme="9" tint="0.39994506668294322"/>
        </patternFill>
      </fill>
    </dxf>
    <dxf>
      <font>
        <color theme="0"/>
      </font>
      <fill>
        <patternFill>
          <bgColor theme="0"/>
        </patternFill>
      </fill>
      <border>
        <left/>
        <right/>
        <top/>
        <bottom/>
        <vertical/>
        <horizontal/>
      </border>
    </dxf>
    <dxf>
      <font>
        <color theme="0"/>
      </font>
      <fill>
        <patternFill>
          <fgColor theme="0"/>
        </patternFill>
      </fill>
      <border>
        <left/>
        <right/>
        <top/>
        <bottom/>
        <vertical/>
        <horizontal/>
      </border>
    </dxf>
    <dxf>
      <font>
        <b/>
        <i val="0"/>
        <color rgb="FFFFFF00"/>
      </font>
      <fill>
        <patternFill>
          <bgColor rgb="FFFF0000"/>
        </patternFill>
      </fill>
    </dxf>
    <dxf>
      <font>
        <b/>
        <i val="0"/>
        <color rgb="FFFFFF00"/>
      </font>
      <fill>
        <patternFill>
          <bgColor rgb="FFFF0000"/>
        </patternFill>
      </fill>
    </dxf>
    <dxf>
      <font>
        <b/>
        <i val="0"/>
        <color rgb="FFC00000"/>
      </font>
      <fill>
        <patternFill>
          <bgColor theme="9" tint="0.39994506668294322"/>
        </patternFill>
      </fill>
    </dxf>
    <dxf>
      <font>
        <b/>
        <i val="0"/>
        <color rgb="FFFFFF99"/>
      </font>
      <fill>
        <patternFill>
          <bgColor rgb="FFFF0000"/>
        </patternFill>
      </fill>
    </dxf>
    <dxf>
      <font>
        <b/>
        <i val="0"/>
        <color rgb="FFFFFF99"/>
      </font>
      <fill>
        <patternFill>
          <bgColor rgb="FFFF0000"/>
        </patternFill>
      </fill>
    </dxf>
    <dxf>
      <font>
        <b/>
        <i val="0"/>
        <color rgb="FFC00000"/>
      </font>
      <fill>
        <patternFill>
          <bgColor theme="9" tint="0.39994506668294322"/>
        </patternFill>
      </fill>
    </dxf>
    <dxf>
      <font>
        <b/>
        <i val="0"/>
        <color rgb="FFFFFF99"/>
      </font>
      <fill>
        <patternFill>
          <bgColor rgb="FFFF0000"/>
        </patternFill>
      </fill>
    </dxf>
    <dxf>
      <font>
        <b/>
        <i val="0"/>
        <color rgb="FFC00000"/>
      </font>
      <fill>
        <patternFill>
          <bgColor theme="9" tint="0.39994506668294322"/>
        </patternFill>
      </fill>
    </dxf>
    <dxf>
      <font>
        <b/>
        <i val="0"/>
        <color rgb="FFC00000"/>
      </font>
      <fill>
        <patternFill>
          <bgColor theme="9" tint="0.39994506668294322"/>
        </patternFill>
      </fill>
    </dxf>
    <dxf>
      <font>
        <b/>
        <i val="0"/>
        <color rgb="FFFFFF99"/>
      </font>
      <fill>
        <patternFill>
          <bgColor rgb="FFFF0000"/>
        </patternFill>
      </fill>
    </dxf>
    <dxf>
      <font>
        <b/>
        <i val="0"/>
        <color rgb="FFC00000"/>
      </font>
      <fill>
        <patternFill>
          <bgColor theme="9" tint="0.39994506668294322"/>
        </patternFill>
      </fill>
    </dxf>
    <dxf>
      <font>
        <b/>
        <i val="0"/>
        <color rgb="FFFFFF99"/>
      </font>
      <fill>
        <patternFill>
          <bgColor rgb="FFFF0000"/>
        </patternFill>
      </fill>
    </dxf>
    <dxf>
      <font>
        <b/>
        <i val="0"/>
        <color rgb="FFC00000"/>
      </font>
      <fill>
        <patternFill>
          <bgColor theme="9" tint="0.39994506668294322"/>
        </patternFill>
      </fill>
    </dxf>
    <dxf>
      <font>
        <b/>
        <i val="0"/>
        <color rgb="FFFFFF99"/>
      </font>
      <fill>
        <patternFill>
          <bgColor rgb="FFFF0000"/>
        </patternFill>
      </fill>
    </dxf>
    <dxf>
      <font>
        <b/>
        <i val="0"/>
        <color rgb="FFC00000"/>
      </font>
      <fill>
        <patternFill>
          <bgColor theme="9" tint="0.39994506668294322"/>
        </patternFill>
      </fill>
    </dxf>
    <dxf>
      <font>
        <b/>
        <i val="0"/>
        <color rgb="FFFFFF99"/>
      </font>
      <fill>
        <patternFill>
          <bgColor rgb="FFFF0000"/>
        </patternFill>
      </fill>
    </dxf>
    <dxf>
      <font>
        <b/>
        <i val="0"/>
        <color rgb="FFFFFF99"/>
      </font>
      <fill>
        <patternFill>
          <bgColor rgb="FFFF0000"/>
        </patternFill>
      </fill>
    </dxf>
    <dxf>
      <font>
        <b/>
        <i val="0"/>
        <color rgb="FFC00000"/>
      </font>
      <fill>
        <patternFill>
          <bgColor theme="9" tint="0.39994506668294322"/>
        </patternFill>
      </fill>
    </dxf>
    <dxf>
      <font>
        <color theme="0"/>
      </font>
      <fill>
        <patternFill>
          <fgColor theme="0"/>
        </patternFill>
      </fill>
      <border>
        <left/>
        <right/>
        <top/>
        <bottom/>
        <vertical/>
        <horizontal/>
      </border>
    </dxf>
    <dxf>
      <font>
        <color theme="0"/>
      </font>
      <fill>
        <patternFill>
          <bgColor theme="0"/>
        </patternFill>
      </fill>
      <border>
        <left/>
        <right/>
        <top/>
        <bottom/>
        <vertical/>
        <horizontal/>
      </border>
    </dxf>
    <dxf>
      <fill>
        <patternFill>
          <bgColor theme="8" tint="0.59996337778862885"/>
        </patternFill>
      </fill>
    </dxf>
    <dxf>
      <font>
        <color theme="0" tint="-0.14996795556505021"/>
      </font>
    </dxf>
    <dxf>
      <font>
        <b/>
        <i val="0"/>
        <color rgb="FFFFFF00"/>
      </font>
      <fill>
        <patternFill>
          <bgColor rgb="FFFF0000"/>
        </patternFill>
      </fill>
    </dxf>
    <dxf>
      <font>
        <b/>
        <i val="0"/>
        <color rgb="FFFFFF00"/>
      </font>
      <fill>
        <patternFill>
          <bgColor theme="5"/>
        </patternFill>
      </fill>
    </dxf>
    <dxf>
      <font>
        <b/>
        <i val="0"/>
        <color rgb="FFFFFF00"/>
      </font>
      <fill>
        <patternFill>
          <bgColor theme="9" tint="-0.24994659260841701"/>
        </patternFill>
      </fill>
    </dxf>
    <dxf>
      <font>
        <b/>
        <i val="0"/>
        <strike val="0"/>
        <color rgb="FFFFFFCC"/>
      </font>
      <fill>
        <patternFill>
          <bgColor rgb="FFFF0000"/>
        </patternFill>
      </fill>
    </dxf>
    <dxf>
      <font>
        <b/>
        <i val="0"/>
        <color rgb="FFFFFF00"/>
      </font>
      <fill>
        <patternFill>
          <bgColor theme="5"/>
        </patternFill>
      </fill>
    </dxf>
    <dxf>
      <font>
        <b/>
        <i val="0"/>
        <color rgb="FFFFFF00"/>
      </font>
      <fill>
        <patternFill>
          <bgColor theme="9" tint="-0.24994659260841701"/>
        </patternFill>
      </fill>
    </dxf>
    <dxf>
      <font>
        <b/>
        <i val="0"/>
        <strike val="0"/>
        <color rgb="FFFFFFCC"/>
      </font>
      <fill>
        <patternFill>
          <bgColor rgb="FFFF0000"/>
        </patternFill>
      </fill>
    </dxf>
    <dxf>
      <font>
        <b/>
        <i val="0"/>
        <color rgb="FFFFFF00"/>
      </font>
      <fill>
        <patternFill>
          <bgColor theme="9" tint="-0.24994659260841701"/>
        </patternFill>
      </fill>
    </dxf>
    <dxf>
      <font>
        <b/>
        <i val="0"/>
        <strike val="0"/>
        <color rgb="FFFFFFCC"/>
      </font>
      <fill>
        <patternFill>
          <bgColor rgb="FFFF0000"/>
        </patternFill>
      </fill>
    </dxf>
    <dxf>
      <font>
        <b/>
        <i val="0"/>
        <color rgb="FFFFFF00"/>
      </font>
      <fill>
        <patternFill>
          <bgColor theme="5"/>
        </patternFill>
      </fill>
    </dxf>
    <dxf>
      <font>
        <b/>
        <i val="0"/>
        <color rgb="FFFFFF00"/>
      </font>
      <fill>
        <patternFill>
          <bgColor theme="9" tint="-0.24994659260841701"/>
        </patternFill>
      </fill>
    </dxf>
    <dxf>
      <font>
        <b/>
        <i val="0"/>
        <color rgb="FFFFFF00"/>
      </font>
      <fill>
        <patternFill>
          <bgColor theme="5"/>
        </patternFill>
      </fill>
    </dxf>
    <dxf>
      <font>
        <b/>
        <i val="0"/>
        <strike val="0"/>
        <color rgb="FFFFFFCC"/>
      </font>
      <fill>
        <patternFill>
          <bgColor rgb="FFFF0000"/>
        </patternFill>
      </fill>
    </dxf>
    <dxf>
      <font>
        <b/>
        <i val="0"/>
        <color rgb="FFFFFF00"/>
      </font>
      <fill>
        <patternFill>
          <bgColor theme="9" tint="-0.24994659260841701"/>
        </patternFill>
      </fill>
    </dxf>
    <dxf>
      <font>
        <b/>
        <i val="0"/>
        <color rgb="FFFFFF00"/>
      </font>
      <fill>
        <patternFill>
          <bgColor theme="5"/>
        </patternFill>
      </fill>
    </dxf>
    <dxf>
      <font>
        <b/>
        <i val="0"/>
        <strike val="0"/>
        <color rgb="FFFFFFCC"/>
      </font>
      <fill>
        <patternFill>
          <bgColor rgb="FFFF0000"/>
        </patternFill>
      </fill>
    </dxf>
    <dxf>
      <font>
        <b/>
        <i val="0"/>
        <strike val="0"/>
        <color rgb="FFFFFFCC"/>
      </font>
      <fill>
        <patternFill>
          <bgColor rgb="FFFF0000"/>
        </patternFill>
      </fill>
    </dxf>
    <dxf>
      <font>
        <b/>
        <i val="0"/>
        <color rgb="FFFFFF00"/>
      </font>
      <fill>
        <patternFill>
          <bgColor theme="5"/>
        </patternFill>
      </fill>
    </dxf>
    <dxf>
      <font>
        <b/>
        <i val="0"/>
        <color rgb="FFFFFF00"/>
      </font>
      <fill>
        <patternFill>
          <bgColor theme="9" tint="-0.24994659260841701"/>
        </patternFill>
      </fill>
    </dxf>
    <dxf>
      <font>
        <b/>
        <i val="0"/>
        <strike val="0"/>
        <color rgb="FFFFFFCC"/>
      </font>
      <fill>
        <patternFill>
          <bgColor rgb="FFFF0000"/>
        </patternFill>
      </fill>
    </dxf>
    <dxf>
      <font>
        <b/>
        <i val="0"/>
        <color rgb="FFFFFF00"/>
      </font>
      <fill>
        <patternFill>
          <bgColor theme="5"/>
        </patternFill>
      </fill>
    </dxf>
    <dxf>
      <font>
        <b/>
        <i val="0"/>
        <color rgb="FFFFFF00"/>
      </font>
      <fill>
        <patternFill>
          <bgColor theme="9" tint="-0.24994659260841701"/>
        </patternFill>
      </fill>
    </dxf>
    <dxf>
      <font>
        <b/>
        <i val="0"/>
        <color rgb="FFFFFF00"/>
      </font>
      <fill>
        <patternFill>
          <bgColor theme="5"/>
        </patternFill>
      </fill>
    </dxf>
    <dxf>
      <font>
        <b/>
        <i val="0"/>
        <color rgb="FFFFFF00"/>
      </font>
      <fill>
        <patternFill>
          <bgColor theme="9" tint="-0.24994659260841701"/>
        </patternFill>
      </fill>
    </dxf>
    <dxf>
      <font>
        <b/>
        <i val="0"/>
        <strike val="0"/>
        <color rgb="FFFFFFCC"/>
      </font>
      <fill>
        <patternFill>
          <bgColor rgb="FFFF0000"/>
        </patternFill>
      </fill>
    </dxf>
    <dxf>
      <font>
        <color theme="0"/>
      </font>
      <fill>
        <patternFill>
          <bgColor theme="0"/>
        </patternFill>
      </fill>
      <border>
        <left/>
        <right/>
        <top/>
        <bottom/>
        <vertical/>
        <horizontal/>
      </border>
    </dxf>
    <dxf>
      <font>
        <color theme="0"/>
      </font>
      <fill>
        <patternFill>
          <fgColor theme="0"/>
        </patternFill>
      </fill>
      <border>
        <left/>
        <right/>
        <top/>
        <bottom/>
        <vertical/>
        <horizontal/>
      </border>
    </dxf>
    <dxf>
      <font>
        <color rgb="FFFFFF00"/>
      </font>
      <fill>
        <patternFill>
          <bgColor rgb="FFFF0000"/>
        </patternFill>
      </fill>
    </dxf>
    <dxf>
      <font>
        <b/>
        <i val="0"/>
        <color rgb="FFFF0000"/>
      </font>
    </dxf>
    <dxf>
      <font>
        <b/>
        <i val="0"/>
        <color rgb="FF008080"/>
      </font>
    </dxf>
    <dxf>
      <font>
        <b/>
        <i val="0"/>
        <color theme="9" tint="-0.24994659260841701"/>
      </font>
    </dxf>
    <dxf>
      <font>
        <b/>
        <i val="0"/>
        <color rgb="FFFF0000"/>
      </font>
    </dxf>
    <dxf>
      <font>
        <b/>
        <i val="0"/>
        <color theme="8" tint="-0.499984740745262"/>
      </font>
    </dxf>
    <dxf>
      <font>
        <b/>
        <i val="0"/>
        <color theme="6" tint="-0.24994659260841701"/>
      </font>
    </dxf>
    <dxf>
      <font>
        <b/>
        <i val="0"/>
        <color theme="8" tint="-0.499984740745262"/>
      </font>
    </dxf>
    <dxf>
      <font>
        <b/>
        <i val="0"/>
        <color theme="8" tint="-0.499984740745262"/>
      </font>
    </dxf>
    <dxf>
      <font>
        <b/>
        <i val="0"/>
        <color rgb="FFFF0000"/>
      </font>
    </dxf>
    <dxf>
      <font>
        <b/>
        <i val="0"/>
        <color rgb="FF006666"/>
      </font>
    </dxf>
    <dxf>
      <font>
        <b/>
        <i val="0"/>
        <color rgb="FF0070C0"/>
      </font>
    </dxf>
    <dxf>
      <font>
        <b/>
        <i val="0"/>
        <color theme="9" tint="-0.499984740745262"/>
      </font>
    </dxf>
    <dxf>
      <font>
        <b/>
        <i val="0"/>
        <color rgb="FF006600"/>
      </font>
    </dxf>
    <dxf>
      <font>
        <b/>
        <i val="0"/>
        <color theme="9" tint="-0.499984740745262"/>
      </font>
    </dxf>
    <dxf>
      <font>
        <b/>
        <i val="0"/>
        <color rgb="FF0070C0"/>
      </font>
    </dxf>
    <dxf>
      <font>
        <b/>
        <i val="0"/>
        <color theme="9" tint="-0.499984740745262"/>
      </font>
    </dxf>
    <dxf>
      <font>
        <b/>
        <i val="0"/>
        <color rgb="FFFF0000"/>
      </font>
    </dxf>
    <dxf>
      <font>
        <b/>
        <i val="0"/>
        <color rgb="FF006666"/>
      </font>
    </dxf>
    <dxf>
      <font>
        <b/>
        <i val="0"/>
        <color rgb="FF008080"/>
      </font>
      <fill>
        <patternFill>
          <bgColor theme="6" tint="0.59996337778862885"/>
        </patternFill>
      </fill>
    </dxf>
    <dxf>
      <font>
        <b/>
        <i val="0"/>
        <color rgb="FF008080"/>
      </font>
      <fill>
        <patternFill>
          <bgColor theme="6" tint="0.59996337778862885"/>
        </patternFill>
      </fill>
    </dxf>
    <dxf>
      <font>
        <b/>
        <i val="0"/>
        <color rgb="FF008080"/>
      </font>
      <fill>
        <patternFill>
          <bgColor theme="6" tint="0.59996337778862885"/>
        </patternFill>
      </fill>
    </dxf>
    <dxf>
      <font>
        <b/>
        <i val="0"/>
        <color rgb="FF008080"/>
      </font>
      <fill>
        <patternFill>
          <bgColor theme="6" tint="0.59996337778862885"/>
        </patternFill>
      </fill>
    </dxf>
    <dxf>
      <font>
        <b/>
        <i val="0"/>
        <color rgb="FF008080"/>
      </font>
      <fill>
        <patternFill>
          <bgColor theme="6" tint="0.59996337778862885"/>
        </patternFill>
      </fill>
    </dxf>
    <dxf>
      <fill>
        <patternFill>
          <bgColor theme="8" tint="0.79998168889431442"/>
        </patternFill>
      </fill>
    </dxf>
    <dxf>
      <font>
        <b/>
        <i val="0"/>
        <color rgb="FF008080"/>
      </font>
      <fill>
        <patternFill>
          <bgColor theme="6" tint="0.59996337778862885"/>
        </patternFill>
      </fill>
    </dxf>
    <dxf>
      <font>
        <b/>
        <i val="0"/>
        <color rgb="FFFFFF00"/>
      </font>
      <fill>
        <patternFill>
          <bgColor rgb="FFC00000"/>
        </patternFill>
      </fill>
    </dxf>
    <dxf>
      <font>
        <b/>
        <i val="0"/>
        <color rgb="FFFFFF00"/>
      </font>
      <fill>
        <patternFill>
          <bgColor rgb="FFC00000"/>
        </patternFill>
      </fill>
    </dxf>
    <dxf>
      <font>
        <b/>
        <i val="0"/>
        <color rgb="FFC00000"/>
      </font>
      <fill>
        <patternFill>
          <bgColor theme="5" tint="0.39994506668294322"/>
        </patternFill>
      </fill>
    </dxf>
    <dxf>
      <font>
        <b/>
        <i val="0"/>
        <color rgb="FF006666"/>
      </font>
    </dxf>
    <dxf>
      <font>
        <b/>
        <i val="0"/>
        <color rgb="FF0070C0"/>
      </font>
    </dxf>
    <dxf>
      <font>
        <b/>
        <i val="0"/>
        <color rgb="FFFFFF99"/>
      </font>
      <fill>
        <patternFill>
          <bgColor rgb="FFFF0000"/>
        </patternFill>
      </fill>
    </dxf>
    <dxf>
      <font>
        <b/>
        <i val="0"/>
        <color theme="9" tint="-0.499984740745262"/>
      </font>
    </dxf>
    <dxf>
      <font>
        <b/>
        <i val="0"/>
        <color rgb="FFFF0000"/>
      </font>
    </dxf>
    <dxf>
      <font>
        <b/>
        <i val="0"/>
        <color rgb="FFC00000"/>
      </font>
      <border>
        <top style="thin">
          <color rgb="FFC00000"/>
        </top>
      </border>
    </dxf>
    <dxf>
      <font>
        <b/>
        <i val="0"/>
        <color theme="5" tint="0.39994506668294322"/>
      </font>
      <fill>
        <patternFill>
          <bgColor theme="5" tint="0.39994506668294322"/>
        </patternFill>
      </fill>
    </dxf>
    <dxf>
      <font>
        <b/>
        <i val="0"/>
        <color rgb="FFC00000"/>
      </font>
      <fill>
        <patternFill>
          <bgColor rgb="FFC00000"/>
        </patternFill>
      </fill>
    </dxf>
    <dxf>
      <font>
        <b/>
        <i val="0"/>
        <color theme="5" tint="0.39994506668294322"/>
      </font>
      <fill>
        <patternFill>
          <bgColor theme="5" tint="0.39994506668294322"/>
        </patternFill>
      </fill>
    </dxf>
    <dxf>
      <font>
        <b/>
        <i val="0"/>
        <color rgb="FFC00000"/>
      </font>
      <fill>
        <patternFill>
          <bgColor rgb="FFC00000"/>
        </patternFill>
      </fill>
    </dxf>
    <dxf>
      <font>
        <b/>
        <i val="0"/>
        <color theme="5" tint="0.39994506668294322"/>
      </font>
      <fill>
        <patternFill>
          <bgColor theme="5" tint="0.39994506668294322"/>
        </patternFill>
      </fill>
    </dxf>
    <dxf>
      <font>
        <b/>
        <i val="0"/>
        <color rgb="FFC00000"/>
      </font>
      <fill>
        <patternFill>
          <bgColor rgb="FFC00000"/>
        </patternFill>
      </fill>
    </dxf>
    <dxf>
      <font>
        <b/>
        <i val="0"/>
        <color rgb="FFC00000"/>
      </font>
      <fill>
        <patternFill>
          <bgColor rgb="FFC00000"/>
        </patternFill>
      </fill>
    </dxf>
    <dxf>
      <font>
        <b/>
        <i val="0"/>
        <color theme="5" tint="0.39994506668294322"/>
      </font>
      <fill>
        <patternFill>
          <bgColor theme="5" tint="0.39994506668294322"/>
        </patternFill>
      </fill>
    </dxf>
    <dxf>
      <font>
        <b/>
        <i val="0"/>
        <color rgb="FFC00000"/>
      </font>
      <fill>
        <patternFill>
          <bgColor rgb="FFC00000"/>
        </patternFill>
      </fill>
    </dxf>
    <dxf>
      <font>
        <b/>
        <i val="0"/>
        <color theme="5" tint="0.39994506668294322"/>
      </font>
      <fill>
        <patternFill>
          <bgColor theme="5" tint="0.39994506668294322"/>
        </patternFill>
      </fill>
    </dxf>
    <dxf>
      <font>
        <b/>
        <i val="0"/>
        <color rgb="FFC00000"/>
      </font>
      <fill>
        <patternFill>
          <bgColor rgb="FFC00000"/>
        </patternFill>
      </fill>
    </dxf>
    <dxf>
      <font>
        <b/>
        <i val="0"/>
        <color theme="5" tint="0.39994506668294322"/>
      </font>
      <fill>
        <patternFill>
          <bgColor theme="5" tint="0.39994506668294322"/>
        </patternFill>
      </fill>
    </dxf>
    <dxf>
      <font>
        <b/>
        <i val="0"/>
        <color theme="9" tint="-0.24994659260841701"/>
      </font>
      <fill>
        <patternFill>
          <bgColor theme="9" tint="-0.24994659260841701"/>
        </patternFill>
      </fill>
    </dxf>
    <dxf>
      <font>
        <b/>
        <i val="0"/>
        <color theme="5" tint="0.39994506668294322"/>
      </font>
      <fill>
        <patternFill>
          <bgColor theme="5" tint="0.39994506668294322"/>
        </patternFill>
      </fill>
    </dxf>
    <dxf>
      <font>
        <b/>
        <i val="0"/>
        <color rgb="FFC00000"/>
      </font>
      <fill>
        <patternFill>
          <bgColor rgb="FFC00000"/>
        </patternFill>
      </fill>
    </dxf>
    <dxf>
      <font>
        <b/>
        <i val="0"/>
        <color theme="9" tint="-0.499984740745262"/>
      </font>
      <fill>
        <patternFill>
          <bgColor theme="9" tint="0.39994506668294322"/>
        </patternFill>
      </fill>
      <border>
        <left style="thin">
          <color auto="1"/>
        </left>
        <right style="thin">
          <color auto="1"/>
        </right>
        <top style="thin">
          <color auto="1"/>
        </top>
        <bottom style="thin">
          <color auto="1"/>
        </bottom>
        <vertical/>
        <horizontal/>
      </border>
    </dxf>
    <dxf>
      <font>
        <b/>
        <i val="0"/>
        <color theme="9" tint="-0.499984740745262"/>
      </font>
      <fill>
        <patternFill>
          <bgColor theme="9" tint="0.39994506668294322"/>
        </patternFill>
      </fill>
      <border>
        <left style="thin">
          <color auto="1"/>
        </left>
        <right style="thin">
          <color auto="1"/>
        </right>
        <top style="thin">
          <color auto="1"/>
        </top>
        <bottom style="thin">
          <color auto="1"/>
        </bottom>
        <vertical/>
        <horizontal/>
      </border>
    </dxf>
    <dxf>
      <font>
        <b/>
        <i val="0"/>
        <color theme="9" tint="-0.499984740745262"/>
      </font>
      <fill>
        <patternFill>
          <bgColor theme="9" tint="0.39994506668294322"/>
        </patternFill>
      </fill>
      <border>
        <left style="thin">
          <color auto="1"/>
        </left>
        <right style="thin">
          <color auto="1"/>
        </right>
        <top style="thin">
          <color auto="1"/>
        </top>
        <bottom style="thin">
          <color auto="1"/>
        </bottom>
        <vertical/>
        <horizontal/>
      </border>
    </dxf>
    <dxf>
      <font>
        <b/>
        <i val="0"/>
        <color theme="9" tint="-0.499984740745262"/>
      </font>
      <fill>
        <patternFill>
          <bgColor theme="9" tint="0.39994506668294322"/>
        </patternFill>
      </fill>
      <border>
        <left style="thin">
          <color auto="1"/>
        </left>
        <right style="thin">
          <color auto="1"/>
        </right>
        <top style="thin">
          <color auto="1"/>
        </top>
        <bottom style="thin">
          <color auto="1"/>
        </bottom>
        <vertical/>
        <horizontal/>
      </border>
    </dxf>
    <dxf>
      <font>
        <b/>
        <i val="0"/>
        <color theme="9" tint="-0.499984740745262"/>
      </font>
      <fill>
        <patternFill>
          <bgColor theme="9" tint="0.39994506668294322"/>
        </patternFill>
      </fill>
      <border>
        <left style="thin">
          <color auto="1"/>
        </left>
        <right style="thin">
          <color auto="1"/>
        </right>
        <top style="thin">
          <color auto="1"/>
        </top>
        <bottom style="thin">
          <color auto="1"/>
        </bottom>
        <vertical/>
        <horizontal/>
      </border>
    </dxf>
    <dxf>
      <font>
        <b/>
        <i val="0"/>
        <color theme="9" tint="-0.499984740745262"/>
      </font>
      <fill>
        <patternFill>
          <bgColor theme="9" tint="0.39994506668294322"/>
        </patternFill>
      </fill>
      <border>
        <left style="thin">
          <color auto="1"/>
        </left>
        <right style="thin">
          <color auto="1"/>
        </right>
        <top style="thin">
          <color auto="1"/>
        </top>
        <bottom style="thin">
          <color auto="1"/>
        </bottom>
        <vertical/>
        <horizontal/>
      </border>
    </dxf>
    <dxf>
      <font>
        <b/>
        <i val="0"/>
        <color theme="9" tint="-0.499984740745262"/>
      </font>
      <fill>
        <patternFill>
          <bgColor theme="9" tint="0.39994506668294322"/>
        </patternFill>
      </fill>
      <border>
        <left style="thin">
          <color auto="1"/>
        </left>
        <right style="thin">
          <color auto="1"/>
        </right>
        <top style="thin">
          <color auto="1"/>
        </top>
        <bottom style="thin">
          <color auto="1"/>
        </bottom>
        <vertical/>
        <horizontal/>
      </border>
    </dxf>
    <dxf>
      <font>
        <b/>
        <i val="0"/>
        <color theme="9" tint="-0.499984740745262"/>
      </font>
      <fill>
        <patternFill>
          <bgColor theme="9" tint="0.39994506668294322"/>
        </patternFill>
      </fill>
      <border>
        <left style="thin">
          <color auto="1"/>
        </left>
        <right style="thin">
          <color auto="1"/>
        </right>
        <top style="thin">
          <color auto="1"/>
        </top>
        <bottom style="thin">
          <color auto="1"/>
        </bottom>
        <vertical/>
        <horizontal/>
      </border>
    </dxf>
    <dxf>
      <font>
        <b/>
        <i val="0"/>
        <color theme="9" tint="-0.499984740745262"/>
      </font>
      <fill>
        <patternFill>
          <bgColor theme="9" tint="0.39994506668294322"/>
        </patternFill>
      </fill>
      <border>
        <left style="thin">
          <color auto="1"/>
        </left>
        <right style="thin">
          <color auto="1"/>
        </right>
        <top style="thin">
          <color auto="1"/>
        </top>
        <bottom style="thin">
          <color auto="1"/>
        </bottom>
        <vertical/>
        <horizontal/>
      </border>
    </dxf>
    <dxf>
      <font>
        <b/>
        <i val="0"/>
        <color theme="0" tint="-0.499984740745262"/>
      </font>
    </dxf>
    <dxf>
      <font>
        <b/>
        <i val="0"/>
        <color rgb="FFFFFF00"/>
      </font>
      <fill>
        <patternFill>
          <bgColor rgb="FFC00000"/>
        </patternFill>
      </fill>
    </dxf>
    <dxf>
      <font>
        <b/>
        <i val="0"/>
        <color rgb="FF002060"/>
      </font>
      <fill>
        <patternFill>
          <bgColor theme="8" tint="0.59996337778862885"/>
        </patternFill>
      </fill>
    </dxf>
    <dxf>
      <font>
        <b/>
        <i val="0"/>
        <color rgb="FFFFFF00"/>
      </font>
      <fill>
        <patternFill>
          <bgColor rgb="FFC00000"/>
        </patternFill>
      </fill>
    </dxf>
    <dxf>
      <font>
        <b/>
        <i val="0"/>
        <color theme="9" tint="-0.499984740745262"/>
      </font>
      <fill>
        <patternFill>
          <bgColor rgb="FFFFFFCC"/>
        </patternFill>
      </fill>
    </dxf>
    <dxf>
      <font>
        <b/>
        <i val="0"/>
        <color rgb="FF002060"/>
      </font>
      <fill>
        <patternFill>
          <bgColor theme="8" tint="0.59996337778862885"/>
        </patternFill>
      </fill>
    </dxf>
    <dxf>
      <font>
        <b/>
        <i val="0"/>
        <color rgb="FFC00000"/>
      </font>
    </dxf>
    <dxf>
      <fill>
        <patternFill>
          <bgColor theme="8" tint="0.59996337778862885"/>
        </patternFill>
      </fill>
    </dxf>
    <dxf>
      <font>
        <b/>
        <i val="0"/>
        <color rgb="FFFFFF00"/>
      </font>
      <fill>
        <patternFill>
          <bgColor rgb="FFC00000"/>
        </patternFill>
      </fill>
    </dxf>
    <dxf>
      <fill>
        <patternFill>
          <bgColor theme="8" tint="0.59996337778862885"/>
        </patternFill>
      </fill>
    </dxf>
    <dxf>
      <font>
        <b/>
        <i val="0"/>
        <color rgb="FFFFFF00"/>
      </font>
      <fill>
        <patternFill>
          <bgColor rgb="FFC00000"/>
        </patternFill>
      </fill>
    </dxf>
    <dxf>
      <fill>
        <patternFill>
          <bgColor theme="8" tint="0.59996337778862885"/>
        </patternFill>
      </fill>
    </dxf>
    <dxf>
      <font>
        <b/>
        <i val="0"/>
        <color rgb="FFFFFF00"/>
      </font>
      <fill>
        <patternFill>
          <bgColor rgb="FFC00000"/>
        </patternFill>
      </fill>
    </dxf>
    <dxf>
      <fill>
        <patternFill>
          <bgColor theme="8" tint="0.59996337778862885"/>
        </patternFill>
      </fill>
    </dxf>
    <dxf>
      <font>
        <b/>
        <i val="0"/>
        <color rgb="FFFFFF00"/>
      </font>
      <fill>
        <patternFill>
          <bgColor rgb="FFC00000"/>
        </patternFill>
      </fill>
    </dxf>
    <dxf>
      <fill>
        <patternFill>
          <bgColor theme="8" tint="0.59996337778862885"/>
        </patternFill>
      </fill>
    </dxf>
    <dxf>
      <font>
        <b/>
        <i val="0"/>
        <color rgb="FFFFFF00"/>
      </font>
      <fill>
        <patternFill>
          <bgColor rgb="FFC00000"/>
        </patternFill>
      </fill>
    </dxf>
    <dxf>
      <fill>
        <patternFill>
          <bgColor theme="8" tint="0.59996337778862885"/>
        </patternFill>
      </fill>
    </dxf>
    <dxf>
      <font>
        <b/>
        <i val="0"/>
        <color rgb="FFFFFF00"/>
      </font>
      <fill>
        <patternFill>
          <bgColor rgb="FFC00000"/>
        </patternFill>
      </fill>
    </dxf>
    <dxf>
      <fill>
        <patternFill>
          <bgColor theme="8" tint="0.59996337778862885"/>
        </patternFill>
      </fill>
    </dxf>
    <dxf>
      <font>
        <b/>
        <i val="0"/>
        <color rgb="FFFFFF00"/>
      </font>
      <fill>
        <patternFill>
          <bgColor rgb="FFC00000"/>
        </patternFill>
      </fill>
    </dxf>
    <dxf>
      <fill>
        <patternFill>
          <bgColor theme="8" tint="0.59996337778862885"/>
        </patternFill>
      </fill>
    </dxf>
    <dxf>
      <font>
        <b/>
        <i val="0"/>
        <color rgb="FFFFFF00"/>
      </font>
      <fill>
        <patternFill>
          <bgColor rgb="FFC00000"/>
        </patternFill>
      </fill>
    </dxf>
    <dxf>
      <font>
        <b/>
        <i val="0"/>
        <color rgb="FF002060"/>
      </font>
      <fill>
        <patternFill>
          <bgColor theme="8" tint="0.59996337778862885"/>
        </patternFill>
      </fill>
    </dxf>
    <dxf>
      <font>
        <b/>
        <i val="0"/>
        <color rgb="FFFFFF00"/>
      </font>
      <fill>
        <patternFill>
          <bgColor theme="9" tint="-0.24994659260841701"/>
        </patternFill>
      </fill>
    </dxf>
    <dxf>
      <font>
        <b/>
        <i val="0"/>
        <color rgb="FFFFFF00"/>
      </font>
      <fill>
        <patternFill>
          <bgColor rgb="FFC00000"/>
        </patternFill>
      </fill>
    </dxf>
    <dxf>
      <font>
        <b/>
        <i val="0"/>
        <color theme="9" tint="-0.499984740745262"/>
      </font>
      <fill>
        <patternFill>
          <bgColor theme="9" tint="0.39994506668294322"/>
        </patternFill>
      </fill>
      <border>
        <left style="thin">
          <color auto="1"/>
        </left>
        <right style="thin">
          <color auto="1"/>
        </right>
        <top style="thin">
          <color auto="1"/>
        </top>
        <bottom style="thin">
          <color auto="1"/>
        </bottom>
        <vertical/>
        <horizontal/>
      </border>
    </dxf>
    <dxf>
      <font>
        <b/>
        <i val="0"/>
        <color theme="0" tint="-0.34998626667073579"/>
      </font>
    </dxf>
    <dxf>
      <font>
        <b/>
        <i val="0"/>
        <color theme="0" tint="-0.499984740745262"/>
      </font>
    </dxf>
    <dxf>
      <font>
        <b/>
        <i val="0"/>
        <color theme="1" tint="0.24994659260841701"/>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rgb="FFFFFF00"/>
      </font>
      <fill>
        <patternFill>
          <bgColor rgb="FFC00000"/>
        </patternFill>
      </fill>
    </dxf>
    <dxf>
      <font>
        <color theme="0"/>
      </font>
    </dxf>
    <dxf>
      <font>
        <color theme="0"/>
      </font>
    </dxf>
    <dxf>
      <font>
        <color theme="0"/>
      </font>
      <fill>
        <patternFill>
          <fgColor theme="0"/>
          <bgColor theme="0"/>
        </patternFill>
      </fill>
      <border>
        <left/>
        <right/>
        <top/>
        <bottom/>
        <vertical/>
        <horizontal/>
      </border>
    </dxf>
    <dxf>
      <font>
        <b/>
        <i val="0"/>
        <strike val="0"/>
        <color rgb="FF002060"/>
      </font>
    </dxf>
    <dxf>
      <font>
        <color theme="0"/>
      </font>
      <fill>
        <patternFill>
          <bgColor theme="0"/>
        </patternFill>
      </fill>
    </dxf>
    <dxf>
      <font>
        <b/>
        <i val="0"/>
        <color rgb="FFFF0000"/>
      </font>
    </dxf>
    <dxf>
      <font>
        <color theme="0"/>
      </font>
      <fill>
        <patternFill>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fgColor theme="0"/>
        </patternFill>
      </fill>
      <border>
        <left/>
        <right/>
        <top/>
        <bottom/>
        <vertical/>
        <horizontal/>
      </border>
    </dxf>
    <dxf>
      <font>
        <color theme="0"/>
      </font>
      <fill>
        <patternFill>
          <fgColor theme="0"/>
          <bgColor theme="0"/>
        </patternFill>
      </fill>
    </dxf>
    <dxf>
      <font>
        <b/>
        <i val="0"/>
        <color theme="0" tint="-0.14996795556505021"/>
      </font>
    </dxf>
    <dxf>
      <font>
        <b/>
        <i val="0"/>
        <color rgb="FFFFFF00"/>
      </font>
      <fill>
        <patternFill>
          <bgColor rgb="FFC00000"/>
        </patternFill>
      </fill>
      <border>
        <left style="thin">
          <color auto="1"/>
        </left>
        <right style="thin">
          <color auto="1"/>
        </right>
        <top style="thin">
          <color auto="1"/>
        </top>
        <bottom style="thin">
          <color auto="1"/>
        </bottom>
        <vertical/>
        <horizontal/>
      </border>
    </dxf>
    <dxf>
      <font>
        <b/>
        <i val="0"/>
        <color rgb="FFFFFF00"/>
      </font>
      <fill>
        <patternFill>
          <bgColor rgb="FFC00000"/>
        </patternFill>
      </fill>
    </dxf>
    <dxf>
      <font>
        <color theme="0"/>
      </font>
      <fill>
        <patternFill>
          <bgColor theme="0"/>
        </patternFill>
      </fill>
      <border>
        <left/>
        <right/>
        <top/>
        <bottom/>
        <vertical/>
        <horizontal/>
      </border>
    </dxf>
    <dxf>
      <font>
        <color theme="0"/>
      </font>
      <fill>
        <patternFill>
          <bgColor theme="0"/>
        </patternFill>
      </fill>
      <border>
        <left/>
        <right/>
        <top/>
        <bottom/>
      </border>
    </dxf>
    <dxf>
      <fill>
        <patternFill>
          <bgColor theme="8" tint="0.59996337778862885"/>
        </patternFill>
      </fill>
    </dxf>
    <dxf>
      <fill>
        <patternFill>
          <bgColor theme="8" tint="0.39994506668294322"/>
        </patternFill>
      </fill>
    </dxf>
    <dxf>
      <font>
        <color theme="0"/>
      </font>
      <fill>
        <patternFill>
          <bgColor theme="0"/>
        </patternFill>
      </fill>
      <border>
        <left/>
        <right/>
        <top/>
        <bottom/>
      </border>
    </dxf>
    <dxf>
      <font>
        <color theme="0"/>
      </font>
      <fill>
        <patternFill>
          <bgColor theme="0"/>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b/>
        <i val="0"/>
        <strike val="0"/>
        <color rgb="FF002060"/>
      </font>
    </dxf>
    <dxf>
      <font>
        <color theme="0"/>
      </font>
      <fill>
        <patternFill>
          <bgColor theme="0"/>
        </patternFill>
      </fill>
      <border>
        <left/>
        <right/>
        <top/>
        <bottom/>
        <vertical/>
        <horizontal/>
      </border>
    </dxf>
    <dxf>
      <font>
        <color theme="0"/>
      </font>
      <fill>
        <patternFill>
          <fgColor theme="0"/>
        </patternFill>
      </fill>
      <border>
        <left/>
        <right/>
        <top/>
        <bottom/>
        <vertical/>
        <horizontal/>
      </border>
    </dxf>
    <dxf>
      <font>
        <b/>
        <i val="0"/>
        <color rgb="FFFF0000"/>
      </font>
    </dxf>
    <dxf>
      <font>
        <b/>
        <i val="0"/>
        <color theme="9" tint="-0.499984740745262"/>
      </font>
    </dxf>
    <dxf>
      <font>
        <b/>
        <i val="0"/>
        <color rgb="FF006666"/>
      </font>
    </dxf>
    <dxf>
      <font>
        <b/>
        <i val="0"/>
        <color rgb="FF0070C0"/>
      </font>
    </dxf>
    <dxf>
      <font>
        <b/>
        <i val="0"/>
        <color rgb="FFFF0000"/>
      </font>
    </dxf>
    <dxf>
      <font>
        <b/>
        <i val="0"/>
        <color theme="9" tint="-0.499984740745262"/>
      </font>
    </dxf>
    <dxf>
      <font>
        <b/>
        <i val="0"/>
        <color rgb="FF006666"/>
      </font>
    </dxf>
    <dxf>
      <font>
        <b/>
        <i val="0"/>
        <color rgb="FF0070C0"/>
      </font>
    </dxf>
    <dxf>
      <font>
        <color theme="0"/>
      </font>
      <border>
        <bottom/>
      </border>
    </dxf>
    <dxf>
      <font>
        <color theme="0"/>
      </font>
    </dxf>
    <dxf>
      <font>
        <b/>
        <i val="0"/>
        <color rgb="FFFFFF00"/>
      </font>
      <fill>
        <patternFill>
          <bgColor rgb="FFFF0000"/>
        </patternFill>
      </fill>
    </dxf>
    <dxf>
      <font>
        <color theme="0"/>
      </font>
      <fill>
        <patternFill>
          <bgColor theme="0"/>
        </patternFill>
      </fill>
      <border>
        <left/>
        <right/>
        <top/>
        <bottom/>
        <vertical/>
        <horizontal/>
      </border>
    </dxf>
    <dxf>
      <font>
        <color theme="0"/>
      </font>
      <fill>
        <patternFill>
          <fgColor theme="0"/>
        </patternFill>
      </fill>
      <border>
        <left/>
        <right/>
        <top/>
        <bottom/>
        <vertical/>
        <horizontal/>
      </border>
    </dxf>
    <dxf>
      <font>
        <b/>
        <i val="0"/>
        <color rgb="FFFFFF00"/>
      </font>
      <fill>
        <patternFill>
          <bgColor rgb="FFFF0000"/>
        </patternFill>
      </fill>
    </dxf>
    <dxf>
      <font>
        <b/>
        <i val="0"/>
        <color theme="9" tint="-0.499984740745262"/>
      </font>
    </dxf>
    <dxf>
      <font>
        <b/>
        <i val="0"/>
        <color rgb="FF006666"/>
      </font>
    </dxf>
    <dxf>
      <font>
        <b/>
        <i val="0"/>
        <color rgb="FF0070C0"/>
      </font>
    </dxf>
    <dxf>
      <font>
        <b/>
        <i val="0"/>
        <color rgb="FFFF0000"/>
      </font>
    </dxf>
    <dxf>
      <font>
        <color theme="0"/>
      </font>
      <fill>
        <patternFill>
          <fgColor theme="0"/>
        </patternFill>
      </fill>
      <border>
        <left/>
        <right/>
        <top/>
        <bottom/>
        <vertical/>
        <horizontal/>
      </border>
    </dxf>
    <dxf>
      <font>
        <color theme="0"/>
      </font>
      <fill>
        <patternFill>
          <bgColor theme="0"/>
        </patternFill>
      </fill>
      <border>
        <left/>
        <right/>
        <top/>
        <bottom/>
        <vertical/>
        <horizontal/>
      </border>
    </dxf>
    <dxf>
      <font>
        <b/>
        <i val="0"/>
        <color rgb="FFFFFFCC"/>
      </font>
      <fill>
        <patternFill>
          <bgColor rgb="FFFF0000"/>
        </patternFill>
      </fill>
    </dxf>
    <dxf>
      <font>
        <b/>
        <i val="0"/>
        <color rgb="FF0070C0"/>
      </font>
    </dxf>
    <dxf>
      <font>
        <b/>
        <i val="0"/>
        <color rgb="FF006666"/>
      </font>
    </dxf>
    <dxf>
      <font>
        <b/>
        <i val="0"/>
        <color theme="9" tint="-0.499984740745262"/>
      </font>
    </dxf>
    <dxf>
      <font>
        <b/>
        <i val="0"/>
        <color rgb="FFFF0000"/>
      </font>
    </dxf>
    <dxf>
      <font>
        <b/>
        <i/>
        <color rgb="FFFFFF00"/>
      </font>
      <fill>
        <patternFill>
          <bgColor rgb="FFC00000"/>
        </patternFill>
      </fill>
    </dxf>
    <dxf>
      <font>
        <color theme="0"/>
      </font>
      <fill>
        <patternFill>
          <bgColor theme="0"/>
        </patternFill>
      </fill>
    </dxf>
    <dxf>
      <font>
        <color theme="0"/>
      </font>
      <fill>
        <patternFill>
          <fgColor theme="0"/>
        </patternFill>
      </fill>
      <border>
        <left/>
        <right/>
        <top/>
        <bottom/>
        <vertical/>
        <horizontal/>
      </border>
    </dxf>
    <dxf>
      <font>
        <color theme="0"/>
      </font>
      <fill>
        <patternFill>
          <bgColor theme="0"/>
        </patternFill>
      </fill>
      <border>
        <left/>
        <right/>
        <top/>
        <bottom/>
        <vertical/>
        <horizontal/>
      </border>
    </dxf>
    <dxf>
      <font>
        <b/>
        <i val="0"/>
        <color rgb="FFFFFF00"/>
      </font>
      <fill>
        <patternFill>
          <bgColor rgb="FFFF0000"/>
        </patternFill>
      </fill>
    </dxf>
    <dxf>
      <border>
        <top style="hair">
          <color auto="1"/>
        </top>
        <vertical/>
        <horizontal/>
      </border>
    </dxf>
    <dxf>
      <font>
        <color theme="0"/>
      </font>
      <fill>
        <patternFill>
          <bgColor theme="0"/>
        </patternFill>
      </fill>
      <border>
        <left/>
        <right/>
        <top/>
        <bottom/>
        <vertical/>
        <horizontal/>
      </border>
    </dxf>
    <dxf>
      <border>
        <top style="hair">
          <color auto="1"/>
        </top>
        <vertical/>
        <horizontal/>
      </border>
    </dxf>
    <dxf>
      <font>
        <color theme="0"/>
      </font>
      <fill>
        <patternFill>
          <bgColor theme="0"/>
        </patternFill>
      </fill>
      <border>
        <left/>
        <right/>
        <top/>
        <bottom/>
        <vertical/>
        <horizontal/>
      </border>
    </dxf>
    <dxf>
      <border>
        <top style="hair">
          <color auto="1"/>
        </top>
        <vertical/>
        <horizontal/>
      </border>
    </dxf>
    <dxf>
      <font>
        <color theme="0"/>
      </font>
      <fill>
        <patternFill>
          <bgColor theme="0"/>
        </patternFill>
      </fill>
      <border>
        <left/>
        <right/>
        <top/>
        <bottom/>
        <vertical/>
        <horizontal/>
      </border>
    </dxf>
    <dxf>
      <border>
        <top style="hair">
          <color auto="1"/>
        </top>
        <vertical/>
        <horizontal/>
      </border>
    </dxf>
    <dxf>
      <font>
        <strike val="0"/>
        <color theme="0"/>
      </font>
      <fill>
        <patternFill>
          <bgColor theme="0"/>
        </patternFill>
      </fill>
      <border>
        <left/>
        <right/>
        <top/>
        <bottom/>
        <vertical/>
        <horizontal/>
      </border>
    </dxf>
    <dxf>
      <border>
        <top style="hair">
          <color auto="1"/>
        </top>
        <vertical/>
        <horizontal/>
      </border>
    </dxf>
    <dxf>
      <font>
        <color theme="0"/>
      </font>
      <fill>
        <patternFill>
          <bgColor theme="0"/>
        </patternFill>
      </fill>
      <border>
        <left/>
        <right/>
        <top/>
        <bottom/>
        <vertical/>
        <horizontal/>
      </border>
    </dxf>
    <dxf>
      <border>
        <top style="hair">
          <color auto="1"/>
        </top>
        <vertical/>
        <horizontal/>
      </border>
    </dxf>
    <dxf>
      <font>
        <strike val="0"/>
        <color theme="0"/>
      </font>
      <fill>
        <patternFill>
          <bgColor theme="0"/>
        </patternFill>
      </fill>
      <border>
        <left/>
        <right/>
        <top/>
        <bottom/>
        <vertical/>
        <horizontal/>
      </border>
    </dxf>
    <dxf>
      <border>
        <top style="hair">
          <color auto="1"/>
        </top>
        <vertical/>
        <horizontal/>
      </border>
    </dxf>
    <dxf>
      <font>
        <color theme="0"/>
      </font>
      <fill>
        <patternFill>
          <bgColor theme="0"/>
        </patternFill>
      </fill>
      <border>
        <left/>
        <right/>
        <top/>
        <bottom/>
        <vertical/>
        <horizontal/>
      </border>
    </dxf>
    <dxf>
      <border>
        <top style="hair">
          <color auto="1"/>
        </top>
        <vertical/>
        <horizontal/>
      </border>
    </dxf>
    <dxf>
      <font>
        <color theme="0"/>
      </font>
      <fill>
        <patternFill>
          <bgColor theme="0"/>
        </patternFill>
      </fill>
      <border>
        <left/>
        <right/>
        <top/>
        <bottom/>
        <vertical/>
        <horizontal/>
      </border>
    </dxf>
    <dxf>
      <font>
        <color theme="0"/>
      </font>
      <fill>
        <patternFill>
          <fgColor theme="0"/>
        </patternFill>
      </fill>
      <border>
        <left/>
        <right/>
        <top/>
        <bottom/>
        <vertical/>
        <horizontal/>
      </border>
    </dxf>
    <dxf>
      <fill>
        <patternFill>
          <bgColor theme="8" tint="0.59996337778862885"/>
        </patternFill>
      </fill>
    </dxf>
    <dxf>
      <font>
        <b/>
        <i val="0"/>
        <color rgb="FFFFFFCC"/>
      </font>
      <fill>
        <patternFill>
          <bgColor rgb="FFFF0000"/>
        </patternFill>
      </fill>
    </dxf>
    <dxf>
      <font>
        <b/>
        <i val="0"/>
        <color rgb="FFFFFFCC"/>
      </font>
      <fill>
        <patternFill>
          <bgColor rgb="FFFF0000"/>
        </patternFill>
      </fill>
    </dxf>
    <dxf>
      <font>
        <b/>
        <i val="0"/>
        <color rgb="FFFFFFCC"/>
      </font>
      <fill>
        <patternFill>
          <bgColor rgb="FFFF0000"/>
        </patternFill>
      </fill>
    </dxf>
    <dxf>
      <font>
        <b/>
        <i val="0"/>
        <strike val="0"/>
        <color rgb="FFFFFFCC"/>
      </font>
      <fill>
        <patternFill>
          <bgColor rgb="FFFF0000"/>
        </patternFill>
      </fill>
    </dxf>
    <dxf>
      <font>
        <b/>
        <i val="0"/>
        <color rgb="FFFFFFCC"/>
      </font>
      <fill>
        <patternFill>
          <bgColor rgb="FFFF0000"/>
        </patternFill>
      </fill>
    </dxf>
    <dxf>
      <font>
        <b/>
        <i val="0"/>
        <strike val="0"/>
        <color rgb="FFFFFFCC"/>
      </font>
      <fill>
        <patternFill>
          <bgColor rgb="FFFF0000"/>
        </patternFill>
      </fill>
    </dxf>
    <dxf>
      <font>
        <b/>
        <i val="0"/>
        <strike val="0"/>
        <color rgb="FFFFFFCC"/>
      </font>
      <fill>
        <patternFill>
          <bgColor rgb="FFFF0000"/>
        </patternFill>
      </fill>
    </dxf>
    <dxf>
      <font>
        <b/>
        <i val="0"/>
        <color rgb="FFFFFF99"/>
      </font>
      <fill>
        <patternFill>
          <bgColor rgb="FFFF0000"/>
        </patternFill>
      </fill>
    </dxf>
    <dxf>
      <font>
        <b/>
        <i val="0"/>
        <color rgb="FFFFFF00"/>
      </font>
      <fill>
        <patternFill>
          <bgColor rgb="FFC00000"/>
        </patternFill>
      </fill>
      <border>
        <left style="thin">
          <color auto="1"/>
        </left>
        <right style="thin">
          <color auto="1"/>
        </right>
        <top style="thin">
          <color auto="1"/>
        </top>
        <bottom style="thin">
          <color auto="1"/>
        </bottom>
        <vertical/>
        <horizontal/>
      </border>
    </dxf>
    <dxf>
      <font>
        <color theme="0"/>
      </font>
      <fill>
        <patternFill>
          <fgColor theme="0"/>
        </patternFill>
      </fill>
      <border>
        <left/>
        <right/>
        <top/>
        <bottom/>
        <vertical/>
        <horizontal/>
      </border>
    </dxf>
    <dxf>
      <font>
        <color rgb="FFFFFF00"/>
      </font>
      <fill>
        <patternFill>
          <bgColor rgb="FFFF0000"/>
        </patternFill>
      </fill>
      <border>
        <left style="hair">
          <color auto="1"/>
        </left>
        <right style="hair">
          <color auto="1"/>
        </right>
        <top style="hair">
          <color auto="1"/>
        </top>
        <bottom style="hair">
          <color auto="1"/>
        </bottom>
        <vertical/>
        <horizontal/>
      </border>
    </dxf>
    <dxf>
      <font>
        <b/>
        <i val="0"/>
        <color rgb="FF0070C0"/>
      </font>
    </dxf>
    <dxf>
      <font>
        <b/>
        <i val="0"/>
        <color rgb="FF006666"/>
      </font>
    </dxf>
    <dxf>
      <font>
        <b/>
        <i val="0"/>
        <color theme="9" tint="-0.499984740745262"/>
      </font>
    </dxf>
    <dxf>
      <font>
        <b/>
        <i val="0"/>
        <color rgb="FFFF0000"/>
      </font>
    </dxf>
    <dxf>
      <font>
        <color rgb="FFFFFF00"/>
      </font>
      <fill>
        <patternFill>
          <bgColor rgb="FFC00000"/>
        </patternFill>
      </fill>
    </dxf>
    <dxf>
      <font>
        <color theme="0"/>
      </font>
      <fill>
        <patternFill>
          <bgColor theme="0"/>
        </patternFill>
      </fill>
      <border>
        <left/>
        <right/>
        <top/>
        <bottom/>
        <vertical/>
        <horizontal/>
      </border>
    </dxf>
    <dxf>
      <font>
        <color theme="0"/>
      </font>
      <fill>
        <patternFill>
          <fgColor theme="0"/>
        </patternFill>
      </fill>
      <border>
        <left/>
        <right/>
        <top/>
        <bottom/>
        <vertical/>
        <horizontal/>
      </border>
    </dxf>
    <dxf>
      <font>
        <b/>
        <i val="0"/>
        <color rgb="FF006666"/>
      </font>
    </dxf>
    <dxf>
      <font>
        <b/>
        <i val="0"/>
        <color rgb="FF0070C0"/>
      </font>
    </dxf>
    <dxf>
      <font>
        <b/>
        <i val="0"/>
        <color rgb="FFFF0000"/>
      </font>
    </dxf>
    <dxf>
      <font>
        <b/>
        <i val="0"/>
        <color theme="9" tint="-0.499984740745262"/>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theme="9" tint="0.59996337778862885"/>
      </font>
      <fill>
        <patternFill>
          <bgColor theme="9" tint="0.59996337778862885"/>
        </patternFill>
      </fill>
    </dxf>
    <dxf>
      <font>
        <b/>
        <i val="0"/>
        <color rgb="FFC00000"/>
      </font>
      <fill>
        <patternFill>
          <bgColor theme="9" tint="0.59996337778862885"/>
        </patternFill>
      </fill>
    </dxf>
    <dxf>
      <font>
        <b/>
        <i val="0"/>
        <color theme="0"/>
      </font>
      <fill>
        <patternFill patternType="none">
          <fgColor indexed="64"/>
          <bgColor auto="1"/>
        </patternFill>
      </fill>
      <border>
        <left/>
        <right/>
        <top/>
        <bottom/>
        <vertical/>
        <horizontal/>
      </border>
    </dxf>
    <dxf>
      <font>
        <b/>
        <i val="0"/>
        <color theme="0"/>
      </font>
      <fill>
        <patternFill patternType="none">
          <fgColor indexed="64"/>
          <bgColor auto="1"/>
        </patternFill>
      </fill>
      <border>
        <left/>
        <right/>
        <top/>
        <bottom/>
        <vertical/>
        <horizontal/>
      </border>
    </dxf>
    <dxf>
      <font>
        <b/>
        <i val="0"/>
        <color theme="0"/>
      </font>
      <fill>
        <patternFill patternType="none">
          <fgColor indexed="64"/>
          <bgColor auto="1"/>
        </patternFill>
      </fill>
      <border>
        <left/>
        <right/>
        <top/>
        <bottom/>
        <vertical/>
        <horizontal/>
      </border>
    </dxf>
    <dxf>
      <font>
        <color theme="0"/>
      </font>
      <fill>
        <patternFill>
          <fgColor theme="0"/>
        </patternFill>
      </fill>
      <border>
        <left/>
        <right/>
        <top/>
        <bottom/>
        <vertical/>
        <horizontal/>
      </border>
    </dxf>
    <dxf>
      <font>
        <b/>
        <i val="0"/>
        <color rgb="FFFFFF00"/>
      </font>
      <fill>
        <patternFill>
          <bgColor rgb="FFFF0000"/>
        </patternFill>
      </fill>
    </dxf>
    <dxf>
      <border>
        <bottom style="thin">
          <color auto="1"/>
        </bottom>
        <vertical/>
        <horizontal/>
      </border>
    </dxf>
    <dxf>
      <font>
        <color theme="0"/>
      </font>
      <fill>
        <patternFill>
          <bgColor theme="0"/>
        </patternFill>
      </fill>
      <border>
        <left/>
        <top/>
        <bottom/>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right/>
        <top/>
        <bottom/>
      </border>
    </dxf>
    <dxf>
      <border>
        <bottom style="thin">
          <color auto="1"/>
        </bottom>
        <vertical/>
        <horizontal/>
      </border>
    </dxf>
    <dxf>
      <font>
        <color theme="0"/>
      </font>
      <fill>
        <patternFill>
          <bgColor theme="0"/>
        </patternFill>
      </fill>
      <border>
        <left/>
        <top/>
      </border>
    </dxf>
    <dxf>
      <font>
        <b/>
        <i val="0"/>
        <color theme="0"/>
      </font>
      <fill>
        <patternFill patternType="none">
          <bgColor auto="1"/>
        </patternFill>
      </fill>
    </dxf>
    <dxf>
      <font>
        <b/>
        <i val="0"/>
        <color rgb="FFFFFF00"/>
      </font>
      <fill>
        <patternFill>
          <bgColor rgb="FFC00000"/>
        </patternFill>
      </fill>
    </dxf>
    <dxf>
      <font>
        <b/>
        <i/>
        <color rgb="FFFFFF00"/>
      </font>
      <fill>
        <patternFill>
          <bgColor rgb="FFC00000"/>
        </patternFill>
      </fill>
    </dxf>
    <dxf>
      <fill>
        <patternFill>
          <bgColor theme="8" tint="0.59996337778862885"/>
        </patternFill>
      </fill>
    </dxf>
    <dxf>
      <font>
        <b/>
        <i val="0"/>
        <color rgb="FFFFFF00"/>
      </font>
      <fill>
        <patternFill>
          <bgColor rgb="FFFF0000"/>
        </patternFill>
      </fill>
    </dxf>
    <dxf>
      <font>
        <b/>
        <i val="0"/>
        <color theme="9" tint="0.59996337778862885"/>
      </font>
      <fill>
        <patternFill>
          <bgColor theme="9" tint="0.59996337778862885"/>
        </patternFill>
      </fill>
    </dxf>
    <dxf>
      <font>
        <b/>
        <i val="0"/>
        <color theme="0"/>
      </font>
      <fill>
        <patternFill>
          <bgColor theme="0"/>
        </patternFill>
      </fill>
    </dxf>
    <dxf>
      <font>
        <b/>
        <i val="0"/>
        <color rgb="FFC00000"/>
      </font>
      <fill>
        <patternFill>
          <bgColor rgb="FFC00000"/>
        </patternFill>
      </fill>
    </dxf>
    <dxf>
      <font>
        <b/>
        <i val="0"/>
        <color rgb="FFC00000"/>
      </font>
      <fill>
        <patternFill>
          <bgColor rgb="FFC00000"/>
        </patternFill>
      </fill>
    </dxf>
    <dxf>
      <font>
        <b/>
        <i val="0"/>
        <color rgb="FFC00000"/>
      </font>
      <fill>
        <patternFill>
          <bgColor theme="9" tint="0.59996337778862885"/>
        </patternFill>
      </fill>
    </dxf>
    <dxf>
      <font>
        <b/>
        <i val="0"/>
        <color rgb="FF006666"/>
      </font>
      <fill>
        <patternFill>
          <bgColor theme="6" tint="0.39994506668294322"/>
        </patternFill>
      </fill>
    </dxf>
    <dxf>
      <font>
        <b/>
        <i val="0"/>
        <condense val="0"/>
        <extend val="0"/>
        <color indexed="16"/>
      </font>
      <fill>
        <patternFill>
          <bgColor indexed="44"/>
        </patternFill>
      </fill>
    </dxf>
    <dxf>
      <font>
        <b/>
        <i val="0"/>
        <color theme="9" tint="-0.499984740745262"/>
      </font>
      <fill>
        <patternFill>
          <bgColor rgb="FFFFFF99"/>
        </patternFill>
      </fill>
    </dxf>
    <dxf>
      <font>
        <b/>
        <i val="0"/>
        <color theme="8" tint="0.79998168889431442"/>
      </font>
      <fill>
        <patternFill>
          <bgColor theme="8" tint="0.79998168889431442"/>
        </patternFill>
      </fill>
    </dxf>
    <dxf>
      <font>
        <b/>
        <i val="0"/>
        <color theme="0" tint="-0.14996795556505021"/>
      </font>
      <fill>
        <patternFill>
          <bgColor theme="0" tint="-0.14996795556505021"/>
        </patternFill>
      </fill>
    </dxf>
    <dxf>
      <font>
        <b/>
        <i val="0"/>
        <color theme="8" tint="0.79998168889431442"/>
      </font>
      <fill>
        <patternFill>
          <bgColor theme="8" tint="0.79998168889431442"/>
        </patternFill>
      </fill>
    </dxf>
    <dxf>
      <font>
        <b/>
        <i val="0"/>
        <color theme="0"/>
      </font>
      <fill>
        <patternFill>
          <bgColor theme="0"/>
        </patternFill>
      </fill>
      <border>
        <left/>
        <right/>
        <top/>
        <bottom/>
        <vertical/>
        <horizontal/>
      </border>
    </dxf>
    <dxf>
      <font>
        <b/>
        <i val="0"/>
        <color rgb="FFFFFF00"/>
      </font>
      <fill>
        <patternFill>
          <bgColor rgb="FFC00000"/>
        </patternFill>
      </fill>
    </dxf>
    <dxf>
      <font>
        <b/>
        <i val="0"/>
        <color rgb="FFC00000"/>
      </font>
      <fill>
        <patternFill>
          <bgColor rgb="FFFFCCCC"/>
        </patternFill>
      </fill>
    </dxf>
    <dxf>
      <font>
        <b/>
        <i val="0"/>
        <color theme="0" tint="-0.499984740745262"/>
      </font>
      <fill>
        <patternFill>
          <bgColor theme="0" tint="-0.14996795556505021"/>
        </patternFill>
      </fill>
    </dxf>
    <dxf>
      <font>
        <b/>
        <i val="0"/>
        <color theme="6" tint="0.59996337778862885"/>
      </font>
    </dxf>
    <dxf>
      <font>
        <b/>
        <i val="0"/>
        <color theme="6" tint="0.59996337778862885"/>
      </font>
    </dxf>
    <dxf>
      <font>
        <b/>
        <i val="0"/>
        <color theme="6" tint="0.59996337778862885"/>
      </font>
    </dxf>
    <dxf>
      <font>
        <b/>
        <i/>
        <color rgb="FFC00000"/>
      </font>
      <fill>
        <patternFill>
          <bgColor rgb="FFFFCCCC"/>
        </patternFill>
      </fill>
    </dxf>
    <dxf>
      <font>
        <b/>
        <i val="0"/>
        <color theme="0" tint="-0.499984740745262"/>
      </font>
    </dxf>
    <dxf>
      <font>
        <b/>
        <i val="0"/>
        <color rgb="FFC00000"/>
      </font>
    </dxf>
    <dxf>
      <font>
        <b/>
        <i val="0"/>
        <color rgb="FFFFFF00"/>
      </font>
      <fill>
        <patternFill>
          <bgColor rgb="FFC00000"/>
        </patternFill>
      </fill>
    </dxf>
    <dxf>
      <font>
        <b/>
        <i val="0"/>
        <color theme="9" tint="-0.499984740745262"/>
      </font>
    </dxf>
    <dxf>
      <font>
        <b/>
        <i val="0"/>
        <color rgb="FF002060"/>
      </font>
    </dxf>
    <dxf>
      <font>
        <b/>
        <i val="0"/>
        <color rgb="FFFF0000"/>
      </font>
    </dxf>
    <dxf>
      <font>
        <b/>
        <i val="0"/>
        <color rgb="FF008080"/>
      </font>
    </dxf>
    <dxf>
      <font>
        <b/>
        <i val="0"/>
        <color rgb="FF0070C0"/>
      </font>
    </dxf>
    <dxf>
      <font>
        <b/>
        <i val="0"/>
        <color rgb="FF7030A0"/>
      </font>
    </dxf>
    <dxf>
      <font>
        <b/>
        <i val="0"/>
        <color theme="1"/>
      </font>
    </dxf>
    <dxf>
      <font>
        <b/>
        <i val="0"/>
        <color theme="0" tint="-0.499984740745262"/>
      </font>
    </dxf>
    <dxf>
      <font>
        <b/>
        <i val="0"/>
        <color rgb="FFC00000"/>
      </font>
      <fill>
        <patternFill>
          <bgColor rgb="FFC00000"/>
        </patternFill>
      </fill>
    </dxf>
    <dxf>
      <font>
        <b/>
        <i val="0"/>
        <color rgb="FF002060"/>
      </font>
      <fill>
        <patternFill>
          <bgColor rgb="FFFFFFCC"/>
        </patternFill>
      </fill>
    </dxf>
    <dxf>
      <font>
        <b/>
        <i val="0"/>
        <color rgb="FF002060"/>
      </font>
      <fill>
        <patternFill>
          <bgColor rgb="FFFFFFCC"/>
        </patternFill>
      </fill>
    </dxf>
    <dxf>
      <font>
        <b/>
        <i val="0"/>
        <color rgb="FFFFFF00"/>
      </font>
      <fill>
        <patternFill>
          <bgColor rgb="FFC00000"/>
        </patternFill>
      </fill>
    </dxf>
    <dxf>
      <font>
        <b/>
        <i val="0"/>
        <color rgb="FF002060"/>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theme="7"/>
      </font>
      <fill>
        <patternFill>
          <bgColor rgb="FFFFFFCC"/>
        </patternFill>
      </fill>
    </dxf>
    <dxf>
      <font>
        <b/>
        <i val="0"/>
        <color rgb="FFFFFF00"/>
      </font>
      <fill>
        <patternFill>
          <bgColor rgb="FFC00000"/>
        </patternFill>
      </fill>
    </dxf>
    <dxf>
      <font>
        <b/>
        <i val="0"/>
        <color theme="0" tint="-0.499984740745262"/>
      </font>
      <fill>
        <patternFill>
          <bgColor theme="0" tint="-0.14996795556505021"/>
        </patternFill>
      </fill>
    </dxf>
    <dxf>
      <font>
        <color rgb="FFFF0000"/>
      </font>
    </dxf>
    <dxf>
      <font>
        <b/>
        <i val="0"/>
        <color rgb="FFFFFF00"/>
      </font>
      <fill>
        <patternFill>
          <bgColor rgb="FFC00000"/>
        </patternFill>
      </fill>
    </dxf>
    <dxf>
      <font>
        <b/>
        <i val="0"/>
        <color rgb="FFFFFF00"/>
      </font>
      <fill>
        <patternFill>
          <bgColor rgb="FFC00000"/>
        </patternFill>
      </fill>
    </dxf>
    <dxf>
      <font>
        <b/>
        <i val="0"/>
        <color rgb="FF002060"/>
      </font>
      <fill>
        <patternFill>
          <bgColor rgb="FFFFFF99"/>
        </patternFill>
      </fill>
    </dxf>
    <dxf>
      <font>
        <color theme="0" tint="-0.24994659260841701"/>
      </font>
    </dxf>
    <dxf>
      <font>
        <b/>
        <i val="0"/>
        <color rgb="FFFFFF00"/>
      </font>
      <fill>
        <patternFill>
          <bgColor rgb="FFFF0000"/>
        </patternFill>
      </fill>
    </dxf>
    <dxf>
      <font>
        <b/>
        <i val="0"/>
        <color rgb="FFFFFF00"/>
      </font>
      <fill>
        <patternFill>
          <bgColor rgb="FFC00000"/>
        </patternFill>
      </fill>
    </dxf>
    <dxf>
      <font>
        <b/>
        <i val="0"/>
        <color rgb="FF008080"/>
      </font>
    </dxf>
    <dxf>
      <font>
        <b/>
        <i val="0"/>
        <color rgb="FFFFFF00"/>
      </font>
      <fill>
        <patternFill>
          <bgColor rgb="FFFF0000"/>
        </patternFill>
      </fill>
    </dxf>
    <dxf>
      <font>
        <b/>
        <i val="0"/>
        <color rgb="FF002060"/>
      </font>
    </dxf>
    <dxf>
      <font>
        <color rgb="FFFFFF00"/>
      </font>
      <fill>
        <patternFill>
          <bgColor rgb="FFC00000"/>
        </patternFill>
      </fill>
    </dxf>
    <dxf>
      <font>
        <color theme="0" tint="-0.24994659260841701"/>
      </font>
    </dxf>
    <dxf>
      <font>
        <b/>
        <i val="0"/>
        <color theme="0" tint="-0.499984740745262"/>
      </font>
      <fill>
        <patternFill>
          <bgColor theme="0" tint="-0.14996795556505021"/>
        </patternFill>
      </fill>
    </dxf>
    <dxf>
      <font>
        <b/>
        <i val="0"/>
        <color rgb="FFC00000"/>
      </font>
      <fill>
        <patternFill>
          <bgColor rgb="FFFFCCCC"/>
        </patternFill>
      </fill>
    </dxf>
    <dxf>
      <font>
        <b/>
        <i val="0"/>
        <color rgb="FFFFFF00"/>
      </font>
      <fill>
        <patternFill>
          <bgColor rgb="FFC00000"/>
        </patternFill>
      </fill>
    </dxf>
    <dxf>
      <font>
        <b/>
        <i val="0"/>
        <color theme="9" tint="-0.499984740745262"/>
      </font>
      <fill>
        <patternFill>
          <bgColor rgb="FFFFFF99"/>
        </patternFill>
      </fill>
    </dxf>
    <dxf>
      <font>
        <b/>
        <i val="0"/>
        <color rgb="FF002060"/>
      </font>
      <fill>
        <patternFill>
          <bgColor theme="0"/>
        </patternFill>
      </fill>
    </dxf>
    <dxf>
      <font>
        <b/>
        <i val="0"/>
        <color rgb="FFC00000"/>
      </font>
      <fill>
        <patternFill>
          <bgColor rgb="FFFFCCCC"/>
        </patternFill>
      </fill>
    </dxf>
    <dxf>
      <font>
        <b/>
        <i val="0"/>
        <color rgb="FFFFFF00"/>
      </font>
      <fill>
        <patternFill>
          <bgColor rgb="FFC00000"/>
        </patternFill>
      </fill>
    </dxf>
    <dxf>
      <font>
        <b/>
        <i val="0"/>
        <color rgb="FF800000"/>
      </font>
      <fill>
        <patternFill>
          <bgColor rgb="FF99CCFF"/>
        </patternFill>
      </fill>
    </dxf>
    <dxf>
      <font>
        <b/>
        <i val="0"/>
        <color rgb="FF002060"/>
      </font>
      <fill>
        <patternFill>
          <bgColor theme="8" tint="0.59996337778862885"/>
        </patternFill>
      </fill>
    </dxf>
    <dxf>
      <font>
        <b/>
        <i val="0"/>
        <color rgb="FF006666"/>
      </font>
      <fill>
        <patternFill>
          <bgColor theme="6" tint="0.39994506668294322"/>
        </patternFill>
      </fill>
    </dxf>
    <dxf>
      <font>
        <b/>
        <i val="0"/>
        <color rgb="FFFFFF00"/>
      </font>
      <fill>
        <patternFill>
          <bgColor rgb="FFC00000"/>
        </patternFill>
      </fill>
    </dxf>
    <dxf>
      <font>
        <b/>
        <i val="0"/>
        <color rgb="FFC00000"/>
      </font>
      <fill>
        <patternFill>
          <bgColor rgb="FFC00000"/>
        </patternFill>
      </fill>
    </dxf>
    <dxf>
      <font>
        <b/>
        <i val="0"/>
        <color theme="0"/>
      </font>
      <fill>
        <patternFill>
          <bgColor theme="0"/>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ont>
        <b/>
        <i val="0"/>
        <color rgb="FFFF0000"/>
      </font>
    </dxf>
    <dxf>
      <font>
        <b/>
        <i val="0"/>
        <color theme="9" tint="-0.499984740745262"/>
      </font>
    </dxf>
    <dxf>
      <font>
        <b/>
        <i val="0"/>
        <color rgb="FF006666"/>
      </font>
    </dxf>
    <dxf>
      <font>
        <b/>
        <i val="0"/>
        <color rgb="FF0070C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theme="0"/>
      </font>
      <fill>
        <patternFill patternType="none">
          <fgColor indexed="64"/>
          <bgColor auto="1"/>
        </patternFill>
      </fill>
      <border>
        <left/>
        <right/>
        <top/>
        <bottom/>
        <vertical/>
        <horizontal/>
      </border>
    </dxf>
    <dxf>
      <font>
        <color theme="0"/>
      </font>
      <fill>
        <patternFill>
          <fgColor theme="0"/>
        </patternFill>
      </fill>
      <border>
        <left/>
        <right/>
        <top/>
        <bottom/>
        <vertical/>
        <horizontal/>
      </border>
    </dxf>
    <dxf>
      <font>
        <b/>
        <i val="0"/>
        <color rgb="FFFFFF00"/>
      </font>
      <fill>
        <patternFill>
          <bgColor rgb="FFFF0000"/>
        </patternFill>
      </fill>
    </dxf>
    <dxf>
      <border>
        <bottom style="thin">
          <color auto="1"/>
        </bottom>
        <vertical/>
        <horizontal/>
      </border>
    </dxf>
    <dxf>
      <font>
        <color theme="0"/>
      </font>
      <fill>
        <patternFill>
          <bgColor theme="0"/>
        </patternFill>
      </fill>
      <border>
        <left/>
        <top/>
        <bottom/>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right/>
        <top/>
        <bottom/>
      </border>
    </dxf>
    <dxf>
      <border>
        <bottom style="thin">
          <color auto="1"/>
        </bottom>
        <vertical/>
        <horizontal/>
      </border>
    </dxf>
    <dxf>
      <font>
        <color theme="0"/>
      </font>
      <fill>
        <patternFill>
          <bgColor theme="0"/>
        </patternFill>
      </fill>
      <border>
        <left/>
        <top/>
      </border>
    </dxf>
    <dxf>
      <font>
        <b/>
        <i val="0"/>
        <color rgb="FFFFFF00"/>
      </font>
      <fill>
        <patternFill>
          <bgColor rgb="FFC00000"/>
        </patternFill>
      </fill>
    </dxf>
    <dxf>
      <font>
        <b/>
        <i val="0"/>
        <color theme="0"/>
      </font>
      <fill>
        <patternFill patternType="none">
          <bgColor auto="1"/>
        </patternFill>
      </fill>
    </dxf>
    <dxf>
      <font>
        <b/>
        <i/>
        <color rgb="FFFFFF00"/>
      </font>
      <fill>
        <patternFill>
          <bgColor rgb="FFC00000"/>
        </patternFill>
      </fill>
    </dxf>
    <dxf>
      <fill>
        <patternFill>
          <bgColor theme="8" tint="0.59996337778862885"/>
        </patternFill>
      </fill>
    </dxf>
    <dxf>
      <font>
        <b/>
        <i val="0"/>
        <color rgb="FFFFFF00"/>
      </font>
      <fill>
        <patternFill>
          <bgColor rgb="FFFF0000"/>
        </patternFill>
      </fill>
    </dxf>
    <dxf>
      <font>
        <b/>
        <i val="0"/>
        <color theme="0"/>
      </font>
      <fill>
        <patternFill>
          <bgColor theme="0"/>
        </patternFill>
      </fill>
    </dxf>
    <dxf>
      <font>
        <b/>
        <i val="0"/>
        <color rgb="FFC00000"/>
      </font>
      <fill>
        <patternFill>
          <bgColor rgb="FFC00000"/>
        </patternFill>
      </fill>
    </dxf>
    <dxf>
      <font>
        <b/>
        <i val="0"/>
        <color rgb="FFC00000"/>
      </font>
      <fill>
        <patternFill>
          <bgColor rgb="FFC00000"/>
        </patternFill>
      </fill>
    </dxf>
    <dxf>
      <font>
        <b/>
        <i val="0"/>
        <color rgb="FF006666"/>
      </font>
      <fill>
        <patternFill>
          <bgColor theme="6" tint="0.39994506668294322"/>
        </patternFill>
      </fill>
    </dxf>
    <dxf>
      <font>
        <b/>
        <i val="0"/>
        <color rgb="FFC00000"/>
      </font>
      <fill>
        <patternFill>
          <bgColor theme="9" tint="0.59996337778862885"/>
        </patternFill>
      </fill>
    </dxf>
    <dxf>
      <font>
        <b/>
        <i val="0"/>
        <condense val="0"/>
        <extend val="0"/>
        <color indexed="16"/>
      </font>
      <fill>
        <patternFill>
          <bgColor indexed="44"/>
        </patternFill>
      </fill>
    </dxf>
    <dxf>
      <font>
        <b/>
        <i val="0"/>
        <color theme="9" tint="-0.499984740745262"/>
      </font>
      <fill>
        <patternFill>
          <bgColor rgb="FFFFFF99"/>
        </patternFill>
      </fill>
    </dxf>
    <dxf>
      <font>
        <b/>
        <i val="0"/>
        <color theme="8" tint="0.79998168889431442"/>
      </font>
      <fill>
        <patternFill>
          <bgColor theme="8" tint="0.79998168889431442"/>
        </patternFill>
      </fill>
    </dxf>
    <dxf>
      <font>
        <b/>
        <i val="0"/>
        <color theme="0" tint="-0.14996795556505021"/>
      </font>
      <fill>
        <patternFill>
          <bgColor theme="0" tint="-0.14996795556505021"/>
        </patternFill>
      </fill>
    </dxf>
    <dxf>
      <font>
        <b/>
        <i val="0"/>
        <color theme="8" tint="0.79998168889431442"/>
      </font>
      <fill>
        <patternFill>
          <bgColor theme="8" tint="0.79998168889431442"/>
        </patternFill>
      </fill>
    </dxf>
    <dxf>
      <font>
        <b/>
        <i val="0"/>
        <color theme="0"/>
      </font>
      <fill>
        <patternFill>
          <bgColor theme="0"/>
        </patternFill>
      </fill>
      <border>
        <left/>
        <right/>
        <top/>
        <bottom/>
        <vertical/>
        <horizontal/>
      </border>
    </dxf>
    <dxf>
      <font>
        <b/>
        <i val="0"/>
        <color rgb="FFFFFF00"/>
      </font>
      <fill>
        <patternFill>
          <bgColor rgb="FFC00000"/>
        </patternFill>
      </fill>
    </dxf>
    <dxf>
      <font>
        <b/>
        <i val="0"/>
        <color rgb="FFC00000"/>
      </font>
      <fill>
        <patternFill>
          <bgColor rgb="FFFFCCCC"/>
        </patternFill>
      </fill>
    </dxf>
    <dxf>
      <font>
        <b/>
        <i val="0"/>
        <color theme="0" tint="-0.499984740745262"/>
      </font>
      <fill>
        <patternFill>
          <bgColor theme="0" tint="-0.14996795556505021"/>
        </patternFill>
      </fill>
    </dxf>
    <dxf>
      <font>
        <b/>
        <i val="0"/>
        <color theme="6" tint="0.59996337778862885"/>
      </font>
    </dxf>
    <dxf>
      <font>
        <b/>
        <i val="0"/>
        <color theme="6" tint="0.59996337778862885"/>
      </font>
    </dxf>
    <dxf>
      <font>
        <b/>
        <i val="0"/>
        <color theme="6" tint="0.59996337778862885"/>
      </font>
    </dxf>
    <dxf>
      <font>
        <b/>
        <i/>
        <color rgb="FFC00000"/>
      </font>
      <fill>
        <patternFill>
          <bgColor rgb="FFFFCCCC"/>
        </patternFill>
      </fill>
    </dxf>
    <dxf>
      <font>
        <b/>
        <i val="0"/>
        <color theme="0" tint="-0.499984740745262"/>
      </font>
    </dxf>
    <dxf>
      <font>
        <b/>
        <i val="0"/>
        <color rgb="FFC00000"/>
      </font>
    </dxf>
    <dxf>
      <font>
        <b/>
        <i val="0"/>
        <color rgb="FFFF0000"/>
      </font>
    </dxf>
    <dxf>
      <font>
        <b/>
        <i val="0"/>
        <color rgb="FF002060"/>
      </font>
    </dxf>
    <dxf>
      <font>
        <b/>
        <i val="0"/>
        <color rgb="FF7030A0"/>
      </font>
    </dxf>
    <dxf>
      <font>
        <b/>
        <i val="0"/>
        <color rgb="FF0070C0"/>
      </font>
    </dxf>
    <dxf>
      <font>
        <b/>
        <i val="0"/>
        <color rgb="FF008080"/>
      </font>
    </dxf>
    <dxf>
      <font>
        <b/>
        <i val="0"/>
        <color theme="9" tint="-0.499984740745262"/>
      </font>
    </dxf>
    <dxf>
      <font>
        <b/>
        <i val="0"/>
        <color rgb="FFFFFF00"/>
      </font>
      <fill>
        <patternFill>
          <bgColor rgb="FFC00000"/>
        </patternFill>
      </fill>
    </dxf>
    <dxf>
      <font>
        <b/>
        <i val="0"/>
        <color theme="1"/>
      </font>
    </dxf>
    <dxf>
      <font>
        <b/>
        <i val="0"/>
        <color theme="0" tint="-0.499984740745262"/>
      </font>
    </dxf>
    <dxf>
      <font>
        <b/>
        <i val="0"/>
        <color rgb="FFC00000"/>
      </font>
      <fill>
        <patternFill>
          <bgColor rgb="FFC00000"/>
        </patternFill>
      </fill>
    </dxf>
    <dxf>
      <font>
        <b/>
        <i val="0"/>
        <color rgb="FF002060"/>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theme="7"/>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rgb="FFFFFF00"/>
      </font>
      <fill>
        <patternFill>
          <bgColor rgb="FFC00000"/>
        </patternFill>
      </fill>
    </dxf>
    <dxf>
      <font>
        <b/>
        <i val="0"/>
        <color rgb="FFFFFF00"/>
      </font>
      <fill>
        <patternFill>
          <bgColor rgb="FFC00000"/>
        </patternFill>
      </fill>
    </dxf>
    <dxf>
      <font>
        <b/>
        <i val="0"/>
        <color rgb="FF002060"/>
      </font>
      <fill>
        <patternFill>
          <bgColor rgb="FFFFFFCC"/>
        </patternFill>
      </fill>
    </dxf>
    <dxf>
      <font>
        <b/>
        <i val="0"/>
        <color theme="0" tint="-0.499984740745262"/>
      </font>
      <fill>
        <patternFill>
          <bgColor theme="0" tint="-0.14996795556505021"/>
        </patternFill>
      </fill>
    </dxf>
    <dxf>
      <font>
        <color rgb="FFFF0000"/>
      </font>
    </dxf>
    <dxf>
      <font>
        <b/>
        <i val="0"/>
        <color rgb="FFFFFF00"/>
      </font>
      <fill>
        <patternFill>
          <bgColor rgb="FFC00000"/>
        </patternFill>
      </fill>
    </dxf>
    <dxf>
      <font>
        <b/>
        <i val="0"/>
        <color rgb="FFFFFF00"/>
      </font>
      <fill>
        <patternFill>
          <bgColor rgb="FFC00000"/>
        </patternFill>
      </fill>
    </dxf>
    <dxf>
      <font>
        <b/>
        <i val="0"/>
        <color rgb="FF002060"/>
      </font>
      <fill>
        <patternFill>
          <bgColor rgb="FFFFFF99"/>
        </patternFill>
      </fill>
    </dxf>
    <dxf>
      <font>
        <color theme="0" tint="-0.24994659260841701"/>
      </font>
    </dxf>
    <dxf>
      <font>
        <b/>
        <i val="0"/>
        <color rgb="FFFFFF00"/>
      </font>
      <fill>
        <patternFill>
          <bgColor rgb="FFFF0000"/>
        </patternFill>
      </fill>
    </dxf>
    <dxf>
      <font>
        <b/>
        <i val="0"/>
        <color rgb="FFFFFF00"/>
      </font>
      <fill>
        <patternFill>
          <bgColor rgb="FFC00000"/>
        </patternFill>
      </fill>
    </dxf>
    <dxf>
      <font>
        <b/>
        <i val="0"/>
        <color rgb="FF002060"/>
      </font>
    </dxf>
    <dxf>
      <font>
        <b/>
        <i val="0"/>
        <color rgb="FF008080"/>
      </font>
    </dxf>
    <dxf>
      <font>
        <b/>
        <i val="0"/>
        <color rgb="FFFFFF00"/>
      </font>
      <fill>
        <patternFill>
          <bgColor rgb="FFFF0000"/>
        </patternFill>
      </fill>
    </dxf>
    <dxf>
      <font>
        <color rgb="FFFFFF00"/>
      </font>
      <fill>
        <patternFill>
          <bgColor rgb="FFC00000"/>
        </patternFill>
      </fill>
    </dxf>
    <dxf>
      <font>
        <color theme="0" tint="-0.24994659260841701"/>
      </font>
    </dxf>
    <dxf>
      <font>
        <b/>
        <i val="0"/>
        <color theme="0" tint="-0.499984740745262"/>
      </font>
      <fill>
        <patternFill>
          <bgColor theme="0" tint="-0.14996795556505021"/>
        </patternFill>
      </fill>
    </dxf>
    <dxf>
      <font>
        <b/>
        <i val="0"/>
        <color rgb="FFC00000"/>
      </font>
      <fill>
        <patternFill>
          <bgColor rgb="FFFFCCCC"/>
        </patternFill>
      </fill>
    </dxf>
    <dxf>
      <font>
        <b/>
        <i val="0"/>
        <color rgb="FF800000"/>
      </font>
      <fill>
        <patternFill>
          <bgColor rgb="FF99CCFF"/>
        </patternFill>
      </fill>
    </dxf>
    <dxf>
      <font>
        <b/>
        <i val="0"/>
        <color rgb="FFC00000"/>
      </font>
      <fill>
        <patternFill>
          <bgColor rgb="FFFFCCCC"/>
        </patternFill>
      </fill>
    </dxf>
    <dxf>
      <font>
        <b/>
        <i val="0"/>
        <color rgb="FFFFFF00"/>
      </font>
      <fill>
        <patternFill>
          <bgColor rgb="FFC00000"/>
        </patternFill>
      </fill>
    </dxf>
    <dxf>
      <font>
        <b/>
        <i val="0"/>
        <color rgb="FFFFFF00"/>
      </font>
      <fill>
        <patternFill>
          <bgColor rgb="FFC00000"/>
        </patternFill>
      </fill>
    </dxf>
    <dxf>
      <font>
        <b/>
        <i val="0"/>
        <color rgb="FF002060"/>
      </font>
      <fill>
        <patternFill>
          <bgColor theme="0"/>
        </patternFill>
      </fill>
    </dxf>
    <dxf>
      <font>
        <b/>
        <i val="0"/>
        <color theme="9" tint="-0.499984740745262"/>
      </font>
      <fill>
        <patternFill>
          <bgColor rgb="FFFFFF99"/>
        </patternFill>
      </fill>
    </dxf>
    <dxf>
      <font>
        <b/>
        <i val="0"/>
        <color rgb="FF002060"/>
      </font>
      <fill>
        <patternFill>
          <bgColor theme="8" tint="0.59996337778862885"/>
        </patternFill>
      </fill>
    </dxf>
    <dxf>
      <font>
        <b/>
        <i val="0"/>
        <color rgb="FF006666"/>
      </font>
      <fill>
        <patternFill>
          <bgColor theme="6" tint="0.39994506668294322"/>
        </patternFill>
      </fill>
    </dxf>
    <dxf>
      <font>
        <b/>
        <i val="0"/>
        <color rgb="FFFFFF00"/>
      </font>
      <fill>
        <patternFill>
          <bgColor rgb="FFC00000"/>
        </patternFill>
      </fill>
    </dxf>
    <dxf>
      <font>
        <b/>
        <i val="0"/>
        <color rgb="FFC00000"/>
      </font>
      <fill>
        <patternFill>
          <bgColor rgb="FFC00000"/>
        </patternFill>
      </fill>
    </dxf>
    <dxf>
      <font>
        <b/>
        <i val="0"/>
        <color rgb="FFFFFF00"/>
      </font>
      <fill>
        <patternFill>
          <bgColor rgb="FFC00000"/>
        </patternFill>
      </fill>
    </dxf>
    <dxf>
      <font>
        <b/>
        <i val="0"/>
        <color theme="0"/>
      </font>
      <fill>
        <patternFill>
          <bgColor theme="0"/>
        </patternFill>
      </fill>
    </dxf>
    <dxf>
      <font>
        <b/>
        <i val="0"/>
        <color rgb="FFC00000"/>
      </font>
      <fill>
        <patternFill>
          <bgColor rgb="FFC00000"/>
        </patternFill>
      </fill>
    </dxf>
    <dxf>
      <font>
        <b/>
        <i val="0"/>
        <color rgb="FFC00000"/>
      </font>
      <fill>
        <patternFill>
          <bgColor rgb="FFC00000"/>
        </patternFill>
      </fill>
    </dxf>
    <dxf>
      <font>
        <b/>
        <i val="0"/>
        <color rgb="FFFF0000"/>
      </font>
    </dxf>
    <dxf>
      <font>
        <b/>
        <i val="0"/>
        <color theme="9" tint="-0.499984740745262"/>
      </font>
    </dxf>
    <dxf>
      <font>
        <b/>
        <i val="0"/>
        <color rgb="FF006666"/>
      </font>
    </dxf>
    <dxf>
      <font>
        <b/>
        <i val="0"/>
        <color rgb="FF0070C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theme="0"/>
      </font>
      <fill>
        <patternFill patternType="none">
          <fgColor indexed="64"/>
          <bgColor auto="1"/>
        </patternFill>
      </fill>
      <border>
        <left/>
        <right/>
        <top/>
        <bottom/>
        <vertical/>
        <horizontal/>
      </border>
    </dxf>
    <dxf>
      <font>
        <color theme="0"/>
      </font>
      <fill>
        <patternFill>
          <fgColor theme="0"/>
        </patternFill>
      </fill>
      <border>
        <left/>
        <right/>
        <top/>
        <bottom/>
        <vertical/>
        <horizontal/>
      </border>
    </dxf>
    <dxf>
      <font>
        <b/>
        <i val="0"/>
        <color rgb="FFFFFF00"/>
      </font>
      <fill>
        <patternFill>
          <bgColor rgb="FFFF0000"/>
        </patternFill>
      </fill>
    </dxf>
    <dxf>
      <border>
        <bottom style="thin">
          <color auto="1"/>
        </bottom>
        <vertical/>
        <horizontal/>
      </border>
    </dxf>
    <dxf>
      <font>
        <color theme="0"/>
      </font>
      <fill>
        <patternFill>
          <bgColor theme="0"/>
        </patternFill>
      </fill>
      <border>
        <left/>
        <top/>
        <bottom/>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right/>
        <top/>
        <bottom/>
      </border>
    </dxf>
    <dxf>
      <border>
        <bottom style="thin">
          <color auto="1"/>
        </bottom>
        <vertical/>
        <horizontal/>
      </border>
    </dxf>
    <dxf>
      <font>
        <color theme="0"/>
      </font>
      <fill>
        <patternFill>
          <bgColor theme="0"/>
        </patternFill>
      </fill>
      <border>
        <left/>
        <top/>
      </border>
    </dxf>
    <dxf>
      <font>
        <b/>
        <i val="0"/>
        <color rgb="FFFFFF00"/>
      </font>
      <fill>
        <patternFill>
          <bgColor rgb="FFC00000"/>
        </patternFill>
      </fill>
    </dxf>
    <dxf>
      <font>
        <b/>
        <i val="0"/>
        <color theme="0"/>
      </font>
      <fill>
        <patternFill patternType="none">
          <bgColor auto="1"/>
        </patternFill>
      </fill>
    </dxf>
    <dxf>
      <font>
        <b/>
        <i/>
        <color rgb="FFFFFF00"/>
      </font>
      <fill>
        <patternFill>
          <bgColor rgb="FFC00000"/>
        </patternFill>
      </fill>
    </dxf>
    <dxf>
      <fill>
        <patternFill>
          <bgColor theme="8" tint="0.59996337778862885"/>
        </patternFill>
      </fill>
    </dxf>
    <dxf>
      <font>
        <b/>
        <i val="0"/>
        <color rgb="FFFFFF00"/>
      </font>
      <fill>
        <patternFill>
          <bgColor rgb="FFFF0000"/>
        </patternFill>
      </fill>
    </dxf>
    <dxf>
      <font>
        <b/>
        <i val="0"/>
        <color theme="0"/>
      </font>
      <fill>
        <patternFill>
          <bgColor theme="0"/>
        </patternFill>
      </fill>
    </dxf>
    <dxf>
      <font>
        <b/>
        <i val="0"/>
        <color rgb="FFC00000"/>
      </font>
      <fill>
        <patternFill>
          <bgColor rgb="FFC00000"/>
        </patternFill>
      </fill>
    </dxf>
    <dxf>
      <font>
        <b/>
        <i val="0"/>
        <color rgb="FFC00000"/>
      </font>
      <fill>
        <patternFill>
          <bgColor rgb="FFC00000"/>
        </patternFill>
      </fill>
    </dxf>
    <dxf>
      <font>
        <b/>
        <i val="0"/>
        <color rgb="FF006666"/>
      </font>
      <fill>
        <patternFill>
          <bgColor theme="6" tint="0.39994506668294322"/>
        </patternFill>
      </fill>
    </dxf>
    <dxf>
      <font>
        <b/>
        <i val="0"/>
        <color rgb="FFC00000"/>
      </font>
      <fill>
        <patternFill>
          <bgColor theme="9" tint="0.59996337778862885"/>
        </patternFill>
      </fill>
    </dxf>
    <dxf>
      <font>
        <b/>
        <i val="0"/>
        <condense val="0"/>
        <extend val="0"/>
        <color indexed="16"/>
      </font>
      <fill>
        <patternFill>
          <bgColor indexed="44"/>
        </patternFill>
      </fill>
    </dxf>
    <dxf>
      <font>
        <b/>
        <i val="0"/>
        <color theme="9" tint="-0.499984740745262"/>
      </font>
      <fill>
        <patternFill>
          <bgColor rgb="FFFFFF99"/>
        </patternFill>
      </fill>
    </dxf>
    <dxf>
      <font>
        <b/>
        <i val="0"/>
        <color theme="8" tint="0.79998168889431442"/>
      </font>
      <fill>
        <patternFill>
          <bgColor theme="8" tint="0.79998168889431442"/>
        </patternFill>
      </fill>
    </dxf>
    <dxf>
      <font>
        <b/>
        <i val="0"/>
        <color theme="0" tint="-0.14996795556505021"/>
      </font>
      <fill>
        <patternFill>
          <bgColor theme="0" tint="-0.14996795556505021"/>
        </patternFill>
      </fill>
    </dxf>
    <dxf>
      <font>
        <b/>
        <i val="0"/>
        <color theme="8" tint="0.79998168889431442"/>
      </font>
      <fill>
        <patternFill>
          <bgColor theme="8" tint="0.79998168889431442"/>
        </patternFill>
      </fill>
    </dxf>
    <dxf>
      <font>
        <b/>
        <i val="0"/>
        <color theme="0"/>
      </font>
      <fill>
        <patternFill>
          <bgColor theme="0"/>
        </patternFill>
      </fill>
      <border>
        <left/>
        <right/>
        <top/>
        <bottom/>
        <vertical/>
        <horizontal/>
      </border>
    </dxf>
    <dxf>
      <font>
        <b/>
        <i val="0"/>
        <color rgb="FFFFFF00"/>
      </font>
      <fill>
        <patternFill>
          <bgColor rgb="FFC00000"/>
        </patternFill>
      </fill>
    </dxf>
    <dxf>
      <font>
        <b/>
        <i val="0"/>
        <color rgb="FFC00000"/>
      </font>
      <fill>
        <patternFill>
          <bgColor rgb="FFFFCCCC"/>
        </patternFill>
      </fill>
    </dxf>
    <dxf>
      <font>
        <b/>
        <i val="0"/>
        <color theme="0" tint="-0.499984740745262"/>
      </font>
      <fill>
        <patternFill>
          <bgColor theme="0" tint="-0.14996795556505021"/>
        </patternFill>
      </fill>
    </dxf>
    <dxf>
      <font>
        <b/>
        <i val="0"/>
        <color theme="6" tint="0.59996337778862885"/>
      </font>
    </dxf>
    <dxf>
      <font>
        <b/>
        <i val="0"/>
        <color theme="6" tint="0.59996337778862885"/>
      </font>
    </dxf>
    <dxf>
      <font>
        <b/>
        <i val="0"/>
        <color theme="6" tint="0.59996337778862885"/>
      </font>
    </dxf>
    <dxf>
      <font>
        <b/>
        <i/>
        <color rgb="FFC00000"/>
      </font>
      <fill>
        <patternFill>
          <bgColor rgb="FFFFCCCC"/>
        </patternFill>
      </fill>
    </dxf>
    <dxf>
      <font>
        <b/>
        <i val="0"/>
        <color theme="0" tint="-0.499984740745262"/>
      </font>
    </dxf>
    <dxf>
      <font>
        <b/>
        <i val="0"/>
        <color rgb="FFC00000"/>
      </font>
    </dxf>
    <dxf>
      <font>
        <b/>
        <i val="0"/>
        <color rgb="FFFF0000"/>
      </font>
    </dxf>
    <dxf>
      <font>
        <b/>
        <i val="0"/>
        <color rgb="FF002060"/>
      </font>
    </dxf>
    <dxf>
      <font>
        <b/>
        <i val="0"/>
        <color rgb="FF7030A0"/>
      </font>
    </dxf>
    <dxf>
      <font>
        <b/>
        <i val="0"/>
        <color rgb="FF0070C0"/>
      </font>
    </dxf>
    <dxf>
      <font>
        <b/>
        <i val="0"/>
        <color rgb="FF008080"/>
      </font>
    </dxf>
    <dxf>
      <font>
        <b/>
        <i val="0"/>
        <color theme="9" tint="-0.499984740745262"/>
      </font>
    </dxf>
    <dxf>
      <font>
        <b/>
        <i val="0"/>
        <color rgb="FFFFFF00"/>
      </font>
      <fill>
        <patternFill>
          <bgColor rgb="FFC00000"/>
        </patternFill>
      </fill>
    </dxf>
    <dxf>
      <font>
        <b/>
        <i val="0"/>
        <color theme="1"/>
      </font>
    </dxf>
    <dxf>
      <font>
        <b/>
        <i val="0"/>
        <color theme="0" tint="-0.499984740745262"/>
      </font>
    </dxf>
    <dxf>
      <font>
        <b/>
        <i val="0"/>
        <color rgb="FFC00000"/>
      </font>
      <fill>
        <patternFill>
          <bgColor rgb="FFC00000"/>
        </patternFill>
      </fill>
    </dxf>
    <dxf>
      <font>
        <b/>
        <i val="0"/>
        <color rgb="FF002060"/>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theme="7"/>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rgb="FFFFFF00"/>
      </font>
      <fill>
        <patternFill>
          <bgColor rgb="FFC00000"/>
        </patternFill>
      </fill>
    </dxf>
    <dxf>
      <font>
        <b/>
        <i val="0"/>
        <color rgb="FFFFFF00"/>
      </font>
      <fill>
        <patternFill>
          <bgColor rgb="FFC00000"/>
        </patternFill>
      </fill>
    </dxf>
    <dxf>
      <font>
        <b/>
        <i val="0"/>
        <color rgb="FF002060"/>
      </font>
      <fill>
        <patternFill>
          <bgColor rgb="FFFFFFCC"/>
        </patternFill>
      </fill>
    </dxf>
    <dxf>
      <font>
        <b/>
        <i val="0"/>
        <color theme="0" tint="-0.499984740745262"/>
      </font>
      <fill>
        <patternFill>
          <bgColor theme="0" tint="-0.14996795556505021"/>
        </patternFill>
      </fill>
    </dxf>
    <dxf>
      <font>
        <color rgb="FFFF0000"/>
      </font>
    </dxf>
    <dxf>
      <font>
        <b/>
        <i val="0"/>
        <color rgb="FFFFFF00"/>
      </font>
      <fill>
        <patternFill>
          <bgColor rgb="FFC00000"/>
        </patternFill>
      </fill>
    </dxf>
    <dxf>
      <font>
        <b/>
        <i val="0"/>
        <color rgb="FFFFFF00"/>
      </font>
      <fill>
        <patternFill>
          <bgColor rgb="FFC00000"/>
        </patternFill>
      </fill>
    </dxf>
    <dxf>
      <font>
        <b/>
        <i val="0"/>
        <color rgb="FF002060"/>
      </font>
      <fill>
        <patternFill>
          <bgColor rgb="FFFFFF99"/>
        </patternFill>
      </fill>
    </dxf>
    <dxf>
      <font>
        <color theme="0" tint="-0.24994659260841701"/>
      </font>
    </dxf>
    <dxf>
      <font>
        <b/>
        <i val="0"/>
        <color rgb="FFFFFF00"/>
      </font>
      <fill>
        <patternFill>
          <bgColor rgb="FFFF0000"/>
        </patternFill>
      </fill>
    </dxf>
    <dxf>
      <font>
        <b/>
        <i val="0"/>
        <color rgb="FFFFFF00"/>
      </font>
      <fill>
        <patternFill>
          <bgColor rgb="FFC00000"/>
        </patternFill>
      </fill>
    </dxf>
    <dxf>
      <font>
        <b/>
        <i val="0"/>
        <color rgb="FF002060"/>
      </font>
    </dxf>
    <dxf>
      <font>
        <b/>
        <i val="0"/>
        <color rgb="FF008080"/>
      </font>
    </dxf>
    <dxf>
      <font>
        <b/>
        <i val="0"/>
        <color rgb="FFFFFF00"/>
      </font>
      <fill>
        <patternFill>
          <bgColor rgb="FFFF0000"/>
        </patternFill>
      </fill>
    </dxf>
    <dxf>
      <font>
        <color rgb="FFFFFF00"/>
      </font>
      <fill>
        <patternFill>
          <bgColor rgb="FFC00000"/>
        </patternFill>
      </fill>
    </dxf>
    <dxf>
      <font>
        <color theme="0" tint="-0.24994659260841701"/>
      </font>
    </dxf>
    <dxf>
      <font>
        <b/>
        <i val="0"/>
        <color theme="0" tint="-0.499984740745262"/>
      </font>
      <fill>
        <patternFill>
          <bgColor theme="0" tint="-0.14996795556505021"/>
        </patternFill>
      </fill>
    </dxf>
    <dxf>
      <font>
        <b/>
        <i val="0"/>
        <color rgb="FFC00000"/>
      </font>
      <fill>
        <patternFill>
          <bgColor rgb="FFFFCCCC"/>
        </patternFill>
      </fill>
    </dxf>
    <dxf>
      <font>
        <b/>
        <i val="0"/>
        <color rgb="FF800000"/>
      </font>
      <fill>
        <patternFill>
          <bgColor rgb="FF99CCFF"/>
        </patternFill>
      </fill>
    </dxf>
    <dxf>
      <font>
        <b/>
        <i val="0"/>
        <color rgb="FFC00000"/>
      </font>
      <fill>
        <patternFill>
          <bgColor rgb="FFFFCCCC"/>
        </patternFill>
      </fill>
    </dxf>
    <dxf>
      <font>
        <b/>
        <i val="0"/>
        <color rgb="FFFFFF00"/>
      </font>
      <fill>
        <patternFill>
          <bgColor rgb="FFC00000"/>
        </patternFill>
      </fill>
    </dxf>
    <dxf>
      <font>
        <b/>
        <i val="0"/>
        <color rgb="FFFFFF00"/>
      </font>
      <fill>
        <patternFill>
          <bgColor rgb="FFC00000"/>
        </patternFill>
      </fill>
    </dxf>
    <dxf>
      <font>
        <b/>
        <i val="0"/>
        <color rgb="FF002060"/>
      </font>
      <fill>
        <patternFill>
          <bgColor theme="0"/>
        </patternFill>
      </fill>
    </dxf>
    <dxf>
      <font>
        <b/>
        <i val="0"/>
        <color theme="9" tint="-0.499984740745262"/>
      </font>
      <fill>
        <patternFill>
          <bgColor rgb="FFFFFF99"/>
        </patternFill>
      </fill>
    </dxf>
    <dxf>
      <font>
        <b/>
        <i val="0"/>
        <color rgb="FF002060"/>
      </font>
      <fill>
        <patternFill>
          <bgColor theme="8" tint="0.59996337778862885"/>
        </patternFill>
      </fill>
    </dxf>
    <dxf>
      <font>
        <b/>
        <i val="0"/>
        <color rgb="FF006666"/>
      </font>
      <fill>
        <patternFill>
          <bgColor theme="6" tint="0.39994506668294322"/>
        </patternFill>
      </fill>
    </dxf>
    <dxf>
      <font>
        <b/>
        <i val="0"/>
        <color rgb="FFFFFF00"/>
      </font>
      <fill>
        <patternFill>
          <bgColor rgb="FFC00000"/>
        </patternFill>
      </fill>
    </dxf>
    <dxf>
      <font>
        <b/>
        <i val="0"/>
        <color rgb="FFC00000"/>
      </font>
      <fill>
        <patternFill>
          <bgColor rgb="FFC00000"/>
        </patternFill>
      </fill>
    </dxf>
    <dxf>
      <font>
        <b/>
        <i val="0"/>
        <color rgb="FFFFFF00"/>
      </font>
      <fill>
        <patternFill>
          <bgColor rgb="FFC00000"/>
        </patternFill>
      </fill>
    </dxf>
    <dxf>
      <font>
        <b/>
        <i val="0"/>
        <color theme="0"/>
      </font>
      <fill>
        <patternFill>
          <bgColor theme="0"/>
        </patternFill>
      </fill>
    </dxf>
    <dxf>
      <font>
        <b/>
        <i val="0"/>
        <color rgb="FFC00000"/>
      </font>
      <fill>
        <patternFill>
          <bgColor rgb="FFC00000"/>
        </patternFill>
      </fill>
    </dxf>
    <dxf>
      <font>
        <b/>
        <i val="0"/>
        <color rgb="FFC00000"/>
      </font>
      <fill>
        <patternFill>
          <bgColor rgb="FFC00000"/>
        </patternFill>
      </fill>
    </dxf>
    <dxf>
      <font>
        <b/>
        <i val="0"/>
        <color rgb="FFFF0000"/>
      </font>
    </dxf>
    <dxf>
      <font>
        <b/>
        <i val="0"/>
        <color theme="9" tint="-0.499984740745262"/>
      </font>
    </dxf>
    <dxf>
      <font>
        <b/>
        <i val="0"/>
        <color rgb="FF006666"/>
      </font>
    </dxf>
    <dxf>
      <font>
        <b/>
        <i val="0"/>
        <color rgb="FF0070C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theme="0"/>
      </font>
      <fill>
        <patternFill patternType="none">
          <fgColor indexed="64"/>
          <bgColor auto="1"/>
        </patternFill>
      </fill>
      <border>
        <left/>
        <right/>
        <top/>
        <bottom/>
        <vertical/>
        <horizontal/>
      </border>
    </dxf>
    <dxf>
      <font>
        <color theme="0"/>
      </font>
      <fill>
        <patternFill>
          <fgColor theme="0"/>
        </patternFill>
      </fill>
      <border>
        <left/>
        <right/>
        <top/>
        <bottom/>
        <vertical/>
        <horizontal/>
      </border>
    </dxf>
    <dxf>
      <font>
        <b/>
        <i val="0"/>
        <color rgb="FFFFFF00"/>
      </font>
      <fill>
        <patternFill>
          <bgColor rgb="FFFF0000"/>
        </patternFill>
      </fill>
    </dxf>
    <dxf>
      <border>
        <bottom style="thin">
          <color auto="1"/>
        </bottom>
        <vertical/>
        <horizontal/>
      </border>
    </dxf>
    <dxf>
      <font>
        <color theme="0"/>
      </font>
      <fill>
        <patternFill>
          <bgColor theme="0"/>
        </patternFill>
      </fill>
      <border>
        <left/>
        <top/>
        <bottom/>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right/>
        <top/>
        <bottom/>
      </border>
    </dxf>
    <dxf>
      <border>
        <bottom style="thin">
          <color auto="1"/>
        </bottom>
        <vertical/>
        <horizontal/>
      </border>
    </dxf>
    <dxf>
      <font>
        <color theme="0"/>
      </font>
      <fill>
        <patternFill>
          <bgColor theme="0"/>
        </patternFill>
      </fill>
      <border>
        <left/>
        <top/>
      </border>
    </dxf>
    <dxf>
      <font>
        <b/>
        <i val="0"/>
        <color rgb="FFFFFF00"/>
      </font>
      <fill>
        <patternFill>
          <bgColor rgb="FFC00000"/>
        </patternFill>
      </fill>
    </dxf>
    <dxf>
      <font>
        <b/>
        <i val="0"/>
        <color theme="0"/>
      </font>
      <fill>
        <patternFill patternType="none">
          <bgColor auto="1"/>
        </patternFill>
      </fill>
    </dxf>
    <dxf>
      <font>
        <b/>
        <i/>
        <color rgb="FFFFFF00"/>
      </font>
      <fill>
        <patternFill>
          <bgColor rgb="FFC00000"/>
        </patternFill>
      </fill>
    </dxf>
    <dxf>
      <fill>
        <patternFill>
          <bgColor theme="8" tint="0.59996337778862885"/>
        </patternFill>
      </fill>
    </dxf>
    <dxf>
      <font>
        <b/>
        <i val="0"/>
        <color rgb="FFFFFF00"/>
      </font>
      <fill>
        <patternFill>
          <bgColor rgb="FFFF0000"/>
        </patternFill>
      </fill>
    </dxf>
    <dxf>
      <font>
        <b/>
        <i val="0"/>
        <color theme="0"/>
      </font>
      <fill>
        <patternFill>
          <bgColor theme="0"/>
        </patternFill>
      </fill>
    </dxf>
    <dxf>
      <font>
        <b/>
        <i val="0"/>
        <color rgb="FFC00000"/>
      </font>
      <fill>
        <patternFill>
          <bgColor rgb="FFC00000"/>
        </patternFill>
      </fill>
    </dxf>
    <dxf>
      <font>
        <b/>
        <i val="0"/>
        <color rgb="FFC00000"/>
      </font>
      <fill>
        <patternFill>
          <bgColor rgb="FFC00000"/>
        </patternFill>
      </fill>
    </dxf>
    <dxf>
      <font>
        <b/>
        <i val="0"/>
        <color rgb="FF006666"/>
      </font>
      <fill>
        <patternFill>
          <bgColor theme="6" tint="0.39994506668294322"/>
        </patternFill>
      </fill>
    </dxf>
    <dxf>
      <font>
        <b/>
        <i val="0"/>
        <color rgb="FFC00000"/>
      </font>
      <fill>
        <patternFill>
          <bgColor theme="9" tint="0.59996337778862885"/>
        </patternFill>
      </fill>
    </dxf>
    <dxf>
      <font>
        <b/>
        <i val="0"/>
        <condense val="0"/>
        <extend val="0"/>
        <color indexed="16"/>
      </font>
      <fill>
        <patternFill>
          <bgColor indexed="44"/>
        </patternFill>
      </fill>
    </dxf>
    <dxf>
      <font>
        <b/>
        <i val="0"/>
        <color theme="9" tint="-0.499984740745262"/>
      </font>
      <fill>
        <patternFill>
          <bgColor rgb="FFFFFF99"/>
        </patternFill>
      </fill>
    </dxf>
    <dxf>
      <font>
        <b/>
        <i val="0"/>
        <color theme="8" tint="0.79998168889431442"/>
      </font>
      <fill>
        <patternFill>
          <bgColor theme="8" tint="0.79998168889431442"/>
        </patternFill>
      </fill>
    </dxf>
    <dxf>
      <font>
        <b/>
        <i val="0"/>
        <color theme="0" tint="-0.14996795556505021"/>
      </font>
      <fill>
        <patternFill>
          <bgColor theme="0" tint="-0.14996795556505021"/>
        </patternFill>
      </fill>
    </dxf>
    <dxf>
      <font>
        <b/>
        <i val="0"/>
        <color theme="8" tint="0.79998168889431442"/>
      </font>
      <fill>
        <patternFill>
          <bgColor theme="8" tint="0.79998168889431442"/>
        </patternFill>
      </fill>
    </dxf>
    <dxf>
      <font>
        <b/>
        <i val="0"/>
        <color theme="0"/>
      </font>
      <fill>
        <patternFill>
          <bgColor theme="0"/>
        </patternFill>
      </fill>
      <border>
        <left/>
        <right/>
        <top/>
        <bottom/>
        <vertical/>
        <horizontal/>
      </border>
    </dxf>
    <dxf>
      <font>
        <b/>
        <i val="0"/>
        <color rgb="FFFFFF00"/>
      </font>
      <fill>
        <patternFill>
          <bgColor rgb="FFC00000"/>
        </patternFill>
      </fill>
    </dxf>
    <dxf>
      <font>
        <b/>
        <i val="0"/>
        <color rgb="FFC00000"/>
      </font>
      <fill>
        <patternFill>
          <bgColor rgb="FFFFCCCC"/>
        </patternFill>
      </fill>
    </dxf>
    <dxf>
      <font>
        <b/>
        <i val="0"/>
        <color theme="0" tint="-0.499984740745262"/>
      </font>
      <fill>
        <patternFill>
          <bgColor theme="0" tint="-0.14996795556505021"/>
        </patternFill>
      </fill>
    </dxf>
    <dxf>
      <font>
        <b/>
        <i val="0"/>
        <color theme="6" tint="0.59996337778862885"/>
      </font>
    </dxf>
    <dxf>
      <font>
        <b/>
        <i val="0"/>
        <color theme="6" tint="0.59996337778862885"/>
      </font>
    </dxf>
    <dxf>
      <font>
        <b/>
        <i val="0"/>
        <color theme="6" tint="0.59996337778862885"/>
      </font>
    </dxf>
    <dxf>
      <font>
        <b/>
        <i/>
        <color rgb="FFC00000"/>
      </font>
      <fill>
        <patternFill>
          <bgColor rgb="FFFFCCCC"/>
        </patternFill>
      </fill>
    </dxf>
    <dxf>
      <font>
        <b/>
        <i val="0"/>
        <color theme="0" tint="-0.499984740745262"/>
      </font>
    </dxf>
    <dxf>
      <font>
        <b/>
        <i val="0"/>
        <color rgb="FFC00000"/>
      </font>
    </dxf>
    <dxf>
      <font>
        <b/>
        <i val="0"/>
        <color rgb="FFFF0000"/>
      </font>
    </dxf>
    <dxf>
      <font>
        <b/>
        <i val="0"/>
        <color rgb="FF002060"/>
      </font>
    </dxf>
    <dxf>
      <font>
        <b/>
        <i val="0"/>
        <color rgb="FF7030A0"/>
      </font>
    </dxf>
    <dxf>
      <font>
        <b/>
        <i val="0"/>
        <color rgb="FF0070C0"/>
      </font>
    </dxf>
    <dxf>
      <font>
        <b/>
        <i val="0"/>
        <color rgb="FF008080"/>
      </font>
    </dxf>
    <dxf>
      <font>
        <b/>
        <i val="0"/>
        <color theme="9" tint="-0.499984740745262"/>
      </font>
    </dxf>
    <dxf>
      <font>
        <b/>
        <i val="0"/>
        <color rgb="FFFFFF00"/>
      </font>
      <fill>
        <patternFill>
          <bgColor rgb="FFC00000"/>
        </patternFill>
      </fill>
    </dxf>
    <dxf>
      <font>
        <b/>
        <i val="0"/>
        <color theme="1"/>
      </font>
    </dxf>
    <dxf>
      <font>
        <b/>
        <i val="0"/>
        <color theme="0" tint="-0.499984740745262"/>
      </font>
    </dxf>
    <dxf>
      <font>
        <b/>
        <i val="0"/>
        <color rgb="FFC00000"/>
      </font>
      <fill>
        <patternFill>
          <bgColor rgb="FFC00000"/>
        </patternFill>
      </fill>
    </dxf>
    <dxf>
      <font>
        <b/>
        <i val="0"/>
        <color rgb="FF002060"/>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theme="7"/>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rgb="FFFFFF00"/>
      </font>
      <fill>
        <patternFill>
          <bgColor rgb="FFC00000"/>
        </patternFill>
      </fill>
    </dxf>
    <dxf>
      <font>
        <b/>
        <i val="0"/>
        <color rgb="FFFFFF00"/>
      </font>
      <fill>
        <patternFill>
          <bgColor rgb="FFC00000"/>
        </patternFill>
      </fill>
    </dxf>
    <dxf>
      <font>
        <b/>
        <i val="0"/>
        <color rgb="FF002060"/>
      </font>
      <fill>
        <patternFill>
          <bgColor rgb="FFFFFFCC"/>
        </patternFill>
      </fill>
    </dxf>
    <dxf>
      <font>
        <b/>
        <i val="0"/>
        <color theme="0" tint="-0.499984740745262"/>
      </font>
      <fill>
        <patternFill>
          <bgColor theme="0" tint="-0.14996795556505021"/>
        </patternFill>
      </fill>
    </dxf>
    <dxf>
      <font>
        <color rgb="FFFF0000"/>
      </font>
    </dxf>
    <dxf>
      <font>
        <b/>
        <i val="0"/>
        <color rgb="FFFFFF00"/>
      </font>
      <fill>
        <patternFill>
          <bgColor rgb="FFC00000"/>
        </patternFill>
      </fill>
    </dxf>
    <dxf>
      <font>
        <b/>
        <i val="0"/>
        <color rgb="FFFFFF00"/>
      </font>
      <fill>
        <patternFill>
          <bgColor rgb="FFC00000"/>
        </patternFill>
      </fill>
    </dxf>
    <dxf>
      <font>
        <b/>
        <i val="0"/>
        <color rgb="FF002060"/>
      </font>
      <fill>
        <patternFill>
          <bgColor rgb="FFFFFF99"/>
        </patternFill>
      </fill>
    </dxf>
    <dxf>
      <font>
        <color theme="0" tint="-0.24994659260841701"/>
      </font>
    </dxf>
    <dxf>
      <font>
        <b/>
        <i val="0"/>
        <color rgb="FFFFFF00"/>
      </font>
      <fill>
        <patternFill>
          <bgColor rgb="FFFF0000"/>
        </patternFill>
      </fill>
    </dxf>
    <dxf>
      <font>
        <b/>
        <i val="0"/>
        <color rgb="FFFFFF00"/>
      </font>
      <fill>
        <patternFill>
          <bgColor rgb="FFC00000"/>
        </patternFill>
      </fill>
    </dxf>
    <dxf>
      <font>
        <b/>
        <i val="0"/>
        <color rgb="FF002060"/>
      </font>
    </dxf>
    <dxf>
      <font>
        <b/>
        <i val="0"/>
        <color rgb="FF008080"/>
      </font>
    </dxf>
    <dxf>
      <font>
        <b/>
        <i val="0"/>
        <color rgb="FFFFFF00"/>
      </font>
      <fill>
        <patternFill>
          <bgColor rgb="FFFF0000"/>
        </patternFill>
      </fill>
    </dxf>
    <dxf>
      <font>
        <color rgb="FFFFFF00"/>
      </font>
      <fill>
        <patternFill>
          <bgColor rgb="FFC00000"/>
        </patternFill>
      </fill>
    </dxf>
    <dxf>
      <font>
        <color theme="0" tint="-0.24994659260841701"/>
      </font>
    </dxf>
    <dxf>
      <font>
        <b/>
        <i val="0"/>
        <color theme="0" tint="-0.499984740745262"/>
      </font>
      <fill>
        <patternFill>
          <bgColor theme="0" tint="-0.14996795556505021"/>
        </patternFill>
      </fill>
    </dxf>
    <dxf>
      <font>
        <b/>
        <i val="0"/>
        <color rgb="FFC00000"/>
      </font>
      <fill>
        <patternFill>
          <bgColor rgb="FFFFCCCC"/>
        </patternFill>
      </fill>
    </dxf>
    <dxf>
      <font>
        <b/>
        <i val="0"/>
        <color rgb="FF800000"/>
      </font>
      <fill>
        <patternFill>
          <bgColor rgb="FF99CCFF"/>
        </patternFill>
      </fill>
    </dxf>
    <dxf>
      <font>
        <b/>
        <i val="0"/>
        <color rgb="FFC00000"/>
      </font>
      <fill>
        <patternFill>
          <bgColor rgb="FFFFCCCC"/>
        </patternFill>
      </fill>
    </dxf>
    <dxf>
      <font>
        <b/>
        <i val="0"/>
        <color rgb="FFFFFF00"/>
      </font>
      <fill>
        <patternFill>
          <bgColor rgb="FFC00000"/>
        </patternFill>
      </fill>
    </dxf>
    <dxf>
      <font>
        <b/>
        <i val="0"/>
        <color rgb="FFFFFF00"/>
      </font>
      <fill>
        <patternFill>
          <bgColor rgb="FFC00000"/>
        </patternFill>
      </fill>
    </dxf>
    <dxf>
      <font>
        <b/>
        <i val="0"/>
        <color rgb="FF002060"/>
      </font>
      <fill>
        <patternFill>
          <bgColor theme="0"/>
        </patternFill>
      </fill>
    </dxf>
    <dxf>
      <font>
        <b/>
        <i val="0"/>
        <color theme="9" tint="-0.499984740745262"/>
      </font>
      <fill>
        <patternFill>
          <bgColor rgb="FFFFFF99"/>
        </patternFill>
      </fill>
    </dxf>
    <dxf>
      <font>
        <b/>
        <i val="0"/>
        <color rgb="FF002060"/>
      </font>
      <fill>
        <patternFill>
          <bgColor theme="8" tint="0.59996337778862885"/>
        </patternFill>
      </fill>
    </dxf>
    <dxf>
      <font>
        <b/>
        <i val="0"/>
        <color rgb="FF006666"/>
      </font>
      <fill>
        <patternFill>
          <bgColor theme="6" tint="0.39994506668294322"/>
        </patternFill>
      </fill>
    </dxf>
    <dxf>
      <font>
        <b/>
        <i val="0"/>
        <color rgb="FFFFFF00"/>
      </font>
      <fill>
        <patternFill>
          <bgColor rgb="FFC00000"/>
        </patternFill>
      </fill>
    </dxf>
    <dxf>
      <font>
        <b/>
        <i val="0"/>
        <color rgb="FFC00000"/>
      </font>
      <fill>
        <patternFill>
          <bgColor rgb="FFC00000"/>
        </patternFill>
      </fill>
    </dxf>
    <dxf>
      <font>
        <b/>
        <i val="0"/>
        <color rgb="FFFFFF00"/>
      </font>
      <fill>
        <patternFill>
          <bgColor rgb="FFC00000"/>
        </patternFill>
      </fill>
    </dxf>
    <dxf>
      <font>
        <b/>
        <i val="0"/>
        <color theme="0"/>
      </font>
      <fill>
        <patternFill>
          <bgColor theme="0"/>
        </patternFill>
      </fill>
    </dxf>
    <dxf>
      <font>
        <b/>
        <i val="0"/>
        <color rgb="FFC00000"/>
      </font>
      <fill>
        <patternFill>
          <bgColor rgb="FFC00000"/>
        </patternFill>
      </fill>
    </dxf>
    <dxf>
      <font>
        <b/>
        <i val="0"/>
        <color rgb="FFC00000"/>
      </font>
      <fill>
        <patternFill>
          <bgColor rgb="FFC00000"/>
        </patternFill>
      </fill>
    </dxf>
    <dxf>
      <font>
        <b/>
        <i val="0"/>
        <color rgb="FFFF0000"/>
      </font>
    </dxf>
    <dxf>
      <font>
        <b/>
        <i val="0"/>
        <color theme="9" tint="-0.499984740745262"/>
      </font>
    </dxf>
    <dxf>
      <font>
        <b/>
        <i val="0"/>
        <color rgb="FF006666"/>
      </font>
    </dxf>
    <dxf>
      <font>
        <b/>
        <i val="0"/>
        <color rgb="FF0070C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theme="0"/>
      </font>
      <fill>
        <patternFill patternType="none">
          <fgColor indexed="64"/>
          <bgColor auto="1"/>
        </patternFill>
      </fill>
      <border>
        <left/>
        <right/>
        <top/>
        <bottom/>
        <vertical/>
        <horizontal/>
      </border>
    </dxf>
    <dxf>
      <font>
        <color theme="0"/>
      </font>
      <fill>
        <patternFill>
          <fgColor theme="0"/>
        </patternFill>
      </fill>
      <border>
        <left/>
        <right/>
        <top/>
        <bottom/>
        <vertical/>
        <horizontal/>
      </border>
    </dxf>
    <dxf>
      <font>
        <b/>
        <i val="0"/>
        <color rgb="FFFFFF00"/>
      </font>
      <fill>
        <patternFill>
          <bgColor rgb="FFFF0000"/>
        </patternFill>
      </fill>
    </dxf>
    <dxf>
      <border>
        <bottom style="thin">
          <color auto="1"/>
        </bottom>
        <vertical/>
        <horizontal/>
      </border>
    </dxf>
    <dxf>
      <font>
        <color theme="0"/>
      </font>
      <fill>
        <patternFill>
          <bgColor theme="0"/>
        </patternFill>
      </fill>
      <border>
        <left/>
        <top/>
        <bottom/>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right/>
        <top/>
        <bottom/>
      </border>
    </dxf>
    <dxf>
      <border>
        <bottom style="thin">
          <color auto="1"/>
        </bottom>
        <vertical/>
        <horizontal/>
      </border>
    </dxf>
    <dxf>
      <font>
        <color theme="0"/>
      </font>
      <fill>
        <patternFill>
          <bgColor theme="0"/>
        </patternFill>
      </fill>
      <border>
        <left/>
        <top/>
      </border>
    </dxf>
    <dxf>
      <font>
        <b/>
        <i val="0"/>
        <color rgb="FFFFFF00"/>
      </font>
      <fill>
        <patternFill>
          <bgColor rgb="FFC00000"/>
        </patternFill>
      </fill>
    </dxf>
    <dxf>
      <font>
        <b/>
        <i val="0"/>
        <color theme="0"/>
      </font>
      <fill>
        <patternFill patternType="none">
          <bgColor auto="1"/>
        </patternFill>
      </fill>
    </dxf>
    <dxf>
      <font>
        <b/>
        <i/>
        <color rgb="FFFFFF00"/>
      </font>
      <fill>
        <patternFill>
          <bgColor rgb="FFC00000"/>
        </patternFill>
      </fill>
    </dxf>
    <dxf>
      <fill>
        <patternFill>
          <bgColor theme="8" tint="0.59996337778862885"/>
        </patternFill>
      </fill>
    </dxf>
    <dxf>
      <font>
        <b/>
        <i val="0"/>
        <color rgb="FFFFFF00"/>
      </font>
      <fill>
        <patternFill>
          <bgColor rgb="FFFF0000"/>
        </patternFill>
      </fill>
    </dxf>
    <dxf>
      <font>
        <b/>
        <i val="0"/>
        <color theme="0"/>
      </font>
      <fill>
        <patternFill>
          <bgColor theme="0"/>
        </patternFill>
      </fill>
    </dxf>
    <dxf>
      <font>
        <b/>
        <i val="0"/>
        <color rgb="FFC00000"/>
      </font>
      <fill>
        <patternFill>
          <bgColor rgb="FFC00000"/>
        </patternFill>
      </fill>
    </dxf>
    <dxf>
      <font>
        <b/>
        <i val="0"/>
        <color rgb="FFC00000"/>
      </font>
      <fill>
        <patternFill>
          <bgColor rgb="FFC00000"/>
        </patternFill>
      </fill>
    </dxf>
    <dxf>
      <font>
        <b/>
        <i val="0"/>
        <color rgb="FF006666"/>
      </font>
      <fill>
        <patternFill>
          <bgColor theme="6" tint="0.39994506668294322"/>
        </patternFill>
      </fill>
    </dxf>
    <dxf>
      <font>
        <b/>
        <i val="0"/>
        <color rgb="FFC00000"/>
      </font>
      <fill>
        <patternFill>
          <bgColor theme="9" tint="0.59996337778862885"/>
        </patternFill>
      </fill>
    </dxf>
    <dxf>
      <font>
        <b/>
        <i val="0"/>
        <condense val="0"/>
        <extend val="0"/>
        <color indexed="16"/>
      </font>
      <fill>
        <patternFill>
          <bgColor indexed="44"/>
        </patternFill>
      </fill>
    </dxf>
    <dxf>
      <font>
        <b/>
        <i val="0"/>
        <color theme="9" tint="-0.499984740745262"/>
      </font>
      <fill>
        <patternFill>
          <bgColor rgb="FFFFFF99"/>
        </patternFill>
      </fill>
    </dxf>
    <dxf>
      <font>
        <b/>
        <i val="0"/>
        <color theme="8" tint="0.79998168889431442"/>
      </font>
      <fill>
        <patternFill>
          <bgColor theme="8" tint="0.79998168889431442"/>
        </patternFill>
      </fill>
    </dxf>
    <dxf>
      <font>
        <b/>
        <i val="0"/>
        <color theme="0" tint="-0.14996795556505021"/>
      </font>
      <fill>
        <patternFill>
          <bgColor theme="0" tint="-0.14996795556505021"/>
        </patternFill>
      </fill>
    </dxf>
    <dxf>
      <font>
        <b/>
        <i val="0"/>
        <color theme="8" tint="0.79998168889431442"/>
      </font>
      <fill>
        <patternFill>
          <bgColor theme="8" tint="0.79998168889431442"/>
        </patternFill>
      </fill>
    </dxf>
    <dxf>
      <font>
        <b/>
        <i val="0"/>
        <color theme="0"/>
      </font>
      <fill>
        <patternFill>
          <bgColor theme="0"/>
        </patternFill>
      </fill>
      <border>
        <left/>
        <right/>
        <top/>
        <bottom/>
        <vertical/>
        <horizontal/>
      </border>
    </dxf>
    <dxf>
      <font>
        <b/>
        <i val="0"/>
        <color rgb="FFFFFF00"/>
      </font>
      <fill>
        <patternFill>
          <bgColor rgb="FFC00000"/>
        </patternFill>
      </fill>
    </dxf>
    <dxf>
      <font>
        <b/>
        <i val="0"/>
        <color rgb="FFC00000"/>
      </font>
      <fill>
        <patternFill>
          <bgColor rgb="FFFFCCCC"/>
        </patternFill>
      </fill>
    </dxf>
    <dxf>
      <font>
        <b/>
        <i val="0"/>
        <color theme="0" tint="-0.499984740745262"/>
      </font>
      <fill>
        <patternFill>
          <bgColor theme="0" tint="-0.14996795556505021"/>
        </patternFill>
      </fill>
    </dxf>
    <dxf>
      <font>
        <b/>
        <i val="0"/>
        <color theme="6" tint="0.59996337778862885"/>
      </font>
    </dxf>
    <dxf>
      <font>
        <b/>
        <i val="0"/>
        <color theme="6" tint="0.59996337778862885"/>
      </font>
    </dxf>
    <dxf>
      <font>
        <b/>
        <i val="0"/>
        <color theme="6" tint="0.59996337778862885"/>
      </font>
    </dxf>
    <dxf>
      <font>
        <b/>
        <i/>
        <color rgb="FFC00000"/>
      </font>
      <fill>
        <patternFill>
          <bgColor rgb="FFFFCCCC"/>
        </patternFill>
      </fill>
    </dxf>
    <dxf>
      <font>
        <b/>
        <i val="0"/>
        <color theme="0" tint="-0.499984740745262"/>
      </font>
    </dxf>
    <dxf>
      <font>
        <b/>
        <i val="0"/>
        <color rgb="FFC00000"/>
      </font>
    </dxf>
    <dxf>
      <font>
        <b/>
        <i val="0"/>
        <color rgb="FFFF0000"/>
      </font>
    </dxf>
    <dxf>
      <font>
        <b/>
        <i val="0"/>
        <color rgb="FF002060"/>
      </font>
    </dxf>
    <dxf>
      <font>
        <b/>
        <i val="0"/>
        <color rgb="FF7030A0"/>
      </font>
    </dxf>
    <dxf>
      <font>
        <b/>
        <i val="0"/>
        <color rgb="FF0070C0"/>
      </font>
    </dxf>
    <dxf>
      <font>
        <b/>
        <i val="0"/>
        <color rgb="FF008080"/>
      </font>
    </dxf>
    <dxf>
      <font>
        <b/>
        <i val="0"/>
        <color theme="9" tint="-0.499984740745262"/>
      </font>
    </dxf>
    <dxf>
      <font>
        <b/>
        <i val="0"/>
        <color rgb="FFFFFF00"/>
      </font>
      <fill>
        <patternFill>
          <bgColor rgb="FFC00000"/>
        </patternFill>
      </fill>
    </dxf>
    <dxf>
      <font>
        <b/>
        <i val="0"/>
        <color theme="1"/>
      </font>
    </dxf>
    <dxf>
      <font>
        <b/>
        <i val="0"/>
        <color theme="0" tint="-0.499984740745262"/>
      </font>
    </dxf>
    <dxf>
      <font>
        <b/>
        <i val="0"/>
        <color rgb="FFC00000"/>
      </font>
      <fill>
        <patternFill>
          <bgColor rgb="FFC00000"/>
        </patternFill>
      </fill>
    </dxf>
    <dxf>
      <font>
        <b/>
        <i val="0"/>
        <color rgb="FF002060"/>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theme="7"/>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rgb="FFFFFF00"/>
      </font>
      <fill>
        <patternFill>
          <bgColor rgb="FFC00000"/>
        </patternFill>
      </fill>
    </dxf>
    <dxf>
      <font>
        <b/>
        <i val="0"/>
        <color rgb="FFFFFF00"/>
      </font>
      <fill>
        <patternFill>
          <bgColor rgb="FFC00000"/>
        </patternFill>
      </fill>
    </dxf>
    <dxf>
      <font>
        <b/>
        <i val="0"/>
        <color rgb="FF002060"/>
      </font>
      <fill>
        <patternFill>
          <bgColor rgb="FFFFFFCC"/>
        </patternFill>
      </fill>
    </dxf>
    <dxf>
      <font>
        <b/>
        <i val="0"/>
        <color theme="0" tint="-0.499984740745262"/>
      </font>
      <fill>
        <patternFill>
          <bgColor theme="0" tint="-0.14996795556505021"/>
        </patternFill>
      </fill>
    </dxf>
    <dxf>
      <font>
        <color rgb="FFFF0000"/>
      </font>
    </dxf>
    <dxf>
      <font>
        <b/>
        <i val="0"/>
        <color rgb="FFFFFF00"/>
      </font>
      <fill>
        <patternFill>
          <bgColor rgb="FFC00000"/>
        </patternFill>
      </fill>
    </dxf>
    <dxf>
      <font>
        <b/>
        <i val="0"/>
        <color rgb="FFFFFF00"/>
      </font>
      <fill>
        <patternFill>
          <bgColor rgb="FFC00000"/>
        </patternFill>
      </fill>
    </dxf>
    <dxf>
      <font>
        <b/>
        <i val="0"/>
        <color rgb="FF002060"/>
      </font>
      <fill>
        <patternFill>
          <bgColor rgb="FFFFFF99"/>
        </patternFill>
      </fill>
    </dxf>
    <dxf>
      <font>
        <color theme="0" tint="-0.24994659260841701"/>
      </font>
    </dxf>
    <dxf>
      <font>
        <b/>
        <i val="0"/>
        <color rgb="FFFFFF00"/>
      </font>
      <fill>
        <patternFill>
          <bgColor rgb="FFFF0000"/>
        </patternFill>
      </fill>
    </dxf>
    <dxf>
      <font>
        <b/>
        <i val="0"/>
        <color rgb="FFFFFF00"/>
      </font>
      <fill>
        <patternFill>
          <bgColor rgb="FFC00000"/>
        </patternFill>
      </fill>
    </dxf>
    <dxf>
      <font>
        <b/>
        <i val="0"/>
        <color rgb="FF002060"/>
      </font>
    </dxf>
    <dxf>
      <font>
        <b/>
        <i val="0"/>
        <color rgb="FF008080"/>
      </font>
    </dxf>
    <dxf>
      <font>
        <b/>
        <i val="0"/>
        <color rgb="FFFFFF00"/>
      </font>
      <fill>
        <patternFill>
          <bgColor rgb="FFFF0000"/>
        </patternFill>
      </fill>
    </dxf>
    <dxf>
      <font>
        <color rgb="FFFFFF00"/>
      </font>
      <fill>
        <patternFill>
          <bgColor rgb="FFC00000"/>
        </patternFill>
      </fill>
    </dxf>
    <dxf>
      <font>
        <color theme="0" tint="-0.24994659260841701"/>
      </font>
    </dxf>
    <dxf>
      <font>
        <b/>
        <i val="0"/>
        <color theme="0" tint="-0.499984740745262"/>
      </font>
      <fill>
        <patternFill>
          <bgColor theme="0" tint="-0.14996795556505021"/>
        </patternFill>
      </fill>
    </dxf>
    <dxf>
      <font>
        <b/>
        <i val="0"/>
        <color rgb="FFC00000"/>
      </font>
      <fill>
        <patternFill>
          <bgColor rgb="FFFFCCCC"/>
        </patternFill>
      </fill>
    </dxf>
    <dxf>
      <font>
        <b/>
        <i val="0"/>
        <color rgb="FF800000"/>
      </font>
      <fill>
        <patternFill>
          <bgColor rgb="FF99CCFF"/>
        </patternFill>
      </fill>
    </dxf>
    <dxf>
      <font>
        <b/>
        <i val="0"/>
        <color rgb="FFC00000"/>
      </font>
      <fill>
        <patternFill>
          <bgColor rgb="FFFFCCCC"/>
        </patternFill>
      </fill>
    </dxf>
    <dxf>
      <font>
        <b/>
        <i val="0"/>
        <color rgb="FFFFFF00"/>
      </font>
      <fill>
        <patternFill>
          <bgColor rgb="FFC00000"/>
        </patternFill>
      </fill>
    </dxf>
    <dxf>
      <font>
        <b/>
        <i val="0"/>
        <color rgb="FFFFFF00"/>
      </font>
      <fill>
        <patternFill>
          <bgColor rgb="FFC00000"/>
        </patternFill>
      </fill>
    </dxf>
    <dxf>
      <font>
        <b/>
        <i val="0"/>
        <color rgb="FF002060"/>
      </font>
      <fill>
        <patternFill>
          <bgColor theme="0"/>
        </patternFill>
      </fill>
    </dxf>
    <dxf>
      <font>
        <b/>
        <i val="0"/>
        <color theme="9" tint="-0.499984740745262"/>
      </font>
      <fill>
        <patternFill>
          <bgColor rgb="FFFFFF99"/>
        </patternFill>
      </fill>
    </dxf>
    <dxf>
      <font>
        <b/>
        <i val="0"/>
        <color rgb="FF002060"/>
      </font>
      <fill>
        <patternFill>
          <bgColor theme="8" tint="0.59996337778862885"/>
        </patternFill>
      </fill>
    </dxf>
    <dxf>
      <font>
        <b/>
        <i val="0"/>
        <color rgb="FF006666"/>
      </font>
      <fill>
        <patternFill>
          <bgColor theme="6" tint="0.39994506668294322"/>
        </patternFill>
      </fill>
    </dxf>
    <dxf>
      <font>
        <b/>
        <i val="0"/>
        <color rgb="FFFFFF00"/>
      </font>
      <fill>
        <patternFill>
          <bgColor rgb="FFC00000"/>
        </patternFill>
      </fill>
    </dxf>
    <dxf>
      <font>
        <b/>
        <i val="0"/>
        <color rgb="FFC00000"/>
      </font>
      <fill>
        <patternFill>
          <bgColor rgb="FFC00000"/>
        </patternFill>
      </fill>
    </dxf>
    <dxf>
      <font>
        <b/>
        <i val="0"/>
        <color rgb="FFFFFF00"/>
      </font>
      <fill>
        <patternFill>
          <bgColor rgb="FFC00000"/>
        </patternFill>
      </fill>
    </dxf>
    <dxf>
      <font>
        <b/>
        <i val="0"/>
        <color theme="0"/>
      </font>
      <fill>
        <patternFill>
          <bgColor theme="0"/>
        </patternFill>
      </fill>
    </dxf>
    <dxf>
      <font>
        <b/>
        <i val="0"/>
        <color rgb="FFC00000"/>
      </font>
      <fill>
        <patternFill>
          <bgColor rgb="FFC00000"/>
        </patternFill>
      </fill>
    </dxf>
    <dxf>
      <font>
        <b/>
        <i val="0"/>
        <color rgb="FFC00000"/>
      </font>
      <fill>
        <patternFill>
          <bgColor rgb="FFC00000"/>
        </patternFill>
      </fill>
    </dxf>
    <dxf>
      <font>
        <b/>
        <i val="0"/>
        <color rgb="FFFF0000"/>
      </font>
    </dxf>
    <dxf>
      <font>
        <b/>
        <i val="0"/>
        <color theme="9" tint="-0.499984740745262"/>
      </font>
    </dxf>
    <dxf>
      <font>
        <b/>
        <i val="0"/>
        <color rgb="FF006666"/>
      </font>
    </dxf>
    <dxf>
      <font>
        <b/>
        <i val="0"/>
        <color rgb="FF0070C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theme="0"/>
      </font>
      <fill>
        <patternFill patternType="none">
          <fgColor indexed="64"/>
          <bgColor auto="1"/>
        </patternFill>
      </fill>
      <border>
        <left/>
        <right/>
        <top/>
        <bottom/>
        <vertical/>
        <horizontal/>
      </border>
    </dxf>
    <dxf>
      <font>
        <color theme="0"/>
      </font>
      <fill>
        <patternFill>
          <fgColor theme="0"/>
        </patternFill>
      </fill>
      <border>
        <left/>
        <right/>
        <top/>
        <bottom/>
        <vertical/>
        <horizontal/>
      </border>
    </dxf>
    <dxf>
      <font>
        <b/>
        <i val="0"/>
        <color rgb="FFFFFF00"/>
      </font>
      <fill>
        <patternFill>
          <bgColor rgb="FFFF0000"/>
        </patternFill>
      </fill>
    </dxf>
    <dxf>
      <border>
        <bottom style="thin">
          <color auto="1"/>
        </bottom>
        <vertical/>
        <horizontal/>
      </border>
    </dxf>
    <dxf>
      <font>
        <color theme="0"/>
      </font>
      <fill>
        <patternFill>
          <bgColor theme="0"/>
        </patternFill>
      </fill>
      <border>
        <left/>
        <top/>
        <bottom/>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right/>
        <top/>
        <bottom/>
      </border>
    </dxf>
    <dxf>
      <border>
        <bottom style="thin">
          <color auto="1"/>
        </bottom>
        <vertical/>
        <horizontal/>
      </border>
    </dxf>
    <dxf>
      <font>
        <color theme="0"/>
      </font>
      <fill>
        <patternFill>
          <bgColor theme="0"/>
        </patternFill>
      </fill>
      <border>
        <left/>
        <top/>
      </border>
    </dxf>
    <dxf>
      <font>
        <b/>
        <i val="0"/>
        <color rgb="FFFFFF00"/>
      </font>
      <fill>
        <patternFill>
          <bgColor rgb="FFC00000"/>
        </patternFill>
      </fill>
    </dxf>
    <dxf>
      <font>
        <b/>
        <i val="0"/>
        <color theme="0"/>
      </font>
      <fill>
        <patternFill patternType="none">
          <bgColor auto="1"/>
        </patternFill>
      </fill>
    </dxf>
    <dxf>
      <font>
        <b/>
        <i/>
        <color rgb="FFFFFF00"/>
      </font>
      <fill>
        <patternFill>
          <bgColor rgb="FFC00000"/>
        </patternFill>
      </fill>
    </dxf>
    <dxf>
      <fill>
        <patternFill>
          <bgColor theme="8" tint="0.59996337778862885"/>
        </patternFill>
      </fill>
    </dxf>
    <dxf>
      <font>
        <b/>
        <i val="0"/>
        <color rgb="FFFFFF00"/>
      </font>
      <fill>
        <patternFill>
          <bgColor rgb="FFFF0000"/>
        </patternFill>
      </fill>
    </dxf>
    <dxf>
      <font>
        <b/>
        <i val="0"/>
        <color theme="0"/>
      </font>
      <fill>
        <patternFill>
          <bgColor theme="0"/>
        </patternFill>
      </fill>
    </dxf>
    <dxf>
      <font>
        <b/>
        <i val="0"/>
        <color rgb="FFC00000"/>
      </font>
      <fill>
        <patternFill>
          <bgColor rgb="FFC00000"/>
        </patternFill>
      </fill>
    </dxf>
    <dxf>
      <font>
        <b/>
        <i val="0"/>
        <color rgb="FFC00000"/>
      </font>
      <fill>
        <patternFill>
          <bgColor rgb="FFC00000"/>
        </patternFill>
      </fill>
    </dxf>
    <dxf>
      <font>
        <b/>
        <i val="0"/>
        <color rgb="FF006666"/>
      </font>
      <fill>
        <patternFill>
          <bgColor theme="6" tint="0.39994506668294322"/>
        </patternFill>
      </fill>
    </dxf>
    <dxf>
      <font>
        <b/>
        <i val="0"/>
        <color rgb="FFC00000"/>
      </font>
      <fill>
        <patternFill>
          <bgColor theme="9" tint="0.59996337778862885"/>
        </patternFill>
      </fill>
    </dxf>
    <dxf>
      <font>
        <b/>
        <i val="0"/>
        <condense val="0"/>
        <extend val="0"/>
        <color indexed="16"/>
      </font>
      <fill>
        <patternFill>
          <bgColor indexed="44"/>
        </patternFill>
      </fill>
    </dxf>
    <dxf>
      <font>
        <b/>
        <i val="0"/>
        <color theme="9" tint="-0.499984740745262"/>
      </font>
      <fill>
        <patternFill>
          <bgColor rgb="FFFFFF99"/>
        </patternFill>
      </fill>
    </dxf>
    <dxf>
      <font>
        <b/>
        <i val="0"/>
        <color theme="8" tint="0.79998168889431442"/>
      </font>
      <fill>
        <patternFill>
          <bgColor theme="8" tint="0.79998168889431442"/>
        </patternFill>
      </fill>
    </dxf>
    <dxf>
      <font>
        <b/>
        <i val="0"/>
        <color theme="0" tint="-0.14996795556505021"/>
      </font>
      <fill>
        <patternFill>
          <bgColor theme="0" tint="-0.14996795556505021"/>
        </patternFill>
      </fill>
    </dxf>
    <dxf>
      <font>
        <b/>
        <i val="0"/>
        <color theme="8" tint="0.79998168889431442"/>
      </font>
      <fill>
        <patternFill>
          <bgColor theme="8" tint="0.79998168889431442"/>
        </patternFill>
      </fill>
    </dxf>
    <dxf>
      <font>
        <b/>
        <i val="0"/>
        <color theme="0"/>
      </font>
      <fill>
        <patternFill>
          <bgColor theme="0"/>
        </patternFill>
      </fill>
      <border>
        <left/>
        <right/>
        <top/>
        <bottom/>
        <vertical/>
        <horizontal/>
      </border>
    </dxf>
    <dxf>
      <font>
        <b/>
        <i val="0"/>
        <color rgb="FFFFFF00"/>
      </font>
      <fill>
        <patternFill>
          <bgColor rgb="FFC00000"/>
        </patternFill>
      </fill>
    </dxf>
    <dxf>
      <font>
        <b/>
        <i val="0"/>
        <color rgb="FFC00000"/>
      </font>
      <fill>
        <patternFill>
          <bgColor rgb="FFFFCCCC"/>
        </patternFill>
      </fill>
    </dxf>
    <dxf>
      <font>
        <b/>
        <i val="0"/>
        <color theme="0" tint="-0.499984740745262"/>
      </font>
      <fill>
        <patternFill>
          <bgColor theme="0" tint="-0.14996795556505021"/>
        </patternFill>
      </fill>
    </dxf>
    <dxf>
      <font>
        <b/>
        <i val="0"/>
        <color theme="6" tint="0.59996337778862885"/>
      </font>
    </dxf>
    <dxf>
      <font>
        <b/>
        <i val="0"/>
        <color theme="6" tint="0.59996337778862885"/>
      </font>
    </dxf>
    <dxf>
      <font>
        <b/>
        <i val="0"/>
        <color theme="6" tint="0.59996337778862885"/>
      </font>
    </dxf>
    <dxf>
      <font>
        <b/>
        <i/>
        <color rgb="FFC00000"/>
      </font>
      <fill>
        <patternFill>
          <bgColor rgb="FFFFCCCC"/>
        </patternFill>
      </fill>
    </dxf>
    <dxf>
      <font>
        <b/>
        <i val="0"/>
        <color theme="0" tint="-0.499984740745262"/>
      </font>
    </dxf>
    <dxf>
      <font>
        <b/>
        <i val="0"/>
        <color rgb="FFC00000"/>
      </font>
    </dxf>
    <dxf>
      <font>
        <b/>
        <i val="0"/>
        <color rgb="FFFF0000"/>
      </font>
    </dxf>
    <dxf>
      <font>
        <b/>
        <i val="0"/>
        <color rgb="FF002060"/>
      </font>
    </dxf>
    <dxf>
      <font>
        <b/>
        <i val="0"/>
        <color rgb="FF7030A0"/>
      </font>
    </dxf>
    <dxf>
      <font>
        <b/>
        <i val="0"/>
        <color rgb="FF0070C0"/>
      </font>
    </dxf>
    <dxf>
      <font>
        <b/>
        <i val="0"/>
        <color rgb="FF008080"/>
      </font>
    </dxf>
    <dxf>
      <font>
        <b/>
        <i val="0"/>
        <color theme="9" tint="-0.499984740745262"/>
      </font>
    </dxf>
    <dxf>
      <font>
        <b/>
        <i val="0"/>
        <color rgb="FFFFFF00"/>
      </font>
      <fill>
        <patternFill>
          <bgColor rgb="FFC00000"/>
        </patternFill>
      </fill>
    </dxf>
    <dxf>
      <font>
        <b/>
        <i val="0"/>
        <color theme="1"/>
      </font>
    </dxf>
    <dxf>
      <font>
        <b/>
        <i val="0"/>
        <color theme="0" tint="-0.499984740745262"/>
      </font>
    </dxf>
    <dxf>
      <font>
        <b/>
        <i val="0"/>
        <color rgb="FFC00000"/>
      </font>
      <fill>
        <patternFill>
          <bgColor rgb="FFC00000"/>
        </patternFill>
      </fill>
    </dxf>
    <dxf>
      <font>
        <b/>
        <i val="0"/>
        <color rgb="FF002060"/>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theme="7"/>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rgb="FFFFFF00"/>
      </font>
      <fill>
        <patternFill>
          <bgColor rgb="FFC00000"/>
        </patternFill>
      </fill>
    </dxf>
    <dxf>
      <font>
        <b/>
        <i val="0"/>
        <color rgb="FFFFFF00"/>
      </font>
      <fill>
        <patternFill>
          <bgColor rgb="FFC00000"/>
        </patternFill>
      </fill>
    </dxf>
    <dxf>
      <font>
        <b/>
        <i val="0"/>
        <color rgb="FF002060"/>
      </font>
      <fill>
        <patternFill>
          <bgColor rgb="FFFFFFCC"/>
        </patternFill>
      </fill>
    </dxf>
    <dxf>
      <font>
        <b/>
        <i val="0"/>
        <color theme="0" tint="-0.499984740745262"/>
      </font>
      <fill>
        <patternFill>
          <bgColor theme="0" tint="-0.14996795556505021"/>
        </patternFill>
      </fill>
    </dxf>
    <dxf>
      <font>
        <color rgb="FFFF0000"/>
      </font>
    </dxf>
    <dxf>
      <font>
        <b/>
        <i val="0"/>
        <color rgb="FFFFFF00"/>
      </font>
      <fill>
        <patternFill>
          <bgColor rgb="FFC00000"/>
        </patternFill>
      </fill>
    </dxf>
    <dxf>
      <font>
        <b/>
        <i val="0"/>
        <color rgb="FFFFFF00"/>
      </font>
      <fill>
        <patternFill>
          <bgColor rgb="FFC00000"/>
        </patternFill>
      </fill>
    </dxf>
    <dxf>
      <font>
        <b/>
        <i val="0"/>
        <color rgb="FF002060"/>
      </font>
      <fill>
        <patternFill>
          <bgColor rgb="FFFFFF99"/>
        </patternFill>
      </fill>
    </dxf>
    <dxf>
      <font>
        <color theme="0" tint="-0.24994659260841701"/>
      </font>
    </dxf>
    <dxf>
      <font>
        <b/>
        <i val="0"/>
        <color rgb="FFFFFF00"/>
      </font>
      <fill>
        <patternFill>
          <bgColor rgb="FFFF0000"/>
        </patternFill>
      </fill>
    </dxf>
    <dxf>
      <font>
        <b/>
        <i val="0"/>
        <color rgb="FFFFFF00"/>
      </font>
      <fill>
        <patternFill>
          <bgColor rgb="FFC00000"/>
        </patternFill>
      </fill>
    </dxf>
    <dxf>
      <font>
        <b/>
        <i val="0"/>
        <color rgb="FF002060"/>
      </font>
    </dxf>
    <dxf>
      <font>
        <b/>
        <i val="0"/>
        <color rgb="FF008080"/>
      </font>
    </dxf>
    <dxf>
      <font>
        <b/>
        <i val="0"/>
        <color rgb="FFFFFF00"/>
      </font>
      <fill>
        <patternFill>
          <bgColor rgb="FFFF0000"/>
        </patternFill>
      </fill>
    </dxf>
    <dxf>
      <font>
        <color rgb="FFFFFF00"/>
      </font>
      <fill>
        <patternFill>
          <bgColor rgb="FFC00000"/>
        </patternFill>
      </fill>
    </dxf>
    <dxf>
      <font>
        <color theme="0" tint="-0.24994659260841701"/>
      </font>
    </dxf>
    <dxf>
      <font>
        <b/>
        <i val="0"/>
        <color theme="0" tint="-0.499984740745262"/>
      </font>
      <fill>
        <patternFill>
          <bgColor theme="0" tint="-0.14996795556505021"/>
        </patternFill>
      </fill>
    </dxf>
    <dxf>
      <font>
        <b/>
        <i val="0"/>
        <color rgb="FFC00000"/>
      </font>
      <fill>
        <patternFill>
          <bgColor rgb="FFFFCCCC"/>
        </patternFill>
      </fill>
    </dxf>
    <dxf>
      <font>
        <b/>
        <i val="0"/>
        <color rgb="FF800000"/>
      </font>
      <fill>
        <patternFill>
          <bgColor rgb="FF99CCFF"/>
        </patternFill>
      </fill>
    </dxf>
    <dxf>
      <font>
        <b/>
        <i val="0"/>
        <color rgb="FFC00000"/>
      </font>
      <fill>
        <patternFill>
          <bgColor rgb="FFFFCCCC"/>
        </patternFill>
      </fill>
    </dxf>
    <dxf>
      <font>
        <b/>
        <i val="0"/>
        <color rgb="FFFFFF00"/>
      </font>
      <fill>
        <patternFill>
          <bgColor rgb="FFC00000"/>
        </patternFill>
      </fill>
    </dxf>
    <dxf>
      <font>
        <b/>
        <i val="0"/>
        <color rgb="FFFFFF00"/>
      </font>
      <fill>
        <patternFill>
          <bgColor rgb="FFC00000"/>
        </patternFill>
      </fill>
    </dxf>
    <dxf>
      <font>
        <b/>
        <i val="0"/>
        <color rgb="FF002060"/>
      </font>
      <fill>
        <patternFill>
          <bgColor theme="0"/>
        </patternFill>
      </fill>
    </dxf>
    <dxf>
      <font>
        <b/>
        <i val="0"/>
        <color theme="9" tint="-0.499984740745262"/>
      </font>
      <fill>
        <patternFill>
          <bgColor rgb="FFFFFF99"/>
        </patternFill>
      </fill>
    </dxf>
    <dxf>
      <font>
        <b/>
        <i val="0"/>
        <color rgb="FF002060"/>
      </font>
      <fill>
        <patternFill>
          <bgColor theme="8" tint="0.59996337778862885"/>
        </patternFill>
      </fill>
    </dxf>
    <dxf>
      <font>
        <b/>
        <i val="0"/>
        <color rgb="FF006666"/>
      </font>
      <fill>
        <patternFill>
          <bgColor theme="6" tint="0.39994506668294322"/>
        </patternFill>
      </fill>
    </dxf>
    <dxf>
      <font>
        <b/>
        <i val="0"/>
        <color rgb="FFFFFF00"/>
      </font>
      <fill>
        <patternFill>
          <bgColor rgb="FFC00000"/>
        </patternFill>
      </fill>
    </dxf>
    <dxf>
      <font>
        <b/>
        <i val="0"/>
        <color rgb="FFC00000"/>
      </font>
      <fill>
        <patternFill>
          <bgColor rgb="FFC00000"/>
        </patternFill>
      </fill>
    </dxf>
    <dxf>
      <font>
        <b/>
        <i val="0"/>
        <color rgb="FFFFFF00"/>
      </font>
      <fill>
        <patternFill>
          <bgColor rgb="FFC00000"/>
        </patternFill>
      </fill>
    </dxf>
    <dxf>
      <font>
        <b/>
        <i val="0"/>
        <color theme="0"/>
      </font>
      <fill>
        <patternFill>
          <bgColor theme="0"/>
        </patternFill>
      </fill>
    </dxf>
    <dxf>
      <font>
        <b/>
        <i val="0"/>
        <color rgb="FFC00000"/>
      </font>
      <fill>
        <patternFill>
          <bgColor rgb="FFC00000"/>
        </patternFill>
      </fill>
    </dxf>
    <dxf>
      <font>
        <b/>
        <i val="0"/>
        <color rgb="FFC00000"/>
      </font>
      <fill>
        <patternFill>
          <bgColor rgb="FFC00000"/>
        </patternFill>
      </fill>
    </dxf>
    <dxf>
      <font>
        <b/>
        <i val="0"/>
        <color rgb="FFFF0000"/>
      </font>
    </dxf>
    <dxf>
      <font>
        <b/>
        <i val="0"/>
        <color theme="9" tint="-0.499984740745262"/>
      </font>
    </dxf>
    <dxf>
      <font>
        <b/>
        <i val="0"/>
        <color rgb="FF006666"/>
      </font>
    </dxf>
    <dxf>
      <font>
        <b/>
        <i val="0"/>
        <color rgb="FF0070C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theme="0"/>
      </font>
      <fill>
        <patternFill patternType="none">
          <fgColor indexed="64"/>
          <bgColor auto="1"/>
        </patternFill>
      </fill>
      <border>
        <left/>
        <right/>
        <top/>
        <bottom/>
        <vertical/>
        <horizontal/>
      </border>
    </dxf>
    <dxf>
      <font>
        <color theme="0"/>
      </font>
      <fill>
        <patternFill>
          <fgColor theme="0"/>
        </patternFill>
      </fill>
      <border>
        <left/>
        <right/>
        <top/>
        <bottom/>
        <vertical/>
        <horizontal/>
      </border>
    </dxf>
    <dxf>
      <font>
        <b/>
        <i val="0"/>
        <color rgb="FFFFFF00"/>
      </font>
      <fill>
        <patternFill>
          <bgColor rgb="FFFF0000"/>
        </patternFill>
      </fill>
    </dxf>
    <dxf>
      <border>
        <bottom style="thin">
          <color auto="1"/>
        </bottom>
        <vertical/>
        <horizontal/>
      </border>
    </dxf>
    <dxf>
      <font>
        <color theme="0"/>
      </font>
      <fill>
        <patternFill>
          <bgColor theme="0"/>
        </patternFill>
      </fill>
      <border>
        <left/>
        <top/>
        <bottom/>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right/>
        <top/>
        <bottom/>
      </border>
    </dxf>
    <dxf>
      <border>
        <bottom style="thin">
          <color auto="1"/>
        </bottom>
        <vertical/>
        <horizontal/>
      </border>
    </dxf>
    <dxf>
      <font>
        <color theme="0"/>
      </font>
      <fill>
        <patternFill>
          <bgColor theme="0"/>
        </patternFill>
      </fill>
      <border>
        <left/>
        <top/>
      </border>
    </dxf>
    <dxf>
      <font>
        <b/>
        <i val="0"/>
        <color rgb="FFFFFF00"/>
      </font>
      <fill>
        <patternFill>
          <bgColor rgb="FFC00000"/>
        </patternFill>
      </fill>
    </dxf>
    <dxf>
      <font>
        <b/>
        <i val="0"/>
        <color theme="0"/>
      </font>
      <fill>
        <patternFill patternType="none">
          <bgColor auto="1"/>
        </patternFill>
      </fill>
    </dxf>
    <dxf>
      <font>
        <b/>
        <i/>
        <color rgb="FFFFFF00"/>
      </font>
      <fill>
        <patternFill>
          <bgColor rgb="FFC00000"/>
        </patternFill>
      </fill>
    </dxf>
    <dxf>
      <fill>
        <patternFill>
          <bgColor theme="8" tint="0.59996337778862885"/>
        </patternFill>
      </fill>
    </dxf>
    <dxf>
      <font>
        <b/>
        <i val="0"/>
        <color rgb="FFFFFF00"/>
      </font>
      <fill>
        <patternFill>
          <bgColor rgb="FFFF0000"/>
        </patternFill>
      </fill>
    </dxf>
    <dxf>
      <font>
        <b/>
        <i val="0"/>
        <color theme="0"/>
      </font>
      <fill>
        <patternFill>
          <bgColor theme="0"/>
        </patternFill>
      </fill>
    </dxf>
    <dxf>
      <font>
        <b/>
        <i val="0"/>
        <color rgb="FFC00000"/>
      </font>
      <fill>
        <patternFill>
          <bgColor rgb="FFC00000"/>
        </patternFill>
      </fill>
    </dxf>
    <dxf>
      <font>
        <b/>
        <i val="0"/>
        <color rgb="FFC00000"/>
      </font>
      <fill>
        <patternFill>
          <bgColor rgb="FFC00000"/>
        </patternFill>
      </fill>
    </dxf>
    <dxf>
      <font>
        <b/>
        <i val="0"/>
        <color rgb="FF006666"/>
      </font>
      <fill>
        <patternFill>
          <bgColor theme="6" tint="0.39994506668294322"/>
        </patternFill>
      </fill>
    </dxf>
    <dxf>
      <font>
        <b/>
        <i val="0"/>
        <color rgb="FFC00000"/>
      </font>
      <fill>
        <patternFill>
          <bgColor theme="9" tint="0.59996337778862885"/>
        </patternFill>
      </fill>
    </dxf>
    <dxf>
      <font>
        <b/>
        <i val="0"/>
        <condense val="0"/>
        <extend val="0"/>
        <color indexed="16"/>
      </font>
      <fill>
        <patternFill>
          <bgColor indexed="44"/>
        </patternFill>
      </fill>
    </dxf>
    <dxf>
      <font>
        <b/>
        <i val="0"/>
        <color theme="9" tint="-0.499984740745262"/>
      </font>
      <fill>
        <patternFill>
          <bgColor rgb="FFFFFF99"/>
        </patternFill>
      </fill>
    </dxf>
    <dxf>
      <font>
        <b/>
        <i val="0"/>
        <color theme="8" tint="0.79998168889431442"/>
      </font>
      <fill>
        <patternFill>
          <bgColor theme="8" tint="0.79998168889431442"/>
        </patternFill>
      </fill>
    </dxf>
    <dxf>
      <font>
        <b/>
        <i val="0"/>
        <color theme="0" tint="-0.14996795556505021"/>
      </font>
      <fill>
        <patternFill>
          <bgColor theme="0" tint="-0.14996795556505021"/>
        </patternFill>
      </fill>
    </dxf>
    <dxf>
      <font>
        <b/>
        <i val="0"/>
        <color theme="8" tint="0.79998168889431442"/>
      </font>
      <fill>
        <patternFill>
          <bgColor theme="8" tint="0.79998168889431442"/>
        </patternFill>
      </fill>
    </dxf>
    <dxf>
      <font>
        <b/>
        <i val="0"/>
        <color theme="0"/>
      </font>
      <fill>
        <patternFill>
          <bgColor theme="0"/>
        </patternFill>
      </fill>
      <border>
        <left/>
        <right/>
        <top/>
        <bottom/>
        <vertical/>
        <horizontal/>
      </border>
    </dxf>
    <dxf>
      <font>
        <b/>
        <i val="0"/>
        <color rgb="FFFFFF00"/>
      </font>
      <fill>
        <patternFill>
          <bgColor rgb="FFC00000"/>
        </patternFill>
      </fill>
    </dxf>
    <dxf>
      <font>
        <b/>
        <i val="0"/>
        <color rgb="FFC00000"/>
      </font>
      <fill>
        <patternFill>
          <bgColor rgb="FFFFCCCC"/>
        </patternFill>
      </fill>
    </dxf>
    <dxf>
      <font>
        <b/>
        <i val="0"/>
        <color theme="0" tint="-0.499984740745262"/>
      </font>
      <fill>
        <patternFill>
          <bgColor theme="0" tint="-0.14996795556505021"/>
        </patternFill>
      </fill>
    </dxf>
    <dxf>
      <font>
        <b/>
        <i val="0"/>
        <color theme="6" tint="0.59996337778862885"/>
      </font>
    </dxf>
    <dxf>
      <font>
        <b/>
        <i val="0"/>
        <color theme="6" tint="0.59996337778862885"/>
      </font>
    </dxf>
    <dxf>
      <font>
        <b/>
        <i val="0"/>
        <color theme="6" tint="0.59996337778862885"/>
      </font>
    </dxf>
    <dxf>
      <font>
        <b/>
        <i/>
        <color rgb="FFC00000"/>
      </font>
      <fill>
        <patternFill>
          <bgColor rgb="FFFFCCCC"/>
        </patternFill>
      </fill>
    </dxf>
    <dxf>
      <font>
        <b/>
        <i val="0"/>
        <color theme="0" tint="-0.499984740745262"/>
      </font>
    </dxf>
    <dxf>
      <font>
        <b/>
        <i val="0"/>
        <color rgb="FFC00000"/>
      </font>
    </dxf>
    <dxf>
      <font>
        <b/>
        <i val="0"/>
        <color rgb="FFFF0000"/>
      </font>
    </dxf>
    <dxf>
      <font>
        <b/>
        <i val="0"/>
        <color rgb="FF002060"/>
      </font>
    </dxf>
    <dxf>
      <font>
        <b/>
        <i val="0"/>
        <color rgb="FF7030A0"/>
      </font>
    </dxf>
    <dxf>
      <font>
        <b/>
        <i val="0"/>
        <color rgb="FF0070C0"/>
      </font>
    </dxf>
    <dxf>
      <font>
        <b/>
        <i val="0"/>
        <color rgb="FF008080"/>
      </font>
    </dxf>
    <dxf>
      <font>
        <b/>
        <i val="0"/>
        <color theme="9" tint="-0.499984740745262"/>
      </font>
    </dxf>
    <dxf>
      <font>
        <b/>
        <i val="0"/>
        <color rgb="FFFFFF00"/>
      </font>
      <fill>
        <patternFill>
          <bgColor rgb="FFC00000"/>
        </patternFill>
      </fill>
    </dxf>
    <dxf>
      <font>
        <b/>
        <i val="0"/>
        <color theme="1"/>
      </font>
    </dxf>
    <dxf>
      <font>
        <b/>
        <i val="0"/>
        <color theme="0" tint="-0.499984740745262"/>
      </font>
    </dxf>
    <dxf>
      <font>
        <b/>
        <i val="0"/>
        <color rgb="FFC00000"/>
      </font>
      <fill>
        <patternFill>
          <bgColor rgb="FFC00000"/>
        </patternFill>
      </fill>
    </dxf>
    <dxf>
      <font>
        <b/>
        <i val="0"/>
        <color rgb="FF002060"/>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theme="7"/>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rgb="FFFFFF00"/>
      </font>
      <fill>
        <patternFill>
          <bgColor rgb="FFC00000"/>
        </patternFill>
      </fill>
    </dxf>
    <dxf>
      <font>
        <b/>
        <i val="0"/>
        <color rgb="FFFFFF00"/>
      </font>
      <fill>
        <patternFill>
          <bgColor rgb="FFC00000"/>
        </patternFill>
      </fill>
    </dxf>
    <dxf>
      <font>
        <b/>
        <i val="0"/>
        <color rgb="FF002060"/>
      </font>
      <fill>
        <patternFill>
          <bgColor rgb="FFFFFFCC"/>
        </patternFill>
      </fill>
    </dxf>
    <dxf>
      <font>
        <b/>
        <i val="0"/>
        <color theme="0" tint="-0.499984740745262"/>
      </font>
      <fill>
        <patternFill>
          <bgColor theme="0" tint="-0.14996795556505021"/>
        </patternFill>
      </fill>
    </dxf>
    <dxf>
      <font>
        <color rgb="FFFF0000"/>
      </font>
    </dxf>
    <dxf>
      <font>
        <b/>
        <i val="0"/>
        <color rgb="FFFFFF00"/>
      </font>
      <fill>
        <patternFill>
          <bgColor rgb="FFC00000"/>
        </patternFill>
      </fill>
    </dxf>
    <dxf>
      <font>
        <b/>
        <i val="0"/>
        <color rgb="FFFFFF00"/>
      </font>
      <fill>
        <patternFill>
          <bgColor rgb="FFC00000"/>
        </patternFill>
      </fill>
    </dxf>
    <dxf>
      <font>
        <b/>
        <i val="0"/>
        <color rgb="FF002060"/>
      </font>
      <fill>
        <patternFill>
          <bgColor rgb="FFFFFF99"/>
        </patternFill>
      </fill>
    </dxf>
    <dxf>
      <font>
        <color theme="0" tint="-0.24994659260841701"/>
      </font>
    </dxf>
    <dxf>
      <font>
        <b/>
        <i val="0"/>
        <color rgb="FFFFFF00"/>
      </font>
      <fill>
        <patternFill>
          <bgColor rgb="FFFF0000"/>
        </patternFill>
      </fill>
    </dxf>
    <dxf>
      <font>
        <b/>
        <i val="0"/>
        <color rgb="FFFFFF00"/>
      </font>
      <fill>
        <patternFill>
          <bgColor rgb="FFC00000"/>
        </patternFill>
      </fill>
    </dxf>
    <dxf>
      <font>
        <b/>
        <i val="0"/>
        <color rgb="FF002060"/>
      </font>
    </dxf>
    <dxf>
      <font>
        <b/>
        <i val="0"/>
        <color rgb="FF008080"/>
      </font>
    </dxf>
    <dxf>
      <font>
        <b/>
        <i val="0"/>
        <color rgb="FFFFFF00"/>
      </font>
      <fill>
        <patternFill>
          <bgColor rgb="FFFF0000"/>
        </patternFill>
      </fill>
    </dxf>
    <dxf>
      <font>
        <color rgb="FFFFFF00"/>
      </font>
      <fill>
        <patternFill>
          <bgColor rgb="FFC00000"/>
        </patternFill>
      </fill>
    </dxf>
    <dxf>
      <font>
        <color theme="0" tint="-0.24994659260841701"/>
      </font>
    </dxf>
    <dxf>
      <font>
        <b/>
        <i val="0"/>
        <color theme="0" tint="-0.499984740745262"/>
      </font>
      <fill>
        <patternFill>
          <bgColor theme="0" tint="-0.14996795556505021"/>
        </patternFill>
      </fill>
    </dxf>
    <dxf>
      <font>
        <b/>
        <i val="0"/>
        <color rgb="FFC00000"/>
      </font>
      <fill>
        <patternFill>
          <bgColor rgb="FFFFCCCC"/>
        </patternFill>
      </fill>
    </dxf>
    <dxf>
      <font>
        <b/>
        <i val="0"/>
        <color rgb="FF800000"/>
      </font>
      <fill>
        <patternFill>
          <bgColor rgb="FF99CCFF"/>
        </patternFill>
      </fill>
    </dxf>
    <dxf>
      <font>
        <b/>
        <i val="0"/>
        <color rgb="FFC00000"/>
      </font>
      <fill>
        <patternFill>
          <bgColor rgb="FFFFCCCC"/>
        </patternFill>
      </fill>
    </dxf>
    <dxf>
      <font>
        <b/>
        <i val="0"/>
        <color rgb="FFFFFF00"/>
      </font>
      <fill>
        <patternFill>
          <bgColor rgb="FFC00000"/>
        </patternFill>
      </fill>
    </dxf>
    <dxf>
      <font>
        <b/>
        <i val="0"/>
        <color rgb="FFFFFF00"/>
      </font>
      <fill>
        <patternFill>
          <bgColor rgb="FFC00000"/>
        </patternFill>
      </fill>
    </dxf>
    <dxf>
      <font>
        <b/>
        <i val="0"/>
        <color rgb="FF002060"/>
      </font>
      <fill>
        <patternFill>
          <bgColor theme="0"/>
        </patternFill>
      </fill>
    </dxf>
    <dxf>
      <font>
        <b/>
        <i val="0"/>
        <color theme="9" tint="-0.499984740745262"/>
      </font>
      <fill>
        <patternFill>
          <bgColor rgb="FFFFFF99"/>
        </patternFill>
      </fill>
    </dxf>
    <dxf>
      <font>
        <b/>
        <i val="0"/>
        <color rgb="FF002060"/>
      </font>
      <fill>
        <patternFill>
          <bgColor theme="8" tint="0.59996337778862885"/>
        </patternFill>
      </fill>
    </dxf>
    <dxf>
      <font>
        <b/>
        <i val="0"/>
        <color rgb="FF006666"/>
      </font>
      <fill>
        <patternFill>
          <bgColor theme="6" tint="0.39994506668294322"/>
        </patternFill>
      </fill>
    </dxf>
    <dxf>
      <font>
        <b/>
        <i val="0"/>
        <color rgb="FFFFFF00"/>
      </font>
      <fill>
        <patternFill>
          <bgColor rgb="FFC00000"/>
        </patternFill>
      </fill>
    </dxf>
    <dxf>
      <font>
        <b/>
        <i val="0"/>
        <color rgb="FFC00000"/>
      </font>
      <fill>
        <patternFill>
          <bgColor rgb="FFC00000"/>
        </patternFill>
      </fill>
    </dxf>
    <dxf>
      <font>
        <b/>
        <i val="0"/>
        <color rgb="FFFFFF00"/>
      </font>
      <fill>
        <patternFill>
          <bgColor rgb="FFC00000"/>
        </patternFill>
      </fill>
    </dxf>
    <dxf>
      <font>
        <b/>
        <i val="0"/>
        <color theme="0"/>
      </font>
      <fill>
        <patternFill>
          <bgColor theme="0"/>
        </patternFill>
      </fill>
    </dxf>
    <dxf>
      <font>
        <b/>
        <i val="0"/>
        <color rgb="FFC00000"/>
      </font>
      <fill>
        <patternFill>
          <bgColor rgb="FFC00000"/>
        </patternFill>
      </fill>
    </dxf>
    <dxf>
      <font>
        <b/>
        <i val="0"/>
        <color rgb="FFC00000"/>
      </font>
      <fill>
        <patternFill>
          <bgColor rgb="FFC00000"/>
        </patternFill>
      </fill>
    </dxf>
    <dxf>
      <font>
        <b/>
        <i val="0"/>
        <color rgb="FFFF0000"/>
      </font>
    </dxf>
    <dxf>
      <font>
        <b/>
        <i val="0"/>
        <color theme="9" tint="-0.499984740745262"/>
      </font>
    </dxf>
    <dxf>
      <font>
        <b/>
        <i val="0"/>
        <color rgb="FF006666"/>
      </font>
    </dxf>
    <dxf>
      <font>
        <b/>
        <i val="0"/>
        <color rgb="FF0070C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theme="0"/>
      </font>
      <fill>
        <patternFill patternType="none">
          <fgColor indexed="64"/>
          <bgColor auto="1"/>
        </patternFill>
      </fill>
      <border>
        <left/>
        <right/>
        <top/>
        <bottom/>
        <vertical/>
        <horizontal/>
      </border>
    </dxf>
    <dxf>
      <font>
        <color theme="0"/>
      </font>
      <fill>
        <patternFill>
          <fgColor theme="0"/>
        </patternFill>
      </fill>
      <border>
        <left/>
        <right/>
        <top/>
        <bottom/>
        <vertical/>
        <horizontal/>
      </border>
    </dxf>
    <dxf>
      <font>
        <b/>
        <i val="0"/>
        <color rgb="FFFFFF00"/>
      </font>
      <fill>
        <patternFill>
          <bgColor rgb="FFFF0000"/>
        </patternFill>
      </fill>
    </dxf>
    <dxf>
      <border>
        <bottom style="thin">
          <color auto="1"/>
        </bottom>
        <vertical/>
        <horizontal/>
      </border>
    </dxf>
    <dxf>
      <font>
        <color theme="0"/>
      </font>
      <fill>
        <patternFill>
          <bgColor theme="0"/>
        </patternFill>
      </fill>
      <border>
        <left/>
        <top/>
        <bottom/>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right/>
        <top/>
        <bottom/>
      </border>
    </dxf>
    <dxf>
      <border>
        <bottom style="thin">
          <color auto="1"/>
        </bottom>
        <vertical/>
        <horizontal/>
      </border>
    </dxf>
    <dxf>
      <font>
        <color theme="0"/>
      </font>
      <fill>
        <patternFill>
          <bgColor theme="0"/>
        </patternFill>
      </fill>
      <border>
        <left/>
        <top/>
      </border>
    </dxf>
    <dxf>
      <font>
        <b/>
        <i val="0"/>
        <color rgb="FFFFFF00"/>
      </font>
      <fill>
        <patternFill>
          <bgColor rgb="FFC00000"/>
        </patternFill>
      </fill>
    </dxf>
    <dxf>
      <font>
        <b/>
        <i val="0"/>
        <color theme="0"/>
      </font>
      <fill>
        <patternFill patternType="none">
          <bgColor auto="1"/>
        </patternFill>
      </fill>
    </dxf>
    <dxf>
      <font>
        <b/>
        <i/>
        <color rgb="FFFFFF00"/>
      </font>
      <fill>
        <patternFill>
          <bgColor rgb="FFC00000"/>
        </patternFill>
      </fill>
    </dxf>
    <dxf>
      <fill>
        <patternFill>
          <bgColor theme="8" tint="0.59996337778862885"/>
        </patternFill>
      </fill>
    </dxf>
    <dxf>
      <font>
        <b/>
        <i val="0"/>
        <color rgb="FFFFFF00"/>
      </font>
      <fill>
        <patternFill>
          <bgColor rgb="FFFF0000"/>
        </patternFill>
      </fill>
    </dxf>
    <dxf>
      <font>
        <b/>
        <i val="0"/>
        <color theme="0"/>
      </font>
      <fill>
        <patternFill>
          <bgColor theme="0"/>
        </patternFill>
      </fill>
    </dxf>
    <dxf>
      <font>
        <b/>
        <i val="0"/>
        <color rgb="FFC00000"/>
      </font>
      <fill>
        <patternFill>
          <bgColor rgb="FFC00000"/>
        </patternFill>
      </fill>
    </dxf>
    <dxf>
      <font>
        <b/>
        <i val="0"/>
        <color rgb="FFC00000"/>
      </font>
      <fill>
        <patternFill>
          <bgColor rgb="FFC00000"/>
        </patternFill>
      </fill>
    </dxf>
    <dxf>
      <font>
        <b/>
        <i val="0"/>
        <color rgb="FF006666"/>
      </font>
      <fill>
        <patternFill>
          <bgColor theme="6" tint="0.39994506668294322"/>
        </patternFill>
      </fill>
    </dxf>
    <dxf>
      <font>
        <b/>
        <i val="0"/>
        <color rgb="FFC00000"/>
      </font>
      <fill>
        <patternFill>
          <bgColor theme="9" tint="0.59996337778862885"/>
        </patternFill>
      </fill>
    </dxf>
    <dxf>
      <font>
        <b/>
        <i val="0"/>
        <condense val="0"/>
        <extend val="0"/>
        <color indexed="16"/>
      </font>
      <fill>
        <patternFill>
          <bgColor indexed="44"/>
        </patternFill>
      </fill>
    </dxf>
    <dxf>
      <font>
        <b/>
        <i val="0"/>
        <color theme="9" tint="-0.499984740745262"/>
      </font>
      <fill>
        <patternFill>
          <bgColor rgb="FFFFFF99"/>
        </patternFill>
      </fill>
    </dxf>
    <dxf>
      <font>
        <b/>
        <i val="0"/>
        <color theme="8" tint="0.79998168889431442"/>
      </font>
      <fill>
        <patternFill>
          <bgColor theme="8" tint="0.79998168889431442"/>
        </patternFill>
      </fill>
    </dxf>
    <dxf>
      <font>
        <b/>
        <i val="0"/>
        <color theme="0" tint="-0.14996795556505021"/>
      </font>
      <fill>
        <patternFill>
          <bgColor theme="0" tint="-0.14996795556505021"/>
        </patternFill>
      </fill>
    </dxf>
    <dxf>
      <font>
        <b/>
        <i val="0"/>
        <color theme="8" tint="0.79998168889431442"/>
      </font>
      <fill>
        <patternFill>
          <bgColor theme="8" tint="0.79998168889431442"/>
        </patternFill>
      </fill>
    </dxf>
    <dxf>
      <font>
        <b/>
        <i val="0"/>
        <color theme="0"/>
      </font>
      <fill>
        <patternFill>
          <bgColor theme="0"/>
        </patternFill>
      </fill>
      <border>
        <left/>
        <right/>
        <top/>
        <bottom/>
        <vertical/>
        <horizontal/>
      </border>
    </dxf>
    <dxf>
      <font>
        <b/>
        <i val="0"/>
        <color rgb="FFFFFF00"/>
      </font>
      <fill>
        <patternFill>
          <bgColor rgb="FFC00000"/>
        </patternFill>
      </fill>
    </dxf>
    <dxf>
      <font>
        <b/>
        <i val="0"/>
        <color rgb="FFC00000"/>
      </font>
      <fill>
        <patternFill>
          <bgColor rgb="FFFFCCCC"/>
        </patternFill>
      </fill>
    </dxf>
    <dxf>
      <font>
        <b/>
        <i val="0"/>
        <color theme="0" tint="-0.499984740745262"/>
      </font>
      <fill>
        <patternFill>
          <bgColor theme="0" tint="-0.14996795556505021"/>
        </patternFill>
      </fill>
    </dxf>
    <dxf>
      <font>
        <b/>
        <i val="0"/>
        <color theme="6" tint="0.59996337778862885"/>
      </font>
    </dxf>
    <dxf>
      <font>
        <b/>
        <i val="0"/>
        <color theme="6" tint="0.59996337778862885"/>
      </font>
    </dxf>
    <dxf>
      <font>
        <b/>
        <i val="0"/>
        <color theme="6" tint="0.59996337778862885"/>
      </font>
    </dxf>
    <dxf>
      <font>
        <b/>
        <i/>
        <color rgb="FFC00000"/>
      </font>
      <fill>
        <patternFill>
          <bgColor rgb="FFFFCCCC"/>
        </patternFill>
      </fill>
    </dxf>
    <dxf>
      <font>
        <b/>
        <i val="0"/>
        <color theme="0" tint="-0.499984740745262"/>
      </font>
    </dxf>
    <dxf>
      <font>
        <b/>
        <i val="0"/>
        <color rgb="FFC00000"/>
      </font>
    </dxf>
    <dxf>
      <font>
        <b/>
        <i val="0"/>
        <color rgb="FFFF0000"/>
      </font>
    </dxf>
    <dxf>
      <font>
        <b/>
        <i val="0"/>
        <color rgb="FF002060"/>
      </font>
    </dxf>
    <dxf>
      <font>
        <b/>
        <i val="0"/>
        <color rgb="FF7030A0"/>
      </font>
    </dxf>
    <dxf>
      <font>
        <b/>
        <i val="0"/>
        <color rgb="FF0070C0"/>
      </font>
    </dxf>
    <dxf>
      <font>
        <b/>
        <i val="0"/>
        <color rgb="FF008080"/>
      </font>
    </dxf>
    <dxf>
      <font>
        <b/>
        <i val="0"/>
        <color theme="9" tint="-0.499984740745262"/>
      </font>
    </dxf>
    <dxf>
      <font>
        <b/>
        <i val="0"/>
        <color rgb="FFFFFF00"/>
      </font>
      <fill>
        <patternFill>
          <bgColor rgb="FFC00000"/>
        </patternFill>
      </fill>
    </dxf>
    <dxf>
      <font>
        <b/>
        <i val="0"/>
        <color theme="1"/>
      </font>
    </dxf>
    <dxf>
      <font>
        <b/>
        <i val="0"/>
        <color theme="0" tint="-0.499984740745262"/>
      </font>
    </dxf>
    <dxf>
      <font>
        <b/>
        <i val="0"/>
        <color rgb="FFC00000"/>
      </font>
      <fill>
        <patternFill>
          <bgColor rgb="FFC00000"/>
        </patternFill>
      </fill>
    </dxf>
    <dxf>
      <font>
        <b/>
        <i val="0"/>
        <color rgb="FF002060"/>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theme="7"/>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rgb="FFFFFF00"/>
      </font>
      <fill>
        <patternFill>
          <bgColor rgb="FFC00000"/>
        </patternFill>
      </fill>
    </dxf>
    <dxf>
      <font>
        <b/>
        <i val="0"/>
        <color rgb="FFFFFF00"/>
      </font>
      <fill>
        <patternFill>
          <bgColor rgb="FFC00000"/>
        </patternFill>
      </fill>
    </dxf>
    <dxf>
      <font>
        <b/>
        <i val="0"/>
        <color rgb="FF002060"/>
      </font>
      <fill>
        <patternFill>
          <bgColor rgb="FFFFFFCC"/>
        </patternFill>
      </fill>
    </dxf>
    <dxf>
      <font>
        <b/>
        <i val="0"/>
        <color theme="0" tint="-0.499984740745262"/>
      </font>
      <fill>
        <patternFill>
          <bgColor theme="0" tint="-0.14996795556505021"/>
        </patternFill>
      </fill>
    </dxf>
    <dxf>
      <font>
        <color rgb="FFFF0000"/>
      </font>
    </dxf>
    <dxf>
      <font>
        <b/>
        <i val="0"/>
        <color rgb="FFFFFF00"/>
      </font>
      <fill>
        <patternFill>
          <bgColor rgb="FFC00000"/>
        </patternFill>
      </fill>
    </dxf>
    <dxf>
      <font>
        <b/>
        <i val="0"/>
        <color rgb="FFFFFF00"/>
      </font>
      <fill>
        <patternFill>
          <bgColor rgb="FFC00000"/>
        </patternFill>
      </fill>
    </dxf>
    <dxf>
      <font>
        <b/>
        <i val="0"/>
        <color rgb="FF002060"/>
      </font>
      <fill>
        <patternFill>
          <bgColor rgb="FFFFFF99"/>
        </patternFill>
      </fill>
    </dxf>
    <dxf>
      <font>
        <color theme="0" tint="-0.24994659260841701"/>
      </font>
    </dxf>
    <dxf>
      <font>
        <b/>
        <i val="0"/>
        <color rgb="FFFFFF00"/>
      </font>
      <fill>
        <patternFill>
          <bgColor rgb="FFFF0000"/>
        </patternFill>
      </fill>
    </dxf>
    <dxf>
      <font>
        <b/>
        <i val="0"/>
        <color rgb="FFFFFF00"/>
      </font>
      <fill>
        <patternFill>
          <bgColor rgb="FFC00000"/>
        </patternFill>
      </fill>
    </dxf>
    <dxf>
      <font>
        <b/>
        <i val="0"/>
        <color rgb="FF002060"/>
      </font>
    </dxf>
    <dxf>
      <font>
        <b/>
        <i val="0"/>
        <color rgb="FF008080"/>
      </font>
    </dxf>
    <dxf>
      <font>
        <b/>
        <i val="0"/>
        <color rgb="FFFFFF00"/>
      </font>
      <fill>
        <patternFill>
          <bgColor rgb="FFFF0000"/>
        </patternFill>
      </fill>
    </dxf>
    <dxf>
      <font>
        <color rgb="FFFFFF00"/>
      </font>
      <fill>
        <patternFill>
          <bgColor rgb="FFC00000"/>
        </patternFill>
      </fill>
    </dxf>
    <dxf>
      <font>
        <color theme="0" tint="-0.24994659260841701"/>
      </font>
    </dxf>
    <dxf>
      <font>
        <b/>
        <i val="0"/>
        <color theme="0" tint="-0.499984740745262"/>
      </font>
      <fill>
        <patternFill>
          <bgColor theme="0" tint="-0.14996795556505021"/>
        </patternFill>
      </fill>
    </dxf>
    <dxf>
      <font>
        <b/>
        <i val="0"/>
        <color rgb="FFC00000"/>
      </font>
      <fill>
        <patternFill>
          <bgColor rgb="FFFFCCCC"/>
        </patternFill>
      </fill>
    </dxf>
    <dxf>
      <font>
        <b/>
        <i val="0"/>
        <color rgb="FF800000"/>
      </font>
      <fill>
        <patternFill>
          <bgColor rgb="FF99CCFF"/>
        </patternFill>
      </fill>
    </dxf>
    <dxf>
      <font>
        <b/>
        <i val="0"/>
        <color rgb="FFC00000"/>
      </font>
      <fill>
        <patternFill>
          <bgColor rgb="FFFFCCCC"/>
        </patternFill>
      </fill>
    </dxf>
    <dxf>
      <font>
        <b/>
        <i val="0"/>
        <color rgb="FFFFFF00"/>
      </font>
      <fill>
        <patternFill>
          <bgColor rgb="FFC00000"/>
        </patternFill>
      </fill>
    </dxf>
    <dxf>
      <font>
        <b/>
        <i val="0"/>
        <color rgb="FFFFFF00"/>
      </font>
      <fill>
        <patternFill>
          <bgColor rgb="FFC00000"/>
        </patternFill>
      </fill>
    </dxf>
    <dxf>
      <font>
        <b/>
        <i val="0"/>
        <color rgb="FF002060"/>
      </font>
      <fill>
        <patternFill>
          <bgColor theme="0"/>
        </patternFill>
      </fill>
    </dxf>
    <dxf>
      <font>
        <b/>
        <i val="0"/>
        <color theme="9" tint="-0.499984740745262"/>
      </font>
      <fill>
        <patternFill>
          <bgColor rgb="FFFFFF99"/>
        </patternFill>
      </fill>
    </dxf>
    <dxf>
      <font>
        <b/>
        <i val="0"/>
        <color rgb="FF002060"/>
      </font>
      <fill>
        <patternFill>
          <bgColor theme="8" tint="0.59996337778862885"/>
        </patternFill>
      </fill>
    </dxf>
    <dxf>
      <font>
        <b/>
        <i val="0"/>
        <color rgb="FF006666"/>
      </font>
      <fill>
        <patternFill>
          <bgColor theme="6" tint="0.39994506668294322"/>
        </patternFill>
      </fill>
    </dxf>
    <dxf>
      <font>
        <b/>
        <i val="0"/>
        <color rgb="FFFFFF00"/>
      </font>
      <fill>
        <patternFill>
          <bgColor rgb="FFC00000"/>
        </patternFill>
      </fill>
    </dxf>
    <dxf>
      <font>
        <b/>
        <i val="0"/>
        <color rgb="FFC00000"/>
      </font>
      <fill>
        <patternFill>
          <bgColor rgb="FFC00000"/>
        </patternFill>
      </fill>
    </dxf>
    <dxf>
      <font>
        <b/>
        <i val="0"/>
        <color rgb="FFFFFF00"/>
      </font>
      <fill>
        <patternFill>
          <bgColor rgb="FFC00000"/>
        </patternFill>
      </fill>
    </dxf>
    <dxf>
      <font>
        <b/>
        <i val="0"/>
        <color theme="0"/>
      </font>
      <fill>
        <patternFill>
          <bgColor theme="0"/>
        </patternFill>
      </fill>
    </dxf>
    <dxf>
      <font>
        <b/>
        <i val="0"/>
        <color rgb="FFC00000"/>
      </font>
      <fill>
        <patternFill>
          <bgColor rgb="FFC00000"/>
        </patternFill>
      </fill>
    </dxf>
    <dxf>
      <font>
        <b/>
        <i val="0"/>
        <color rgb="FFC00000"/>
      </font>
      <fill>
        <patternFill>
          <bgColor rgb="FFC00000"/>
        </patternFill>
      </fill>
    </dxf>
    <dxf>
      <font>
        <b/>
        <i val="0"/>
        <color rgb="FFFF0000"/>
      </font>
    </dxf>
    <dxf>
      <font>
        <b/>
        <i val="0"/>
        <color theme="9" tint="-0.499984740745262"/>
      </font>
    </dxf>
    <dxf>
      <font>
        <b/>
        <i val="0"/>
        <color rgb="FF006666"/>
      </font>
    </dxf>
    <dxf>
      <font>
        <b/>
        <i val="0"/>
        <color rgb="FF0070C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theme="0"/>
      </font>
      <fill>
        <patternFill patternType="none">
          <fgColor indexed="64"/>
          <bgColor auto="1"/>
        </patternFill>
      </fill>
      <border>
        <left/>
        <right/>
        <top/>
        <bottom/>
        <vertical/>
        <horizontal/>
      </border>
    </dxf>
    <dxf>
      <font>
        <color theme="0"/>
      </font>
      <fill>
        <patternFill>
          <fgColor theme="0"/>
        </patternFill>
      </fill>
      <border>
        <left/>
        <right/>
        <top/>
        <bottom/>
        <vertical/>
        <horizontal/>
      </border>
    </dxf>
    <dxf>
      <font>
        <b/>
        <i val="0"/>
        <color rgb="FFFFFF00"/>
      </font>
      <fill>
        <patternFill>
          <bgColor rgb="FFFF0000"/>
        </patternFill>
      </fill>
    </dxf>
    <dxf>
      <border>
        <bottom style="thin">
          <color auto="1"/>
        </bottom>
        <vertical/>
        <horizontal/>
      </border>
    </dxf>
    <dxf>
      <font>
        <color theme="0"/>
      </font>
      <fill>
        <patternFill>
          <bgColor theme="0"/>
        </patternFill>
      </fill>
      <border>
        <left/>
        <top/>
        <bottom/>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right/>
        <top/>
        <bottom/>
      </border>
    </dxf>
    <dxf>
      <border>
        <bottom style="thin">
          <color auto="1"/>
        </bottom>
        <vertical/>
        <horizontal/>
      </border>
    </dxf>
    <dxf>
      <font>
        <color theme="0"/>
      </font>
      <fill>
        <patternFill>
          <bgColor theme="0"/>
        </patternFill>
      </fill>
      <border>
        <left/>
        <top/>
      </border>
    </dxf>
    <dxf>
      <font>
        <b/>
        <i val="0"/>
        <color rgb="FFFFFF00"/>
      </font>
      <fill>
        <patternFill>
          <bgColor rgb="FFC00000"/>
        </patternFill>
      </fill>
    </dxf>
    <dxf>
      <font>
        <b/>
        <i val="0"/>
        <color theme="0"/>
      </font>
      <fill>
        <patternFill patternType="none">
          <bgColor auto="1"/>
        </patternFill>
      </fill>
    </dxf>
    <dxf>
      <font>
        <b/>
        <i/>
        <color rgb="FFFFFF00"/>
      </font>
      <fill>
        <patternFill>
          <bgColor rgb="FFC00000"/>
        </patternFill>
      </fill>
    </dxf>
    <dxf>
      <fill>
        <patternFill>
          <bgColor theme="8" tint="0.59996337778862885"/>
        </patternFill>
      </fill>
    </dxf>
    <dxf>
      <font>
        <b/>
        <i val="0"/>
        <color rgb="FFFFFF00"/>
      </font>
      <fill>
        <patternFill>
          <bgColor rgb="FFFF0000"/>
        </patternFill>
      </fill>
    </dxf>
    <dxf>
      <font>
        <b/>
        <i val="0"/>
        <color theme="0"/>
      </font>
      <fill>
        <patternFill>
          <bgColor theme="0"/>
        </patternFill>
      </fill>
    </dxf>
    <dxf>
      <font>
        <b/>
        <i val="0"/>
        <color rgb="FFC00000"/>
      </font>
      <fill>
        <patternFill>
          <bgColor rgb="FFC00000"/>
        </patternFill>
      </fill>
    </dxf>
    <dxf>
      <font>
        <b/>
        <i val="0"/>
        <color rgb="FFC00000"/>
      </font>
      <fill>
        <patternFill>
          <bgColor rgb="FFC00000"/>
        </patternFill>
      </fill>
    </dxf>
    <dxf>
      <font>
        <b/>
        <i val="0"/>
        <color rgb="FF006666"/>
      </font>
      <fill>
        <patternFill>
          <bgColor theme="6" tint="0.39994506668294322"/>
        </patternFill>
      </fill>
    </dxf>
    <dxf>
      <font>
        <b/>
        <i val="0"/>
        <color rgb="FFC00000"/>
      </font>
      <fill>
        <patternFill>
          <bgColor theme="9" tint="0.59996337778862885"/>
        </patternFill>
      </fill>
    </dxf>
    <dxf>
      <font>
        <b/>
        <i val="0"/>
        <condense val="0"/>
        <extend val="0"/>
        <color indexed="16"/>
      </font>
      <fill>
        <patternFill>
          <bgColor indexed="44"/>
        </patternFill>
      </fill>
    </dxf>
    <dxf>
      <font>
        <b/>
        <i val="0"/>
        <color theme="9" tint="-0.499984740745262"/>
      </font>
      <fill>
        <patternFill>
          <bgColor rgb="FFFFFF99"/>
        </patternFill>
      </fill>
    </dxf>
    <dxf>
      <font>
        <b/>
        <i val="0"/>
        <color theme="8" tint="0.79998168889431442"/>
      </font>
      <fill>
        <patternFill>
          <bgColor theme="8" tint="0.79998168889431442"/>
        </patternFill>
      </fill>
    </dxf>
    <dxf>
      <font>
        <b/>
        <i val="0"/>
        <color theme="0" tint="-0.14996795556505021"/>
      </font>
      <fill>
        <patternFill>
          <bgColor theme="0" tint="-0.14996795556505021"/>
        </patternFill>
      </fill>
    </dxf>
    <dxf>
      <font>
        <b/>
        <i val="0"/>
        <color theme="8" tint="0.79998168889431442"/>
      </font>
      <fill>
        <patternFill>
          <bgColor theme="8" tint="0.79998168889431442"/>
        </patternFill>
      </fill>
    </dxf>
    <dxf>
      <font>
        <b/>
        <i val="0"/>
        <color theme="0"/>
      </font>
      <fill>
        <patternFill>
          <bgColor theme="0"/>
        </patternFill>
      </fill>
      <border>
        <left/>
        <right/>
        <top/>
        <bottom/>
        <vertical/>
        <horizontal/>
      </border>
    </dxf>
    <dxf>
      <font>
        <b/>
        <i val="0"/>
        <color rgb="FFFFFF00"/>
      </font>
      <fill>
        <patternFill>
          <bgColor rgb="FFC00000"/>
        </patternFill>
      </fill>
    </dxf>
    <dxf>
      <font>
        <b/>
        <i val="0"/>
        <color rgb="FFC00000"/>
      </font>
      <fill>
        <patternFill>
          <bgColor rgb="FFFFCCCC"/>
        </patternFill>
      </fill>
    </dxf>
    <dxf>
      <font>
        <b/>
        <i val="0"/>
        <color theme="0" tint="-0.499984740745262"/>
      </font>
      <fill>
        <patternFill>
          <bgColor theme="0" tint="-0.14996795556505021"/>
        </patternFill>
      </fill>
    </dxf>
    <dxf>
      <font>
        <b/>
        <i val="0"/>
        <color theme="6" tint="0.59996337778862885"/>
      </font>
    </dxf>
    <dxf>
      <font>
        <b/>
        <i val="0"/>
        <color theme="6" tint="0.59996337778862885"/>
      </font>
    </dxf>
    <dxf>
      <font>
        <b/>
        <i val="0"/>
        <color theme="6" tint="0.59996337778862885"/>
      </font>
    </dxf>
    <dxf>
      <font>
        <b/>
        <i/>
        <color rgb="FFC00000"/>
      </font>
      <fill>
        <patternFill>
          <bgColor rgb="FFFFCCCC"/>
        </patternFill>
      </fill>
    </dxf>
    <dxf>
      <font>
        <b/>
        <i val="0"/>
        <color theme="0" tint="-0.499984740745262"/>
      </font>
    </dxf>
    <dxf>
      <font>
        <b/>
        <i val="0"/>
        <color rgb="FFC00000"/>
      </font>
    </dxf>
    <dxf>
      <font>
        <b/>
        <i val="0"/>
        <color rgb="FFFF0000"/>
      </font>
    </dxf>
    <dxf>
      <font>
        <b/>
        <i val="0"/>
        <color rgb="FF002060"/>
      </font>
    </dxf>
    <dxf>
      <font>
        <b/>
        <i val="0"/>
        <color rgb="FF7030A0"/>
      </font>
    </dxf>
    <dxf>
      <font>
        <b/>
        <i val="0"/>
        <color rgb="FF0070C0"/>
      </font>
    </dxf>
    <dxf>
      <font>
        <b/>
        <i val="0"/>
        <color rgb="FF008080"/>
      </font>
    </dxf>
    <dxf>
      <font>
        <b/>
        <i val="0"/>
        <color theme="9" tint="-0.499984740745262"/>
      </font>
    </dxf>
    <dxf>
      <font>
        <b/>
        <i val="0"/>
        <color rgb="FFFFFF00"/>
      </font>
      <fill>
        <patternFill>
          <bgColor rgb="FFC00000"/>
        </patternFill>
      </fill>
    </dxf>
    <dxf>
      <font>
        <b/>
        <i val="0"/>
        <color theme="1"/>
      </font>
    </dxf>
    <dxf>
      <font>
        <b/>
        <i val="0"/>
        <color theme="0" tint="-0.499984740745262"/>
      </font>
    </dxf>
    <dxf>
      <font>
        <b/>
        <i val="0"/>
        <color rgb="FFC00000"/>
      </font>
      <fill>
        <patternFill>
          <bgColor rgb="FFC00000"/>
        </patternFill>
      </fill>
    </dxf>
    <dxf>
      <font>
        <b/>
        <i val="0"/>
        <color rgb="FF002060"/>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theme="7"/>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rgb="FFFFFF00"/>
      </font>
      <fill>
        <patternFill>
          <bgColor rgb="FFC00000"/>
        </patternFill>
      </fill>
    </dxf>
    <dxf>
      <font>
        <b/>
        <i val="0"/>
        <color rgb="FFFFFF00"/>
      </font>
      <fill>
        <patternFill>
          <bgColor rgb="FFC00000"/>
        </patternFill>
      </fill>
    </dxf>
    <dxf>
      <font>
        <b/>
        <i val="0"/>
        <color rgb="FF002060"/>
      </font>
      <fill>
        <patternFill>
          <bgColor rgb="FFFFFFCC"/>
        </patternFill>
      </fill>
    </dxf>
    <dxf>
      <font>
        <b/>
        <i val="0"/>
        <color theme="0" tint="-0.499984740745262"/>
      </font>
      <fill>
        <patternFill>
          <bgColor theme="0" tint="-0.14996795556505021"/>
        </patternFill>
      </fill>
    </dxf>
    <dxf>
      <font>
        <color rgb="FFFF0000"/>
      </font>
    </dxf>
    <dxf>
      <font>
        <b/>
        <i val="0"/>
        <color rgb="FFFFFF00"/>
      </font>
      <fill>
        <patternFill>
          <bgColor rgb="FFC00000"/>
        </patternFill>
      </fill>
    </dxf>
    <dxf>
      <font>
        <b/>
        <i val="0"/>
        <color rgb="FFFFFF00"/>
      </font>
      <fill>
        <patternFill>
          <bgColor rgb="FFC00000"/>
        </patternFill>
      </fill>
    </dxf>
    <dxf>
      <font>
        <b/>
        <i val="0"/>
        <color rgb="FF002060"/>
      </font>
      <fill>
        <patternFill>
          <bgColor rgb="FFFFFF99"/>
        </patternFill>
      </fill>
    </dxf>
    <dxf>
      <font>
        <color theme="0" tint="-0.24994659260841701"/>
      </font>
    </dxf>
    <dxf>
      <font>
        <b/>
        <i val="0"/>
        <color rgb="FFFFFF00"/>
      </font>
      <fill>
        <patternFill>
          <bgColor rgb="FFFF0000"/>
        </patternFill>
      </fill>
    </dxf>
    <dxf>
      <font>
        <b/>
        <i val="0"/>
        <color rgb="FFFFFF00"/>
      </font>
      <fill>
        <patternFill>
          <bgColor rgb="FFC00000"/>
        </patternFill>
      </fill>
    </dxf>
    <dxf>
      <font>
        <b/>
        <i val="0"/>
        <color rgb="FF002060"/>
      </font>
    </dxf>
    <dxf>
      <font>
        <b/>
        <i val="0"/>
        <color rgb="FF008080"/>
      </font>
    </dxf>
    <dxf>
      <font>
        <b/>
        <i val="0"/>
        <color rgb="FFFFFF00"/>
      </font>
      <fill>
        <patternFill>
          <bgColor rgb="FFFF0000"/>
        </patternFill>
      </fill>
    </dxf>
    <dxf>
      <font>
        <color rgb="FFFFFF00"/>
      </font>
      <fill>
        <patternFill>
          <bgColor rgb="FFC00000"/>
        </patternFill>
      </fill>
    </dxf>
    <dxf>
      <font>
        <color theme="0" tint="-0.24994659260841701"/>
      </font>
    </dxf>
    <dxf>
      <font>
        <b/>
        <i val="0"/>
        <color theme="0" tint="-0.499984740745262"/>
      </font>
      <fill>
        <patternFill>
          <bgColor theme="0" tint="-0.14996795556505021"/>
        </patternFill>
      </fill>
    </dxf>
    <dxf>
      <font>
        <b/>
        <i val="0"/>
        <color rgb="FFC00000"/>
      </font>
      <fill>
        <patternFill>
          <bgColor rgb="FFFFCCCC"/>
        </patternFill>
      </fill>
    </dxf>
    <dxf>
      <font>
        <b/>
        <i val="0"/>
        <color rgb="FF800000"/>
      </font>
      <fill>
        <patternFill>
          <bgColor rgb="FF99CCFF"/>
        </patternFill>
      </fill>
    </dxf>
    <dxf>
      <font>
        <b/>
        <i val="0"/>
        <color rgb="FFC00000"/>
      </font>
      <fill>
        <patternFill>
          <bgColor rgb="FFFFCCCC"/>
        </patternFill>
      </fill>
    </dxf>
    <dxf>
      <font>
        <b/>
        <i val="0"/>
        <color rgb="FFFFFF00"/>
      </font>
      <fill>
        <patternFill>
          <bgColor rgb="FFC00000"/>
        </patternFill>
      </fill>
    </dxf>
    <dxf>
      <font>
        <b/>
        <i val="0"/>
        <color rgb="FFFFFF00"/>
      </font>
      <fill>
        <patternFill>
          <bgColor rgb="FFC00000"/>
        </patternFill>
      </fill>
    </dxf>
    <dxf>
      <font>
        <b/>
        <i val="0"/>
        <color rgb="FF002060"/>
      </font>
      <fill>
        <patternFill>
          <bgColor theme="0"/>
        </patternFill>
      </fill>
    </dxf>
    <dxf>
      <font>
        <b/>
        <i val="0"/>
        <color theme="9" tint="-0.499984740745262"/>
      </font>
      <fill>
        <patternFill>
          <bgColor rgb="FFFFFF99"/>
        </patternFill>
      </fill>
    </dxf>
    <dxf>
      <font>
        <b/>
        <i val="0"/>
        <color rgb="FF002060"/>
      </font>
      <fill>
        <patternFill>
          <bgColor theme="8" tint="0.59996337778862885"/>
        </patternFill>
      </fill>
    </dxf>
    <dxf>
      <font>
        <b/>
        <i val="0"/>
        <color rgb="FF006666"/>
      </font>
      <fill>
        <patternFill>
          <bgColor theme="6" tint="0.39994506668294322"/>
        </patternFill>
      </fill>
    </dxf>
    <dxf>
      <font>
        <b/>
        <i val="0"/>
        <color rgb="FFFFFF00"/>
      </font>
      <fill>
        <patternFill>
          <bgColor rgb="FFC00000"/>
        </patternFill>
      </fill>
    </dxf>
    <dxf>
      <font>
        <b/>
        <i val="0"/>
        <color rgb="FFC00000"/>
      </font>
      <fill>
        <patternFill>
          <bgColor rgb="FFC00000"/>
        </patternFill>
      </fill>
    </dxf>
    <dxf>
      <font>
        <b/>
        <i val="0"/>
        <color rgb="FFFFFF00"/>
      </font>
      <fill>
        <patternFill>
          <bgColor rgb="FFC00000"/>
        </patternFill>
      </fill>
    </dxf>
    <dxf>
      <font>
        <b/>
        <i val="0"/>
        <color theme="0"/>
      </font>
      <fill>
        <patternFill>
          <bgColor theme="0"/>
        </patternFill>
      </fill>
    </dxf>
    <dxf>
      <font>
        <b/>
        <i val="0"/>
        <color rgb="FFC00000"/>
      </font>
      <fill>
        <patternFill>
          <bgColor rgb="FFC00000"/>
        </patternFill>
      </fill>
    </dxf>
    <dxf>
      <font>
        <b/>
        <i val="0"/>
        <color rgb="FFC00000"/>
      </font>
      <fill>
        <patternFill>
          <bgColor rgb="FFC00000"/>
        </patternFill>
      </fill>
    </dxf>
    <dxf>
      <font>
        <b/>
        <i val="0"/>
        <color rgb="FFFF0000"/>
      </font>
    </dxf>
    <dxf>
      <font>
        <b/>
        <i val="0"/>
        <color theme="9" tint="-0.499984740745262"/>
      </font>
    </dxf>
    <dxf>
      <font>
        <b/>
        <i val="0"/>
        <color rgb="FF006666"/>
      </font>
    </dxf>
    <dxf>
      <font>
        <b/>
        <i val="0"/>
        <color rgb="FF0070C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theme="0"/>
      </font>
      <fill>
        <patternFill patternType="none">
          <fgColor indexed="64"/>
          <bgColor auto="1"/>
        </patternFill>
      </fill>
      <border>
        <left/>
        <right/>
        <top/>
        <bottom/>
        <vertical/>
        <horizontal/>
      </border>
    </dxf>
    <dxf>
      <font>
        <color theme="0"/>
      </font>
      <fill>
        <patternFill>
          <fgColor theme="0"/>
        </patternFill>
      </fill>
      <border>
        <left/>
        <right/>
        <top/>
        <bottom/>
        <vertical/>
        <horizontal/>
      </border>
    </dxf>
    <dxf>
      <font>
        <b/>
        <i val="0"/>
        <color rgb="FFFFFF00"/>
      </font>
      <fill>
        <patternFill>
          <bgColor rgb="FFFF0000"/>
        </patternFill>
      </fill>
    </dxf>
    <dxf>
      <border>
        <bottom style="thin">
          <color auto="1"/>
        </bottom>
        <vertical/>
        <horizontal/>
      </border>
    </dxf>
    <dxf>
      <font>
        <color theme="0"/>
      </font>
      <fill>
        <patternFill>
          <bgColor theme="0"/>
        </patternFill>
      </fill>
      <border>
        <left/>
        <top/>
        <bottom/>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right/>
        <top/>
        <bottom/>
      </border>
    </dxf>
    <dxf>
      <border>
        <bottom style="thin">
          <color auto="1"/>
        </bottom>
        <vertical/>
        <horizontal/>
      </border>
    </dxf>
    <dxf>
      <font>
        <color theme="0"/>
      </font>
      <fill>
        <patternFill>
          <bgColor theme="0"/>
        </patternFill>
      </fill>
      <border>
        <left/>
        <top/>
      </border>
    </dxf>
    <dxf>
      <font>
        <b/>
        <i val="0"/>
        <color rgb="FFFFFF00"/>
      </font>
      <fill>
        <patternFill>
          <bgColor rgb="FFC00000"/>
        </patternFill>
      </fill>
    </dxf>
    <dxf>
      <font>
        <b/>
        <i val="0"/>
        <color theme="0"/>
      </font>
      <fill>
        <patternFill patternType="none">
          <bgColor auto="1"/>
        </patternFill>
      </fill>
    </dxf>
    <dxf>
      <font>
        <b/>
        <i/>
        <color rgb="FFFFFF00"/>
      </font>
      <fill>
        <patternFill>
          <bgColor rgb="FFC00000"/>
        </patternFill>
      </fill>
    </dxf>
    <dxf>
      <fill>
        <patternFill>
          <bgColor theme="8" tint="0.59996337778862885"/>
        </patternFill>
      </fill>
    </dxf>
    <dxf>
      <font>
        <b/>
        <i val="0"/>
        <color rgb="FFFFFF00"/>
      </font>
      <fill>
        <patternFill>
          <bgColor rgb="FFFF0000"/>
        </patternFill>
      </fill>
    </dxf>
    <dxf>
      <font>
        <b/>
        <i val="0"/>
        <color theme="0"/>
      </font>
      <fill>
        <patternFill>
          <bgColor theme="0"/>
        </patternFill>
      </fill>
    </dxf>
    <dxf>
      <font>
        <b/>
        <i val="0"/>
        <color rgb="FFC00000"/>
      </font>
      <fill>
        <patternFill>
          <bgColor rgb="FFC00000"/>
        </patternFill>
      </fill>
    </dxf>
    <dxf>
      <font>
        <b/>
        <i val="0"/>
        <color rgb="FFC00000"/>
      </font>
      <fill>
        <patternFill>
          <bgColor rgb="FFC00000"/>
        </patternFill>
      </fill>
    </dxf>
    <dxf>
      <font>
        <b/>
        <i val="0"/>
        <color rgb="FF006666"/>
      </font>
      <fill>
        <patternFill>
          <bgColor theme="6" tint="0.39994506668294322"/>
        </patternFill>
      </fill>
    </dxf>
    <dxf>
      <font>
        <b/>
        <i val="0"/>
        <color rgb="FFC00000"/>
      </font>
      <fill>
        <patternFill>
          <bgColor theme="9" tint="0.59996337778862885"/>
        </patternFill>
      </fill>
    </dxf>
    <dxf>
      <font>
        <b/>
        <i val="0"/>
        <condense val="0"/>
        <extend val="0"/>
        <color indexed="16"/>
      </font>
      <fill>
        <patternFill>
          <bgColor indexed="44"/>
        </patternFill>
      </fill>
    </dxf>
    <dxf>
      <font>
        <b/>
        <i val="0"/>
        <color theme="9" tint="-0.499984740745262"/>
      </font>
      <fill>
        <patternFill>
          <bgColor rgb="FFFFFF99"/>
        </patternFill>
      </fill>
    </dxf>
    <dxf>
      <font>
        <b/>
        <i val="0"/>
        <color theme="8" tint="0.79998168889431442"/>
      </font>
      <fill>
        <patternFill>
          <bgColor theme="8" tint="0.79998168889431442"/>
        </patternFill>
      </fill>
    </dxf>
    <dxf>
      <font>
        <b/>
        <i val="0"/>
        <color theme="0" tint="-0.14996795556505021"/>
      </font>
      <fill>
        <patternFill>
          <bgColor theme="0" tint="-0.14996795556505021"/>
        </patternFill>
      </fill>
    </dxf>
    <dxf>
      <font>
        <b/>
        <i val="0"/>
        <color theme="8" tint="0.79998168889431442"/>
      </font>
      <fill>
        <patternFill>
          <bgColor theme="8" tint="0.79998168889431442"/>
        </patternFill>
      </fill>
    </dxf>
    <dxf>
      <font>
        <b/>
        <i val="0"/>
        <color theme="0"/>
      </font>
      <fill>
        <patternFill>
          <bgColor theme="0"/>
        </patternFill>
      </fill>
      <border>
        <left/>
        <right/>
        <top/>
        <bottom/>
        <vertical/>
        <horizontal/>
      </border>
    </dxf>
    <dxf>
      <font>
        <b/>
        <i val="0"/>
        <color rgb="FFFFFF00"/>
      </font>
      <fill>
        <patternFill>
          <bgColor rgb="FFC00000"/>
        </patternFill>
      </fill>
    </dxf>
    <dxf>
      <font>
        <b/>
        <i val="0"/>
        <color rgb="FFC00000"/>
      </font>
      <fill>
        <patternFill>
          <bgColor rgb="FFFFCCCC"/>
        </patternFill>
      </fill>
    </dxf>
    <dxf>
      <font>
        <b/>
        <i val="0"/>
        <color theme="0" tint="-0.499984740745262"/>
      </font>
      <fill>
        <patternFill>
          <bgColor theme="0" tint="-0.14996795556505021"/>
        </patternFill>
      </fill>
    </dxf>
    <dxf>
      <font>
        <b/>
        <i val="0"/>
        <color theme="6" tint="0.59996337778862885"/>
      </font>
    </dxf>
    <dxf>
      <font>
        <b/>
        <i val="0"/>
        <color theme="6" tint="0.59996337778862885"/>
      </font>
    </dxf>
    <dxf>
      <font>
        <b/>
        <i val="0"/>
        <color theme="6" tint="0.59996337778862885"/>
      </font>
    </dxf>
    <dxf>
      <font>
        <b/>
        <i/>
        <color rgb="FFC00000"/>
      </font>
      <fill>
        <patternFill>
          <bgColor rgb="FFFFCCCC"/>
        </patternFill>
      </fill>
    </dxf>
    <dxf>
      <font>
        <b/>
        <i val="0"/>
        <color theme="0" tint="-0.499984740745262"/>
      </font>
    </dxf>
    <dxf>
      <font>
        <b/>
        <i val="0"/>
        <color rgb="FFC00000"/>
      </font>
    </dxf>
    <dxf>
      <font>
        <b/>
        <i val="0"/>
        <color rgb="FFFF0000"/>
      </font>
    </dxf>
    <dxf>
      <font>
        <b/>
        <i val="0"/>
        <color rgb="FF002060"/>
      </font>
    </dxf>
    <dxf>
      <font>
        <b/>
        <i val="0"/>
        <color rgb="FF7030A0"/>
      </font>
    </dxf>
    <dxf>
      <font>
        <b/>
        <i val="0"/>
        <color rgb="FF0070C0"/>
      </font>
    </dxf>
    <dxf>
      <font>
        <b/>
        <i val="0"/>
        <color rgb="FF008080"/>
      </font>
    </dxf>
    <dxf>
      <font>
        <b/>
        <i val="0"/>
        <color theme="9" tint="-0.499984740745262"/>
      </font>
    </dxf>
    <dxf>
      <font>
        <b/>
        <i val="0"/>
        <color rgb="FFFFFF00"/>
      </font>
      <fill>
        <patternFill>
          <bgColor rgb="FFC00000"/>
        </patternFill>
      </fill>
    </dxf>
    <dxf>
      <font>
        <b/>
        <i val="0"/>
        <color theme="1"/>
      </font>
    </dxf>
    <dxf>
      <font>
        <b/>
        <i val="0"/>
        <color theme="0" tint="-0.499984740745262"/>
      </font>
    </dxf>
    <dxf>
      <font>
        <b/>
        <i val="0"/>
        <color rgb="FFC00000"/>
      </font>
      <fill>
        <patternFill>
          <bgColor rgb="FFC00000"/>
        </patternFill>
      </fill>
    </dxf>
    <dxf>
      <font>
        <b/>
        <i val="0"/>
        <color rgb="FF002060"/>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theme="7"/>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rgb="FFFFFF00"/>
      </font>
      <fill>
        <patternFill>
          <bgColor rgb="FFC00000"/>
        </patternFill>
      </fill>
    </dxf>
    <dxf>
      <font>
        <b/>
        <i val="0"/>
        <color rgb="FFFFFF00"/>
      </font>
      <fill>
        <patternFill>
          <bgColor rgb="FFC00000"/>
        </patternFill>
      </fill>
    </dxf>
    <dxf>
      <font>
        <b/>
        <i val="0"/>
        <color rgb="FF002060"/>
      </font>
      <fill>
        <patternFill>
          <bgColor rgb="FFFFFFCC"/>
        </patternFill>
      </fill>
    </dxf>
    <dxf>
      <font>
        <b/>
        <i val="0"/>
        <color theme="0" tint="-0.499984740745262"/>
      </font>
      <fill>
        <patternFill>
          <bgColor theme="0" tint="-0.14996795556505021"/>
        </patternFill>
      </fill>
    </dxf>
    <dxf>
      <font>
        <color rgb="FFFF0000"/>
      </font>
    </dxf>
    <dxf>
      <font>
        <b/>
        <i val="0"/>
        <color rgb="FFFFFF00"/>
      </font>
      <fill>
        <patternFill>
          <bgColor rgb="FFC00000"/>
        </patternFill>
      </fill>
    </dxf>
    <dxf>
      <font>
        <b/>
        <i val="0"/>
        <color rgb="FFFFFF00"/>
      </font>
      <fill>
        <patternFill>
          <bgColor rgb="FFC00000"/>
        </patternFill>
      </fill>
    </dxf>
    <dxf>
      <font>
        <b/>
        <i val="0"/>
        <color rgb="FF002060"/>
      </font>
      <fill>
        <patternFill>
          <bgColor rgb="FFFFFF99"/>
        </patternFill>
      </fill>
    </dxf>
    <dxf>
      <font>
        <color theme="0" tint="-0.24994659260841701"/>
      </font>
    </dxf>
    <dxf>
      <font>
        <b/>
        <i val="0"/>
        <color rgb="FFFFFF00"/>
      </font>
      <fill>
        <patternFill>
          <bgColor rgb="FFFF0000"/>
        </patternFill>
      </fill>
    </dxf>
    <dxf>
      <font>
        <b/>
        <i val="0"/>
        <color rgb="FFFFFF00"/>
      </font>
      <fill>
        <patternFill>
          <bgColor rgb="FFC00000"/>
        </patternFill>
      </fill>
    </dxf>
    <dxf>
      <font>
        <b/>
        <i val="0"/>
        <color rgb="FF002060"/>
      </font>
    </dxf>
    <dxf>
      <font>
        <b/>
        <i val="0"/>
        <color rgb="FF008080"/>
      </font>
    </dxf>
    <dxf>
      <font>
        <b/>
        <i val="0"/>
        <color rgb="FFFFFF00"/>
      </font>
      <fill>
        <patternFill>
          <bgColor rgb="FFFF0000"/>
        </patternFill>
      </fill>
    </dxf>
    <dxf>
      <font>
        <color rgb="FFFFFF00"/>
      </font>
      <fill>
        <patternFill>
          <bgColor rgb="FFC00000"/>
        </patternFill>
      </fill>
    </dxf>
    <dxf>
      <font>
        <color theme="0" tint="-0.24994659260841701"/>
      </font>
    </dxf>
    <dxf>
      <font>
        <b/>
        <i val="0"/>
        <color theme="0" tint="-0.499984740745262"/>
      </font>
      <fill>
        <patternFill>
          <bgColor theme="0" tint="-0.14996795556505021"/>
        </patternFill>
      </fill>
    </dxf>
    <dxf>
      <font>
        <b/>
        <i val="0"/>
        <color rgb="FFC00000"/>
      </font>
      <fill>
        <patternFill>
          <bgColor rgb="FFFFCCCC"/>
        </patternFill>
      </fill>
    </dxf>
    <dxf>
      <font>
        <b/>
        <i val="0"/>
        <color rgb="FF800000"/>
      </font>
      <fill>
        <patternFill>
          <bgColor rgb="FF99CCFF"/>
        </patternFill>
      </fill>
    </dxf>
    <dxf>
      <font>
        <b/>
        <i val="0"/>
        <color rgb="FFC00000"/>
      </font>
      <fill>
        <patternFill>
          <bgColor rgb="FFFFCCCC"/>
        </patternFill>
      </fill>
    </dxf>
    <dxf>
      <font>
        <b/>
        <i val="0"/>
        <color rgb="FFFFFF00"/>
      </font>
      <fill>
        <patternFill>
          <bgColor rgb="FFC00000"/>
        </patternFill>
      </fill>
    </dxf>
    <dxf>
      <font>
        <b/>
        <i val="0"/>
        <color rgb="FFFFFF00"/>
      </font>
      <fill>
        <patternFill>
          <bgColor rgb="FFC00000"/>
        </patternFill>
      </fill>
    </dxf>
    <dxf>
      <font>
        <b/>
        <i val="0"/>
        <color rgb="FF002060"/>
      </font>
      <fill>
        <patternFill>
          <bgColor theme="0"/>
        </patternFill>
      </fill>
    </dxf>
    <dxf>
      <font>
        <b/>
        <i val="0"/>
        <color theme="9" tint="-0.499984740745262"/>
      </font>
      <fill>
        <patternFill>
          <bgColor rgb="FFFFFF99"/>
        </patternFill>
      </fill>
    </dxf>
    <dxf>
      <font>
        <b/>
        <i val="0"/>
        <color rgb="FF002060"/>
      </font>
      <fill>
        <patternFill>
          <bgColor theme="8" tint="0.59996337778862885"/>
        </patternFill>
      </fill>
    </dxf>
    <dxf>
      <font>
        <b/>
        <i val="0"/>
        <color rgb="FF006666"/>
      </font>
      <fill>
        <patternFill>
          <bgColor theme="6" tint="0.39994506668294322"/>
        </patternFill>
      </fill>
    </dxf>
    <dxf>
      <font>
        <b/>
        <i val="0"/>
        <color rgb="FFFFFF00"/>
      </font>
      <fill>
        <patternFill>
          <bgColor rgb="FFC00000"/>
        </patternFill>
      </fill>
    </dxf>
    <dxf>
      <font>
        <b/>
        <i val="0"/>
        <color rgb="FFC00000"/>
      </font>
      <fill>
        <patternFill>
          <bgColor rgb="FFC00000"/>
        </patternFill>
      </fill>
    </dxf>
    <dxf>
      <font>
        <b/>
        <i val="0"/>
        <color rgb="FFFFFF00"/>
      </font>
      <fill>
        <patternFill>
          <bgColor rgb="FFC00000"/>
        </patternFill>
      </fill>
    </dxf>
    <dxf>
      <font>
        <b/>
        <i val="0"/>
        <color theme="0"/>
      </font>
      <fill>
        <patternFill>
          <bgColor theme="0"/>
        </patternFill>
      </fill>
    </dxf>
    <dxf>
      <font>
        <b/>
        <i val="0"/>
        <color rgb="FFC00000"/>
      </font>
      <fill>
        <patternFill>
          <bgColor rgb="FFC00000"/>
        </patternFill>
      </fill>
    </dxf>
    <dxf>
      <font>
        <b/>
        <i val="0"/>
        <color rgb="FFC00000"/>
      </font>
      <fill>
        <patternFill>
          <bgColor rgb="FFC00000"/>
        </patternFill>
      </fill>
    </dxf>
    <dxf>
      <font>
        <b/>
        <i val="0"/>
        <color rgb="FF0070C0"/>
      </font>
    </dxf>
    <dxf>
      <font>
        <b/>
        <i val="0"/>
        <color rgb="FFFF0000"/>
      </font>
    </dxf>
    <dxf>
      <font>
        <b/>
        <i val="0"/>
        <color theme="9" tint="-0.499984740745262"/>
      </font>
    </dxf>
    <dxf>
      <font>
        <b/>
        <i val="0"/>
        <color rgb="FF006666"/>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theme="0"/>
      </font>
      <fill>
        <patternFill patternType="none">
          <fgColor indexed="64"/>
          <bgColor auto="1"/>
        </patternFill>
      </fill>
      <border>
        <left/>
        <right/>
        <top/>
        <bottom/>
        <vertical/>
        <horizontal/>
      </border>
    </dxf>
    <dxf>
      <font>
        <color theme="0"/>
      </font>
      <fill>
        <patternFill>
          <fgColor theme="0"/>
        </patternFill>
      </fill>
      <border>
        <left/>
        <right/>
        <top/>
        <bottom/>
        <vertical/>
        <horizontal/>
      </border>
    </dxf>
    <dxf>
      <font>
        <b/>
        <i val="0"/>
        <color rgb="FFFFFF00"/>
      </font>
      <fill>
        <patternFill>
          <bgColor rgb="FFFF0000"/>
        </patternFill>
      </fill>
    </dxf>
    <dxf>
      <border>
        <bottom style="thin">
          <color auto="1"/>
        </bottom>
        <vertical/>
        <horizontal/>
      </border>
    </dxf>
    <dxf>
      <font>
        <color theme="0"/>
      </font>
      <fill>
        <patternFill>
          <bgColor theme="0"/>
        </patternFill>
      </fill>
      <border>
        <left/>
        <top/>
        <bottom/>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right/>
        <top/>
        <bottom/>
      </border>
    </dxf>
    <dxf>
      <border>
        <bottom style="thin">
          <color auto="1"/>
        </bottom>
        <vertical/>
        <horizontal/>
      </border>
    </dxf>
    <dxf>
      <font>
        <color theme="0"/>
      </font>
      <fill>
        <patternFill>
          <bgColor theme="0"/>
        </patternFill>
      </fill>
      <border>
        <left/>
        <top/>
      </border>
    </dxf>
    <dxf>
      <font>
        <b/>
        <i val="0"/>
        <color rgb="FFFFFF00"/>
      </font>
      <fill>
        <patternFill>
          <bgColor rgb="FFC00000"/>
        </patternFill>
      </fill>
    </dxf>
    <dxf>
      <font>
        <b/>
        <i val="0"/>
        <color theme="0"/>
      </font>
      <fill>
        <patternFill patternType="none">
          <bgColor auto="1"/>
        </patternFill>
      </fill>
    </dxf>
    <dxf>
      <font>
        <b/>
        <i/>
        <color rgb="FFFFFF00"/>
      </font>
      <fill>
        <patternFill>
          <bgColor rgb="FFC00000"/>
        </patternFill>
      </fill>
    </dxf>
    <dxf>
      <fill>
        <patternFill>
          <bgColor theme="8" tint="0.59996337778862885"/>
        </patternFill>
      </fill>
    </dxf>
    <dxf>
      <font>
        <b/>
        <i val="0"/>
        <color rgb="FFFFFF00"/>
      </font>
      <fill>
        <patternFill>
          <bgColor rgb="FFFF0000"/>
        </patternFill>
      </fill>
    </dxf>
    <dxf>
      <font>
        <b/>
        <i val="0"/>
        <color theme="0"/>
      </font>
      <fill>
        <patternFill>
          <bgColor theme="0"/>
        </patternFill>
      </fill>
    </dxf>
    <dxf>
      <font>
        <b/>
        <i val="0"/>
        <color rgb="FFC00000"/>
      </font>
      <fill>
        <patternFill>
          <bgColor rgb="FFC00000"/>
        </patternFill>
      </fill>
    </dxf>
    <dxf>
      <font>
        <b/>
        <i val="0"/>
        <color rgb="FFC00000"/>
      </font>
      <fill>
        <patternFill>
          <bgColor rgb="FFC00000"/>
        </patternFill>
      </fill>
    </dxf>
    <dxf>
      <font>
        <b/>
        <i val="0"/>
        <color rgb="FFC00000"/>
      </font>
      <fill>
        <patternFill>
          <bgColor theme="9" tint="0.59996337778862885"/>
        </patternFill>
      </fill>
    </dxf>
    <dxf>
      <font>
        <b/>
        <i val="0"/>
        <color rgb="FF006666"/>
      </font>
      <fill>
        <patternFill>
          <bgColor theme="6" tint="0.39994506668294322"/>
        </patternFill>
      </fill>
    </dxf>
    <dxf>
      <font>
        <b/>
        <i val="0"/>
        <condense val="0"/>
        <extend val="0"/>
        <color indexed="16"/>
      </font>
      <fill>
        <patternFill>
          <bgColor indexed="44"/>
        </patternFill>
      </fill>
    </dxf>
    <dxf>
      <font>
        <b/>
        <i val="0"/>
        <color theme="9" tint="-0.499984740745262"/>
      </font>
      <fill>
        <patternFill>
          <bgColor rgb="FFFFFF99"/>
        </patternFill>
      </fill>
    </dxf>
    <dxf>
      <font>
        <b/>
        <i val="0"/>
        <color theme="8" tint="0.79998168889431442"/>
      </font>
      <fill>
        <patternFill>
          <bgColor theme="8" tint="0.79998168889431442"/>
        </patternFill>
      </fill>
    </dxf>
    <dxf>
      <font>
        <b/>
        <i val="0"/>
        <color theme="0" tint="-0.14996795556505021"/>
      </font>
      <fill>
        <patternFill>
          <bgColor theme="0" tint="-0.14996795556505021"/>
        </patternFill>
      </fill>
    </dxf>
    <dxf>
      <font>
        <b/>
        <i val="0"/>
        <color theme="8" tint="0.79998168889431442"/>
      </font>
      <fill>
        <patternFill>
          <bgColor theme="8" tint="0.79998168889431442"/>
        </patternFill>
      </fill>
    </dxf>
    <dxf>
      <font>
        <b/>
        <i val="0"/>
        <color theme="0"/>
      </font>
      <fill>
        <patternFill>
          <bgColor theme="0"/>
        </patternFill>
      </fill>
      <border>
        <left/>
        <right/>
        <top/>
        <bottom/>
        <vertical/>
        <horizontal/>
      </border>
    </dxf>
    <dxf>
      <font>
        <b/>
        <i val="0"/>
        <color rgb="FFC00000"/>
      </font>
      <fill>
        <patternFill>
          <bgColor rgb="FFFFCCCC"/>
        </patternFill>
      </fill>
    </dxf>
    <dxf>
      <font>
        <b/>
        <i val="0"/>
        <color rgb="FFFFFF00"/>
      </font>
      <fill>
        <patternFill>
          <bgColor rgb="FFC00000"/>
        </patternFill>
      </fill>
    </dxf>
    <dxf>
      <font>
        <b/>
        <i val="0"/>
        <color theme="0" tint="-0.499984740745262"/>
      </font>
      <fill>
        <patternFill>
          <bgColor theme="0" tint="-0.14996795556505021"/>
        </patternFill>
      </fill>
    </dxf>
    <dxf>
      <font>
        <b/>
        <i val="0"/>
        <color theme="6" tint="0.59996337778862885"/>
      </font>
    </dxf>
    <dxf>
      <font>
        <b/>
        <i val="0"/>
        <color theme="6" tint="0.59996337778862885"/>
      </font>
    </dxf>
    <dxf>
      <font>
        <b/>
        <i val="0"/>
        <color theme="6" tint="0.59996337778862885"/>
      </font>
    </dxf>
    <dxf>
      <font>
        <b/>
        <i/>
        <color rgb="FFC00000"/>
      </font>
      <fill>
        <patternFill>
          <bgColor rgb="FFFFCCCC"/>
        </patternFill>
      </fill>
    </dxf>
    <dxf>
      <font>
        <b/>
        <i val="0"/>
        <color theme="0" tint="-0.499984740745262"/>
      </font>
    </dxf>
    <dxf>
      <font>
        <b/>
        <i val="0"/>
        <color rgb="FFC00000"/>
      </font>
    </dxf>
    <dxf>
      <font>
        <b/>
        <i val="0"/>
        <color rgb="FFFF0000"/>
      </font>
    </dxf>
    <dxf>
      <font>
        <b/>
        <i val="0"/>
        <color rgb="FF002060"/>
      </font>
    </dxf>
    <dxf>
      <font>
        <b/>
        <i val="0"/>
        <color rgb="FF7030A0"/>
      </font>
    </dxf>
    <dxf>
      <font>
        <b/>
        <i val="0"/>
        <color rgb="FF0070C0"/>
      </font>
    </dxf>
    <dxf>
      <font>
        <b/>
        <i val="0"/>
        <color rgb="FF008080"/>
      </font>
    </dxf>
    <dxf>
      <font>
        <b/>
        <i val="0"/>
        <color theme="9" tint="-0.499984740745262"/>
      </font>
    </dxf>
    <dxf>
      <font>
        <b/>
        <i val="0"/>
        <color rgb="FFFFFF00"/>
      </font>
      <fill>
        <patternFill>
          <bgColor rgb="FFC00000"/>
        </patternFill>
      </fill>
    </dxf>
    <dxf>
      <font>
        <b/>
        <i val="0"/>
        <color theme="1"/>
      </font>
    </dxf>
    <dxf>
      <font>
        <b/>
        <i val="0"/>
        <color theme="0" tint="-0.499984740745262"/>
      </font>
    </dxf>
    <dxf>
      <font>
        <b/>
        <i val="0"/>
        <color rgb="FFC00000"/>
      </font>
      <fill>
        <patternFill>
          <bgColor rgb="FFC00000"/>
        </patternFill>
      </fill>
    </dxf>
    <dxf>
      <font>
        <b/>
        <i val="0"/>
        <color rgb="FF002060"/>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theme="7"/>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rgb="FFFFFF00"/>
      </font>
      <fill>
        <patternFill>
          <bgColor rgb="FFC00000"/>
        </patternFill>
      </fill>
    </dxf>
    <dxf>
      <font>
        <b/>
        <i val="0"/>
        <color rgb="FFFFFF00"/>
      </font>
      <fill>
        <patternFill>
          <bgColor rgb="FFC00000"/>
        </patternFill>
      </fill>
    </dxf>
    <dxf>
      <font>
        <b/>
        <i val="0"/>
        <color rgb="FF002060"/>
      </font>
      <fill>
        <patternFill>
          <bgColor rgb="FFFFFFCC"/>
        </patternFill>
      </fill>
    </dxf>
    <dxf>
      <font>
        <b/>
        <i val="0"/>
        <color theme="0" tint="-0.499984740745262"/>
      </font>
      <fill>
        <patternFill>
          <bgColor theme="0" tint="-0.14996795556505021"/>
        </patternFill>
      </fill>
    </dxf>
    <dxf>
      <font>
        <color rgb="FFFF0000"/>
      </font>
    </dxf>
    <dxf>
      <font>
        <b/>
        <i val="0"/>
        <color rgb="FFFFFF00"/>
      </font>
      <fill>
        <patternFill>
          <bgColor rgb="FFC00000"/>
        </patternFill>
      </fill>
    </dxf>
    <dxf>
      <font>
        <b/>
        <i val="0"/>
        <color rgb="FFFFFF00"/>
      </font>
      <fill>
        <patternFill>
          <bgColor rgb="FFC00000"/>
        </patternFill>
      </fill>
    </dxf>
    <dxf>
      <font>
        <b/>
        <i val="0"/>
        <color rgb="FF002060"/>
      </font>
      <fill>
        <patternFill>
          <bgColor rgb="FFFFFF99"/>
        </patternFill>
      </fill>
    </dxf>
    <dxf>
      <font>
        <color theme="0" tint="-0.24994659260841701"/>
      </font>
    </dxf>
    <dxf>
      <font>
        <b/>
        <i val="0"/>
        <color rgb="FFFFFF00"/>
      </font>
      <fill>
        <patternFill>
          <bgColor rgb="FFFF0000"/>
        </patternFill>
      </fill>
    </dxf>
    <dxf>
      <font>
        <b/>
        <i val="0"/>
        <color rgb="FFFFFF00"/>
      </font>
      <fill>
        <patternFill>
          <bgColor rgb="FFC00000"/>
        </patternFill>
      </fill>
    </dxf>
    <dxf>
      <font>
        <b/>
        <i val="0"/>
        <color rgb="FF008080"/>
      </font>
    </dxf>
    <dxf>
      <font>
        <b/>
        <i val="0"/>
        <color rgb="FFFFFF00"/>
      </font>
      <fill>
        <patternFill>
          <bgColor rgb="FFFF0000"/>
        </patternFill>
      </fill>
    </dxf>
    <dxf>
      <font>
        <b/>
        <i val="0"/>
        <color rgb="FF002060"/>
      </font>
    </dxf>
    <dxf>
      <font>
        <color rgb="FFFFFF00"/>
      </font>
      <fill>
        <patternFill>
          <bgColor rgb="FFC00000"/>
        </patternFill>
      </fill>
    </dxf>
    <dxf>
      <font>
        <color theme="0" tint="-0.24994659260841701"/>
      </font>
    </dxf>
    <dxf>
      <font>
        <b/>
        <i val="0"/>
        <color rgb="FF800000"/>
      </font>
      <fill>
        <patternFill>
          <bgColor rgb="FF99CCFF"/>
        </patternFill>
      </fill>
    </dxf>
    <dxf>
      <font>
        <b/>
        <i val="0"/>
        <color rgb="FFC00000"/>
      </font>
      <fill>
        <patternFill>
          <bgColor rgb="FFFFCCCC"/>
        </patternFill>
      </fill>
    </dxf>
    <dxf>
      <font>
        <b/>
        <i val="0"/>
        <color rgb="FFFFFF00"/>
      </font>
      <fill>
        <patternFill>
          <bgColor rgb="FFC00000"/>
        </patternFill>
      </fill>
    </dxf>
    <dxf>
      <font>
        <b/>
        <i val="0"/>
        <color rgb="FFFFFF00"/>
      </font>
      <fill>
        <patternFill>
          <bgColor rgb="FFC00000"/>
        </patternFill>
      </fill>
    </dxf>
    <dxf>
      <font>
        <b/>
        <i val="0"/>
        <color rgb="FF002060"/>
      </font>
      <fill>
        <patternFill>
          <bgColor theme="0"/>
        </patternFill>
      </fill>
    </dxf>
    <dxf>
      <font>
        <b/>
        <i val="0"/>
        <color theme="9" tint="-0.499984740745262"/>
      </font>
      <fill>
        <patternFill>
          <bgColor rgb="FFFFFF99"/>
        </patternFill>
      </fill>
    </dxf>
    <dxf>
      <font>
        <b/>
        <i val="0"/>
        <color theme="0" tint="-0.499984740745262"/>
      </font>
      <fill>
        <patternFill>
          <bgColor theme="0" tint="-0.14996795556505021"/>
        </patternFill>
      </fill>
    </dxf>
    <dxf>
      <font>
        <b/>
        <i val="0"/>
        <color rgb="FFC00000"/>
      </font>
      <fill>
        <patternFill>
          <bgColor rgb="FFFFCCCC"/>
        </patternFill>
      </fill>
    </dxf>
    <dxf>
      <font>
        <b/>
        <i val="0"/>
        <color rgb="FF002060"/>
      </font>
      <fill>
        <patternFill>
          <bgColor theme="8" tint="0.59996337778862885"/>
        </patternFill>
      </fill>
    </dxf>
    <dxf>
      <font>
        <b/>
        <i val="0"/>
        <color rgb="FF006666"/>
      </font>
      <fill>
        <patternFill>
          <bgColor theme="6" tint="0.39994506668294322"/>
        </patternFill>
      </fill>
    </dxf>
    <dxf>
      <font>
        <b/>
        <i val="0"/>
        <color rgb="FFFFFF00"/>
      </font>
      <fill>
        <patternFill>
          <bgColor rgb="FFC00000"/>
        </patternFill>
      </fill>
    </dxf>
    <dxf>
      <font>
        <b/>
        <i val="0"/>
        <color rgb="FFC00000"/>
      </font>
      <fill>
        <patternFill>
          <bgColor rgb="FFC00000"/>
        </patternFill>
      </fill>
    </dxf>
    <dxf>
      <font>
        <b/>
        <i val="0"/>
        <color theme="0"/>
      </font>
      <fill>
        <patternFill>
          <bgColor theme="0"/>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ont>
        <b/>
        <i val="0"/>
        <color rgb="FFFF0000"/>
      </font>
    </dxf>
    <dxf>
      <font>
        <b/>
        <i val="0"/>
        <color theme="9" tint="-0.499984740745262"/>
      </font>
    </dxf>
    <dxf>
      <font>
        <b/>
        <i val="0"/>
        <color rgb="FF006666"/>
      </font>
    </dxf>
    <dxf>
      <font>
        <b/>
        <i val="0"/>
        <color rgb="FF0070C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theme="0"/>
      </font>
      <fill>
        <patternFill>
          <fgColor theme="0"/>
        </patternFill>
      </fill>
      <border>
        <left/>
        <right/>
        <top/>
        <bottom/>
        <vertical/>
        <horizontal/>
      </border>
    </dxf>
    <dxf>
      <font>
        <b/>
        <i val="0"/>
        <color rgb="FFFFFF00"/>
      </font>
      <fill>
        <patternFill>
          <bgColor rgb="FFFF0000"/>
        </patternFill>
      </fill>
    </dxf>
    <dxf>
      <border>
        <bottom style="thin">
          <color auto="1"/>
        </bottom>
        <vertical/>
        <horizontal/>
      </border>
    </dxf>
    <dxf>
      <font>
        <color theme="0"/>
      </font>
      <fill>
        <patternFill>
          <bgColor theme="0"/>
        </patternFill>
      </fill>
      <border>
        <left/>
        <top/>
        <bottom/>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top/>
      </border>
    </dxf>
    <dxf>
      <border>
        <bottom style="thin">
          <color auto="1"/>
        </bottom>
        <vertical/>
        <horizontal/>
      </border>
    </dxf>
    <dxf>
      <font>
        <color theme="0"/>
      </font>
      <fill>
        <patternFill>
          <bgColor theme="0"/>
        </patternFill>
      </fill>
      <border>
        <left/>
        <right/>
        <top/>
        <bottom/>
      </border>
    </dxf>
    <dxf>
      <border>
        <bottom style="thin">
          <color auto="1"/>
        </bottom>
        <vertical/>
        <horizontal/>
      </border>
    </dxf>
    <dxf>
      <font>
        <color theme="0"/>
      </font>
      <fill>
        <patternFill>
          <bgColor theme="0"/>
        </patternFill>
      </fill>
      <border>
        <left/>
        <top/>
      </border>
    </dxf>
    <dxf>
      <font>
        <b/>
        <i val="0"/>
        <color theme="0"/>
      </font>
      <fill>
        <patternFill patternType="none">
          <fgColor indexed="64"/>
          <bgColor auto="1"/>
        </patternFill>
      </fill>
      <border>
        <left/>
        <right/>
        <top/>
        <bottom/>
        <vertical/>
        <horizontal/>
      </border>
    </dxf>
    <dxf>
      <font>
        <b/>
        <i val="0"/>
        <color rgb="FFFFFF00"/>
      </font>
      <fill>
        <patternFill>
          <bgColor rgb="FFC00000"/>
        </patternFill>
      </fill>
    </dxf>
    <dxf>
      <font>
        <b/>
        <i val="0"/>
        <color theme="0"/>
      </font>
      <fill>
        <patternFill patternType="none">
          <bgColor auto="1"/>
        </patternFill>
      </fill>
    </dxf>
    <dxf>
      <font>
        <b/>
        <i/>
        <color rgb="FFFFFF00"/>
      </font>
      <fill>
        <patternFill>
          <bgColor rgb="FFC00000"/>
        </patternFill>
      </fill>
    </dxf>
    <dxf>
      <fill>
        <patternFill>
          <bgColor theme="8" tint="0.59996337778862885"/>
        </patternFill>
      </fill>
    </dxf>
    <dxf>
      <font>
        <b/>
        <i val="0"/>
        <color rgb="FFFFFF00"/>
      </font>
      <fill>
        <patternFill>
          <bgColor rgb="FFFF0000"/>
        </patternFill>
      </fill>
    </dxf>
    <dxf>
      <font>
        <b/>
        <i val="0"/>
        <color theme="0"/>
      </font>
      <fill>
        <patternFill>
          <bgColor theme="0"/>
        </patternFill>
      </fill>
    </dxf>
    <dxf>
      <font>
        <b/>
        <i val="0"/>
        <color rgb="FFC00000"/>
      </font>
      <fill>
        <patternFill>
          <bgColor theme="9" tint="0.59996337778862885"/>
        </patternFill>
      </fill>
    </dxf>
    <dxf>
      <font>
        <b/>
        <i val="0"/>
        <color rgb="FF006666"/>
      </font>
      <fill>
        <patternFill>
          <bgColor theme="6" tint="0.39994506668294322"/>
        </patternFill>
      </fill>
    </dxf>
    <dxf>
      <font>
        <b/>
        <i val="0"/>
        <color theme="9" tint="-0.499984740745262"/>
      </font>
      <fill>
        <patternFill>
          <bgColor rgb="FFFFFF99"/>
        </patternFill>
      </fill>
    </dxf>
    <dxf>
      <font>
        <b/>
        <i val="0"/>
        <color theme="8" tint="0.79998168889431442"/>
      </font>
      <fill>
        <patternFill>
          <bgColor theme="8" tint="0.79998168889431442"/>
        </patternFill>
      </fill>
    </dxf>
    <dxf>
      <font>
        <b/>
        <i val="0"/>
        <condense val="0"/>
        <extend val="0"/>
        <color indexed="16"/>
      </font>
      <fill>
        <patternFill>
          <bgColor indexed="44"/>
        </patternFill>
      </fill>
    </dxf>
    <dxf>
      <font>
        <b/>
        <i val="0"/>
        <color theme="0" tint="-0.14996795556505021"/>
      </font>
      <fill>
        <patternFill>
          <bgColor theme="0" tint="-0.14996795556505021"/>
        </patternFill>
      </fill>
    </dxf>
    <dxf>
      <font>
        <b/>
        <i val="0"/>
        <color theme="8" tint="0.79998168889431442"/>
      </font>
      <fill>
        <patternFill>
          <bgColor theme="8" tint="0.79998168889431442"/>
        </patternFill>
      </fill>
    </dxf>
    <dxf>
      <font>
        <b/>
        <i val="0"/>
        <color theme="0"/>
      </font>
      <fill>
        <patternFill>
          <bgColor theme="0"/>
        </patternFill>
      </fill>
      <border>
        <left/>
        <right/>
        <top/>
        <bottom/>
        <vertical/>
        <horizontal/>
      </border>
    </dxf>
    <dxf>
      <font>
        <b/>
        <i val="0"/>
        <color rgb="FFFFFF00"/>
      </font>
      <fill>
        <patternFill>
          <bgColor rgb="FFC00000"/>
        </patternFill>
      </fill>
    </dxf>
    <dxf>
      <font>
        <b/>
        <i val="0"/>
        <color rgb="FFC00000"/>
      </font>
      <fill>
        <patternFill>
          <bgColor rgb="FFFFCCCC"/>
        </patternFill>
      </fill>
    </dxf>
    <dxf>
      <font>
        <b/>
        <i val="0"/>
        <color theme="6" tint="0.59996337778862885"/>
      </font>
    </dxf>
    <dxf>
      <font>
        <b/>
        <i val="0"/>
        <color theme="6" tint="0.59996337778862885"/>
      </font>
    </dxf>
    <dxf>
      <font>
        <b/>
        <i val="0"/>
        <color theme="6" tint="0.59996337778862885"/>
      </font>
    </dxf>
    <dxf>
      <font>
        <b/>
        <i/>
        <color rgb="FFC00000"/>
      </font>
      <fill>
        <patternFill>
          <bgColor rgb="FFFFCCCC"/>
        </patternFill>
      </fill>
    </dxf>
    <dxf>
      <font>
        <b/>
        <i val="0"/>
        <color theme="0" tint="-0.499984740745262"/>
      </font>
    </dxf>
    <dxf>
      <font>
        <b/>
        <i val="0"/>
        <color theme="0" tint="-0.499984740745262"/>
      </font>
    </dxf>
    <dxf>
      <font>
        <b/>
        <i val="0"/>
        <color rgb="FFC00000"/>
      </font>
    </dxf>
    <dxf>
      <font>
        <b/>
        <i val="0"/>
        <color rgb="FFFF0000"/>
      </font>
    </dxf>
    <dxf>
      <font>
        <b/>
        <i val="0"/>
        <color rgb="FF002060"/>
      </font>
    </dxf>
    <dxf>
      <font>
        <b/>
        <i val="0"/>
        <color rgb="FF7030A0"/>
      </font>
    </dxf>
    <dxf>
      <font>
        <b/>
        <i val="0"/>
        <color rgb="FF008080"/>
      </font>
    </dxf>
    <dxf>
      <font>
        <b/>
        <i val="0"/>
        <color theme="9" tint="-0.499984740745262"/>
      </font>
    </dxf>
    <dxf>
      <font>
        <b/>
        <i val="0"/>
        <color rgb="FFFFFF00"/>
      </font>
      <fill>
        <patternFill>
          <bgColor rgb="FFC00000"/>
        </patternFill>
      </fill>
    </dxf>
    <dxf>
      <font>
        <b/>
        <i val="0"/>
        <color rgb="FF0070C0"/>
      </font>
    </dxf>
    <dxf>
      <font>
        <b/>
        <i val="0"/>
        <color theme="1"/>
      </font>
    </dxf>
    <dxf>
      <font>
        <b/>
        <i val="0"/>
        <color rgb="FFC00000"/>
      </font>
      <fill>
        <patternFill>
          <bgColor rgb="FFC00000"/>
        </patternFill>
      </fill>
    </dxf>
    <dxf>
      <font>
        <b/>
        <i val="0"/>
        <color rgb="FF002060"/>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theme="7"/>
      </font>
      <fill>
        <patternFill>
          <bgColor rgb="FFFFFFCC"/>
        </patternFill>
      </fill>
    </dxf>
    <dxf>
      <font>
        <b/>
        <i val="0"/>
        <color rgb="FFFFFF00"/>
      </font>
      <fill>
        <patternFill>
          <bgColor rgb="FFC00000"/>
        </patternFill>
      </fill>
    </dxf>
    <dxf>
      <font>
        <b/>
        <i val="0"/>
        <color rgb="FFFFFF00"/>
      </font>
      <fill>
        <patternFill>
          <bgColor rgb="FFC00000"/>
        </patternFill>
      </fill>
    </dxf>
    <dxf>
      <font>
        <b/>
        <i val="0"/>
        <color rgb="FF002060"/>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rgb="FF002060"/>
      </font>
      <fill>
        <patternFill>
          <bgColor rgb="FFFFFFCC"/>
        </patternFill>
      </fill>
    </dxf>
    <dxf>
      <font>
        <b/>
        <i val="0"/>
        <color theme="0" tint="-0.499984740745262"/>
      </font>
      <fill>
        <patternFill>
          <bgColor theme="0" tint="-0.14996795556505021"/>
        </patternFill>
      </fill>
    </dxf>
    <dxf>
      <font>
        <color rgb="FFFF0000"/>
      </font>
    </dxf>
    <dxf>
      <font>
        <b/>
        <i val="0"/>
        <color rgb="FFFFFF00"/>
      </font>
      <fill>
        <patternFill>
          <bgColor rgb="FFC00000"/>
        </patternFill>
      </fill>
    </dxf>
    <dxf>
      <font>
        <b/>
        <i val="0"/>
        <color rgb="FF002060"/>
      </font>
      <fill>
        <patternFill>
          <bgColor rgb="FFFFFF99"/>
        </patternFill>
      </fill>
    </dxf>
    <dxf>
      <font>
        <b/>
        <i val="0"/>
        <color rgb="FFFFFF00"/>
      </font>
      <fill>
        <patternFill>
          <bgColor rgb="FFFF0000"/>
        </patternFill>
      </fill>
    </dxf>
    <dxf>
      <font>
        <b/>
        <i val="0"/>
        <color rgb="FFFFFF00"/>
      </font>
      <fill>
        <patternFill>
          <bgColor rgb="FFC00000"/>
        </patternFill>
      </fill>
    </dxf>
    <dxf>
      <font>
        <color theme="0" tint="-0.24994659260841701"/>
      </font>
    </dxf>
    <dxf>
      <font>
        <b/>
        <i val="0"/>
        <color rgb="FFFFFF00"/>
      </font>
      <fill>
        <patternFill>
          <bgColor rgb="FFFF0000"/>
        </patternFill>
      </fill>
    </dxf>
    <dxf>
      <font>
        <b/>
        <i val="0"/>
        <color rgb="FF002060"/>
      </font>
    </dxf>
    <dxf>
      <font>
        <b/>
        <i val="0"/>
        <color rgb="FF008080"/>
      </font>
    </dxf>
    <dxf>
      <font>
        <color rgb="FFFFFF00"/>
      </font>
      <fill>
        <patternFill>
          <bgColor rgb="FFC00000"/>
        </patternFill>
      </fill>
    </dxf>
    <dxf>
      <font>
        <b/>
        <i val="0"/>
        <color theme="0" tint="-0.499984740745262"/>
      </font>
      <fill>
        <patternFill>
          <bgColor theme="0" tint="-0.14996795556505021"/>
        </patternFill>
      </fill>
    </dxf>
    <dxf>
      <font>
        <b/>
        <i val="0"/>
        <color rgb="FFC00000"/>
      </font>
      <fill>
        <patternFill>
          <bgColor rgb="FFFFCCCC"/>
        </patternFill>
      </fill>
    </dxf>
    <dxf>
      <font>
        <b/>
        <i val="0"/>
        <color rgb="FF002060"/>
      </font>
      <fill>
        <patternFill>
          <bgColor theme="0"/>
        </patternFill>
      </fill>
    </dxf>
    <dxf>
      <font>
        <b/>
        <i val="0"/>
        <color theme="9" tint="-0.499984740745262"/>
      </font>
      <fill>
        <patternFill>
          <bgColor rgb="FFFFFF99"/>
        </patternFill>
      </fill>
    </dxf>
    <dxf>
      <font>
        <b/>
        <i val="0"/>
        <color rgb="FFFFFF00"/>
      </font>
      <fill>
        <patternFill>
          <bgColor rgb="FFC00000"/>
        </patternFill>
      </fill>
    </dxf>
    <dxf>
      <font>
        <b/>
        <i val="0"/>
        <color rgb="FF800000"/>
      </font>
      <fill>
        <patternFill>
          <bgColor rgb="FF99CCFF"/>
        </patternFill>
      </fill>
    </dxf>
    <dxf>
      <font>
        <b/>
        <i val="0"/>
        <color rgb="FFFFFF00"/>
      </font>
      <fill>
        <patternFill>
          <bgColor rgb="FFC00000"/>
        </patternFill>
      </fill>
    </dxf>
    <dxf>
      <font>
        <b/>
        <i val="0"/>
        <color rgb="FFC00000"/>
      </font>
      <fill>
        <patternFill>
          <bgColor rgb="FFFFCCCC"/>
        </patternFill>
      </fill>
    </dxf>
    <dxf>
      <font>
        <b/>
        <i val="0"/>
        <color rgb="FF006666"/>
      </font>
      <fill>
        <patternFill>
          <bgColor theme="6" tint="0.39994506668294322"/>
        </patternFill>
      </fill>
    </dxf>
    <dxf>
      <font>
        <b/>
        <i val="0"/>
        <color rgb="FF002060"/>
      </font>
      <fill>
        <patternFill>
          <bgColor theme="8" tint="0.59996337778862885"/>
        </patternFill>
      </fill>
    </dxf>
    <dxf>
      <font>
        <b/>
        <i val="0"/>
        <color rgb="FFFFFF00"/>
      </font>
      <fill>
        <patternFill>
          <bgColor rgb="FFC00000"/>
        </patternFill>
      </fill>
    </dxf>
    <dxf>
      <font>
        <b/>
        <i val="0"/>
        <color rgb="FFC00000"/>
      </font>
      <fill>
        <patternFill>
          <bgColor rgb="FFC00000"/>
        </patternFill>
      </fill>
    </dxf>
    <dxf>
      <font>
        <b/>
        <i val="0"/>
        <color rgb="FFFFFF00"/>
      </font>
      <fill>
        <patternFill>
          <bgColor rgb="FFC00000"/>
        </patternFill>
      </fill>
    </dxf>
    <dxf>
      <font>
        <b/>
        <i val="0"/>
        <color theme="0"/>
      </font>
      <fill>
        <patternFill>
          <bgColor theme="0"/>
        </patternFill>
      </fill>
    </dxf>
    <dxf>
      <font>
        <b/>
        <i val="0"/>
        <color rgb="FFC00000"/>
      </font>
      <fill>
        <patternFill>
          <bgColor rgb="FFC00000"/>
        </patternFill>
      </fill>
    </dxf>
    <dxf>
      <font>
        <b/>
        <i val="0"/>
        <color rgb="FFC00000"/>
      </font>
      <fill>
        <patternFill>
          <bgColor rgb="FFC00000"/>
        </patternFill>
      </fill>
    </dxf>
    <dxf>
      <font>
        <color rgb="FFFFFF99"/>
      </font>
      <fill>
        <patternFill>
          <bgColor rgb="FFFF0000"/>
        </patternFill>
      </fill>
    </dxf>
    <dxf>
      <font>
        <b/>
        <i val="0"/>
        <color rgb="FFFF0000"/>
      </font>
      <fill>
        <patternFill>
          <bgColor theme="0" tint="-0.14996795556505021"/>
        </patternFill>
      </fill>
    </dxf>
    <dxf>
      <font>
        <b/>
        <i/>
        <condense val="0"/>
        <extend val="0"/>
        <color indexed="10"/>
      </font>
    </dxf>
    <dxf>
      <font>
        <color rgb="FFFF0000"/>
      </font>
      <fill>
        <patternFill>
          <bgColor indexed="47"/>
        </patternFill>
      </fill>
    </dxf>
    <dxf>
      <font>
        <b/>
        <i/>
        <condense val="0"/>
        <extend val="0"/>
        <color indexed="10"/>
      </font>
    </dxf>
    <dxf>
      <font>
        <b/>
        <i val="0"/>
        <color rgb="FFFFFF99"/>
      </font>
      <fill>
        <patternFill>
          <bgColor rgb="FFC00000"/>
        </patternFill>
      </fill>
    </dxf>
    <dxf>
      <font>
        <b/>
        <i val="0"/>
      </font>
      <fill>
        <patternFill>
          <bgColor rgb="FFFF9999"/>
        </patternFill>
      </fill>
    </dxf>
    <dxf>
      <font>
        <b/>
        <i val="0"/>
        <color rgb="FFFF0000"/>
      </font>
    </dxf>
    <dxf>
      <fill>
        <patternFill>
          <bgColor rgb="FFFFCCCC"/>
        </patternFill>
      </fill>
    </dxf>
    <dxf>
      <font>
        <color theme="8" tint="0.79998168889431442"/>
      </font>
    </dxf>
    <dxf>
      <font>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color theme="0" tint="-0.14996795556505021"/>
      </font>
      <fill>
        <patternFill>
          <bgColor theme="0" tint="-0.14996795556505021"/>
        </patternFill>
      </fill>
      <border>
        <top/>
      </border>
    </dxf>
    <dxf>
      <fill>
        <patternFill>
          <bgColor rgb="FFFFFFCC"/>
        </patternFill>
      </fill>
    </dxf>
    <dxf>
      <font>
        <b/>
        <i/>
        <condense val="0"/>
        <extend val="0"/>
        <color indexed="21"/>
      </font>
      <fill>
        <patternFill>
          <bgColor indexed="42"/>
        </patternFill>
      </fill>
    </dxf>
    <dxf>
      <fill>
        <patternFill>
          <bgColor theme="8" tint="0.39994506668294322"/>
        </patternFill>
      </fill>
    </dxf>
    <dxf>
      <font>
        <b/>
        <i val="0"/>
        <color rgb="FF0070C0"/>
      </font>
    </dxf>
    <dxf>
      <font>
        <b/>
        <i val="0"/>
        <color rgb="FF006666"/>
      </font>
    </dxf>
    <dxf>
      <font>
        <color theme="0" tint="-0.14996795556505021"/>
      </font>
    </dxf>
    <dxf>
      <font>
        <b/>
        <i val="0"/>
        <color rgb="FFFFFF00"/>
      </font>
      <fill>
        <patternFill>
          <bgColor rgb="FFFF0000"/>
        </patternFill>
      </fill>
    </dxf>
    <dxf>
      <font>
        <b/>
        <i val="0"/>
        <color theme="0" tint="-0.14996795556505021"/>
      </font>
    </dxf>
    <dxf>
      <font>
        <b/>
        <i val="0"/>
        <color theme="9" tint="-0.24994659260841701"/>
      </font>
    </dxf>
    <dxf>
      <font>
        <b/>
        <i val="0"/>
        <color rgb="FFFF0000"/>
      </font>
      <fill>
        <patternFill>
          <bgColor theme="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99"/>
      <rgbColor rgb="00FF00FF"/>
      <rgbColor rgb="0000FFFF"/>
      <rgbColor rgb="00800000"/>
      <rgbColor rgb="00008000"/>
      <rgbColor rgb="00000080"/>
      <rgbColor rgb="00808000"/>
      <rgbColor rgb="00800080"/>
      <rgbColor rgb="00008080"/>
      <rgbColor rgb="00D1D1D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CC"/>
      <color rgb="FF006666"/>
      <color rgb="FFFFFFCC"/>
      <color rgb="FFFFFFFF"/>
      <color rgb="FFFFFF99"/>
      <color rgb="FFFF7C80"/>
      <color rgb="FF99CCFF"/>
      <color rgb="FF800000"/>
      <color rgb="FF008080"/>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008080"/>
    <pageSetUpPr autoPageBreaks="0"/>
  </sheetPr>
  <dimension ref="A1:BA53"/>
  <sheetViews>
    <sheetView showGridLines="0" showRowColHeaders="0" tabSelected="1" zoomScaleNormal="100" workbookViewId="0"/>
  </sheetViews>
  <sheetFormatPr baseColWidth="10" defaultColWidth="9.77734375" defaultRowHeight="15" x14ac:dyDescent="0.45"/>
  <cols>
    <col min="1" max="1" width="0.77734375" style="8" customWidth="1"/>
    <col min="2" max="2" width="2.38671875" style="199" customWidth="1"/>
    <col min="3" max="3" width="9.88671875" style="29" customWidth="1"/>
    <col min="4" max="10" width="2.77734375" style="192" hidden="1" customWidth="1"/>
    <col min="11" max="11" width="2.77734375" style="2" hidden="1" customWidth="1"/>
    <col min="12" max="14" width="9.609375" style="29" customWidth="1"/>
    <col min="15" max="15" width="0.77734375" style="29" customWidth="1"/>
    <col min="16" max="16" width="9.77734375" style="68" customWidth="1"/>
    <col min="17" max="17" width="9.77734375" style="69" customWidth="1"/>
    <col min="18" max="18" width="9.77734375" style="70" customWidth="1"/>
    <col min="19" max="19" width="10.109375" style="71" customWidth="1"/>
    <col min="20" max="20" width="14.77734375" style="71" hidden="1" customWidth="1"/>
    <col min="21" max="21" width="1.88671875" style="29" customWidth="1"/>
    <col min="22" max="22" width="0.77734375" style="29" customWidth="1"/>
    <col min="23" max="23" width="1.77734375" style="29" customWidth="1"/>
    <col min="24" max="24" width="23.33203125" style="29" bestFit="1" customWidth="1"/>
    <col min="25" max="16384" width="9.77734375" style="29"/>
  </cols>
  <sheetData>
    <row r="1" spans="1:53" s="2" customFormat="1" ht="3" customHeight="1" thickBot="1" x14ac:dyDescent="0.5">
      <c r="A1" s="133"/>
      <c r="B1" s="199"/>
      <c r="D1" s="832"/>
      <c r="E1" s="832"/>
      <c r="F1" s="832"/>
      <c r="G1" s="832"/>
      <c r="H1" s="832"/>
      <c r="I1" s="832"/>
      <c r="J1" s="832"/>
      <c r="K1" s="833"/>
      <c r="P1" s="4"/>
      <c r="Q1" s="5"/>
      <c r="R1" s="6"/>
      <c r="S1" s="7"/>
      <c r="T1" s="7"/>
    </row>
    <row r="2" spans="1:53" s="2" customFormat="1" ht="18" customHeight="1" thickTop="1" x14ac:dyDescent="0.45">
      <c r="B2" s="1345"/>
      <c r="C2" s="1346"/>
      <c r="D2" s="1346"/>
      <c r="E2" s="1346"/>
      <c r="F2" s="1346"/>
      <c r="G2" s="1346"/>
      <c r="H2" s="1346"/>
      <c r="I2" s="1346"/>
      <c r="J2" s="1346"/>
      <c r="K2" s="1346"/>
      <c r="L2" s="1346"/>
      <c r="M2" s="1346"/>
      <c r="N2" s="1346"/>
      <c r="O2" s="1346"/>
      <c r="P2" s="1346"/>
      <c r="Q2" s="1346"/>
      <c r="R2" s="1346"/>
      <c r="S2" s="1346"/>
      <c r="T2" s="1346"/>
      <c r="U2" s="1347"/>
      <c r="AS2" s="18"/>
      <c r="AT2" s="18"/>
      <c r="AU2" s="18"/>
      <c r="AV2" s="18"/>
      <c r="AW2" s="18"/>
      <c r="AX2" s="18"/>
      <c r="AY2" s="18"/>
      <c r="AZ2" s="18"/>
      <c r="BA2" s="18"/>
    </row>
    <row r="3" spans="1:53" s="8" customFormat="1" ht="11.1" customHeight="1" x14ac:dyDescent="0.45">
      <c r="B3" s="205"/>
      <c r="C3" s="513" t="str">
        <f>IF(Parameter!B4&lt;&gt;"#",+Parameter!B4,"")</f>
        <v>HH</v>
      </c>
      <c r="D3" s="342"/>
      <c r="E3" s="342"/>
      <c r="F3" s="342"/>
      <c r="G3" s="342"/>
      <c r="H3" s="342"/>
      <c r="I3" s="342"/>
      <c r="J3" s="342"/>
      <c r="K3" s="342"/>
      <c r="L3" s="9" t="str">
        <f>IF(Parameter!B5&lt;&gt;"#",+Parameter!B5,"")</f>
        <v>Frei</v>
      </c>
      <c r="M3" s="10" t="str">
        <f>IF(Parameter!B6&lt;&gt;"#",+Parameter!B6,"")</f>
        <v>Arzt</v>
      </c>
      <c r="N3" s="11" t="str">
        <f>IF(Parameter!B7&lt;&gt;"#",+Parameter!B7,"")</f>
        <v/>
      </c>
      <c r="O3" s="12" t="str">
        <f>+Parameter!D47</f>
        <v>X</v>
      </c>
      <c r="P3" s="13" t="str">
        <f>IF(Parameter!B8&lt;&gt;"#",+Parameter!B8,"")</f>
        <v/>
      </c>
      <c r="Q3" s="14" t="str">
        <f>IF(Parameter!B9&lt;&gt;"#",+Parameter!B9,"")</f>
        <v/>
      </c>
      <c r="R3" s="14" t="str">
        <f>IF(Parameter!B10&lt;&gt;"#",+Parameter!B10,"")</f>
        <v/>
      </c>
      <c r="S3" s="15" t="str">
        <f>IF(Parameter!B11&lt;&gt;"#",+Parameter!B11,"")</f>
        <v/>
      </c>
      <c r="T3" s="16"/>
      <c r="U3" s="17"/>
      <c r="AP3" s="365"/>
      <c r="AQ3" s="365"/>
      <c r="AR3" s="366"/>
      <c r="AS3" s="18"/>
      <c r="AT3" s="18"/>
      <c r="AU3" s="18"/>
      <c r="AV3" s="18"/>
      <c r="AW3" s="18"/>
      <c r="AX3" s="18"/>
      <c r="AY3" s="18"/>
      <c r="AZ3" s="18"/>
      <c r="BA3" s="18"/>
    </row>
    <row r="4" spans="1:53" s="18" customFormat="1" ht="12.75" x14ac:dyDescent="0.45">
      <c r="B4" s="205"/>
      <c r="C4" s="19" t="str">
        <f>IF(Parameter!K4&lt;&gt;"",+Parameter!K4,"")</f>
        <v>Aufwand</v>
      </c>
      <c r="D4" s="344"/>
      <c r="E4" s="344"/>
      <c r="F4" s="344"/>
      <c r="G4" s="344"/>
      <c r="H4" s="344"/>
      <c r="I4" s="344"/>
      <c r="J4" s="344"/>
      <c r="K4" s="344"/>
      <c r="L4" s="19" t="str">
        <f>IF(Parameter!K5&lt;&gt;"",+Parameter!K5,"")</f>
        <v>Aufwand</v>
      </c>
      <c r="M4" s="19" t="str">
        <f>IF(Parameter!K6&lt;&gt;"",+Parameter!K6,"")</f>
        <v>Aufwand</v>
      </c>
      <c r="N4" s="19" t="str">
        <f>IF(Parameter!K7&lt;&gt;"",+Parameter!K7,"")</f>
        <v/>
      </c>
      <c r="O4" s="20"/>
      <c r="P4" s="19" t="str">
        <f>IF(Parameter!K8&lt;&gt;"",+Parameter!K8,"")</f>
        <v/>
      </c>
      <c r="Q4" s="19" t="str">
        <f>IF(Parameter!K9&lt;&gt;"",+Parameter!K9,"")</f>
        <v/>
      </c>
      <c r="R4" s="19" t="str">
        <f>IF(Parameter!K10&lt;&gt;"",+Parameter!K10,"")</f>
        <v/>
      </c>
      <c r="S4" s="19" t="str">
        <f>IF(Parameter!K11&lt;&gt;"",+Parameter!K11,"")</f>
        <v/>
      </c>
      <c r="T4" s="21"/>
      <c r="U4" s="22"/>
      <c r="AP4" s="81"/>
      <c r="AQ4" s="81"/>
      <c r="AR4" s="81"/>
      <c r="AS4" s="81"/>
      <c r="AT4" s="81"/>
      <c r="AU4" s="81"/>
      <c r="AV4" s="81"/>
      <c r="AW4" s="81"/>
      <c r="AX4" s="81"/>
      <c r="AY4" s="81"/>
      <c r="AZ4" s="81"/>
      <c r="BA4" s="81"/>
    </row>
    <row r="5" spans="1:53" s="18" customFormat="1" ht="10.15" customHeight="1" thickBot="1" x14ac:dyDescent="0.5">
      <c r="B5" s="206"/>
      <c r="C5" s="345"/>
      <c r="D5" s="346"/>
      <c r="E5" s="346"/>
      <c r="F5" s="346"/>
      <c r="G5" s="346"/>
      <c r="H5" s="346"/>
      <c r="I5" s="346"/>
      <c r="J5" s="346"/>
      <c r="K5" s="346"/>
      <c r="L5" s="23"/>
      <c r="M5" s="23"/>
      <c r="N5" s="23"/>
      <c r="O5" s="24"/>
      <c r="P5" s="23"/>
      <c r="Q5" s="23"/>
      <c r="R5" s="23"/>
      <c r="S5" s="23"/>
      <c r="T5" s="25"/>
      <c r="U5" s="26"/>
      <c r="AP5" s="81"/>
      <c r="AQ5" s="81"/>
      <c r="AR5" s="81"/>
      <c r="AS5" s="81"/>
      <c r="AT5" s="81"/>
      <c r="AU5" s="81"/>
      <c r="AV5" s="81"/>
      <c r="AW5" s="81"/>
      <c r="AX5" s="81"/>
      <c r="AY5" s="81"/>
      <c r="AZ5" s="81"/>
      <c r="BA5" s="81"/>
    </row>
    <row r="6" spans="1:53" s="18" customFormat="1" ht="10.15" customHeight="1" thickTop="1" x14ac:dyDescent="0.45">
      <c r="B6" s="205"/>
      <c r="C6" s="343"/>
      <c r="D6" s="344"/>
      <c r="E6" s="344"/>
      <c r="F6" s="344"/>
      <c r="G6" s="344"/>
      <c r="H6" s="344"/>
      <c r="I6" s="344"/>
      <c r="J6" s="344"/>
      <c r="K6" s="344"/>
      <c r="L6" s="19"/>
      <c r="M6" s="19"/>
      <c r="N6" s="19"/>
      <c r="O6" s="20"/>
      <c r="P6" s="19"/>
      <c r="Q6" s="19"/>
      <c r="R6" s="19"/>
      <c r="S6" s="19"/>
      <c r="T6" s="21"/>
      <c r="U6" s="22"/>
      <c r="AP6" s="81"/>
      <c r="AQ6" s="81"/>
      <c r="AR6" s="81"/>
      <c r="AS6" s="81"/>
      <c r="AT6" s="81"/>
      <c r="AU6" s="81"/>
      <c r="AV6" s="81"/>
      <c r="AW6" s="81"/>
      <c r="AX6" s="81"/>
      <c r="AY6" s="81"/>
      <c r="AZ6" s="81"/>
      <c r="BA6" s="81"/>
    </row>
    <row r="7" spans="1:53" ht="25.5" customHeight="1" x14ac:dyDescent="0.4">
      <c r="B7" s="207"/>
      <c r="C7" s="1348">
        <f>+Parameter!B2</f>
        <v>46023</v>
      </c>
      <c r="D7" s="1348"/>
      <c r="E7" s="1348"/>
      <c r="F7" s="1348"/>
      <c r="G7" s="1348"/>
      <c r="H7" s="1348"/>
      <c r="I7" s="1348"/>
      <c r="J7" s="1348"/>
      <c r="K7" s="1348"/>
      <c r="L7" s="1348"/>
      <c r="M7" s="1350" t="str">
        <f>+Parameter!D2</f>
        <v>Haushaltskonto</v>
      </c>
      <c r="N7" s="1350"/>
      <c r="O7" s="1350"/>
      <c r="P7" s="1350"/>
      <c r="Q7" s="1350"/>
      <c r="R7" s="1350"/>
      <c r="S7" s="237" t="s">
        <v>41</v>
      </c>
      <c r="T7" s="27"/>
      <c r="U7" s="28"/>
      <c r="AP7" s="81"/>
      <c r="AQ7" s="81"/>
      <c r="AR7" s="81"/>
      <c r="AS7" s="81"/>
      <c r="AT7" s="81"/>
      <c r="AU7" s="81"/>
      <c r="AV7" s="81"/>
      <c r="AW7" s="81"/>
      <c r="AX7" s="81"/>
      <c r="AY7" s="81"/>
      <c r="AZ7" s="81"/>
      <c r="BA7" s="81"/>
    </row>
    <row r="8" spans="1:53" ht="26.25" customHeight="1" x14ac:dyDescent="0.45">
      <c r="B8" s="207"/>
      <c r="C8" s="1348"/>
      <c r="D8" s="1348"/>
      <c r="E8" s="1348"/>
      <c r="F8" s="1348"/>
      <c r="G8" s="1348"/>
      <c r="H8" s="1348"/>
      <c r="I8" s="1348"/>
      <c r="J8" s="1348"/>
      <c r="K8" s="1348"/>
      <c r="L8" s="1348"/>
      <c r="M8" s="1349" t="str">
        <f>+Parameter!I15</f>
        <v>DE01 234 5678 9012 3456 78</v>
      </c>
      <c r="N8" s="1349"/>
      <c r="O8" s="1349"/>
      <c r="P8" s="1349"/>
      <c r="Q8" s="1349"/>
      <c r="R8" s="1349"/>
      <c r="S8" s="800">
        <f ca="1">TODAY()</f>
        <v>46096</v>
      </c>
      <c r="T8" s="27"/>
      <c r="U8" s="28"/>
      <c r="AP8" s="81"/>
      <c r="AQ8" s="81"/>
      <c r="AR8" s="81"/>
      <c r="AS8" s="81"/>
      <c r="AT8" s="81"/>
      <c r="AU8" s="81"/>
      <c r="AV8" s="81"/>
      <c r="AW8" s="81"/>
      <c r="AX8" s="81"/>
      <c r="AY8" s="81"/>
      <c r="AZ8" s="81"/>
      <c r="BA8" s="81"/>
    </row>
    <row r="9" spans="1:53" ht="26.25" customHeight="1" thickBot="1" x14ac:dyDescent="0.5">
      <c r="B9" s="207"/>
      <c r="C9" s="236"/>
      <c r="D9" s="1358" t="s">
        <v>61</v>
      </c>
      <c r="E9" s="1358"/>
      <c r="F9" s="1358"/>
      <c r="G9" s="1358"/>
      <c r="H9" s="1358"/>
      <c r="I9" s="1358"/>
      <c r="J9" s="347"/>
      <c r="K9" s="348">
        <f>+K11+H25+G25</f>
        <v>0</v>
      </c>
      <c r="L9" s="515"/>
      <c r="M9" s="1361" t="str">
        <f>IF(P10="Giro","Girokonto","Immobilienkonto")</f>
        <v>Girokonto</v>
      </c>
      <c r="N9" s="1361"/>
      <c r="O9" s="1361"/>
      <c r="P9" s="1361"/>
      <c r="Q9" s="1361"/>
      <c r="R9" s="1361"/>
      <c r="S9" s="521"/>
      <c r="T9" s="30"/>
      <c r="U9" s="28"/>
      <c r="AP9" s="81"/>
      <c r="AQ9" s="81"/>
      <c r="AR9" s="81"/>
      <c r="AS9" s="81"/>
      <c r="AT9" s="81"/>
      <c r="AU9" s="81"/>
      <c r="AV9" s="81"/>
      <c r="AW9" s="81"/>
      <c r="AX9" s="81"/>
      <c r="AY9" s="81"/>
      <c r="AZ9" s="81"/>
      <c r="BA9" s="81"/>
    </row>
    <row r="10" spans="1:53" ht="18" customHeight="1" thickTop="1" thickBot="1" x14ac:dyDescent="0.5">
      <c r="A10" s="31"/>
      <c r="B10" s="768"/>
      <c r="C10" s="1"/>
      <c r="D10" s="349" t="s">
        <v>11</v>
      </c>
      <c r="E10" s="350" t="s">
        <v>15</v>
      </c>
      <c r="F10" s="351" t="s">
        <v>14</v>
      </c>
      <c r="G10" s="352">
        <f>SUM(G12:G23)</f>
        <v>0</v>
      </c>
      <c r="H10" s="353"/>
      <c r="I10" s="353"/>
      <c r="J10" s="353"/>
      <c r="K10" s="773"/>
      <c r="L10" s="1"/>
      <c r="M10" s="32"/>
      <c r="N10" s="32"/>
      <c r="O10" s="33"/>
      <c r="P10" s="831" t="str">
        <f>+Parameter!I10</f>
        <v>Giro</v>
      </c>
      <c r="Q10" s="34"/>
      <c r="R10" s="243" t="s">
        <v>37</v>
      </c>
      <c r="S10" s="35">
        <f>+Parameter!L2</f>
        <v>0</v>
      </c>
      <c r="T10" s="36" t="str">
        <f>IF(B11="o",+S10,IF(B11="ü",+S26,""))</f>
        <v/>
      </c>
      <c r="U10" s="682"/>
      <c r="AP10" s="81"/>
      <c r="AQ10" s="81"/>
      <c r="AR10" s="81"/>
      <c r="AS10" s="81"/>
      <c r="AT10" s="81"/>
      <c r="AU10" s="81"/>
      <c r="AV10" s="81"/>
      <c r="AW10" s="81"/>
      <c r="AX10" s="81"/>
      <c r="AY10" s="81"/>
      <c r="AZ10" s="81"/>
      <c r="BA10" s="81"/>
    </row>
    <row r="11" spans="1:53" s="3" customFormat="1" ht="18" customHeight="1" thickTop="1" thickBot="1" x14ac:dyDescent="0.5">
      <c r="A11" s="37"/>
      <c r="B11" s="208" t="str">
        <f>+Parameter!I7</f>
        <v>y</v>
      </c>
      <c r="C11" s="1166" t="s">
        <v>234</v>
      </c>
      <c r="D11" s="769">
        <f>IF($B11=D$10,1,0)</f>
        <v>0</v>
      </c>
      <c r="E11" s="769">
        <f t="shared" ref="E11:F23" si="0">IF($B11=E$10,1,0)</f>
        <v>1</v>
      </c>
      <c r="F11" s="769">
        <f>IF($B11=F$10,1,0)</f>
        <v>0</v>
      </c>
      <c r="G11" s="770" t="s">
        <v>47</v>
      </c>
      <c r="H11" s="770" t="s">
        <v>47</v>
      </c>
      <c r="I11" s="770" t="s">
        <v>47</v>
      </c>
      <c r="J11" s="770" t="s">
        <v>47</v>
      </c>
      <c r="K11" s="771">
        <f>IF(SUM(K12:K23)&gt;0,1,0)</f>
        <v>0</v>
      </c>
      <c r="L11" s="772" t="str">
        <f>IF(P10="Giro"," ","Tilgung")</f>
        <v xml:space="preserve"> </v>
      </c>
      <c r="M11" s="287" t="str">
        <f>IF(P10="Giro","Steuer","Zinsen")</f>
        <v>Steuer</v>
      </c>
      <c r="N11" s="288" t="str">
        <f>+Parameter!AH2</f>
        <v>EBIT</v>
      </c>
      <c r="O11" s="289"/>
      <c r="P11" s="550" t="s">
        <v>0</v>
      </c>
      <c r="Q11" s="553" t="s">
        <v>1</v>
      </c>
      <c r="R11" s="290" t="s">
        <v>6</v>
      </c>
      <c r="S11" s="318" t="s">
        <v>48</v>
      </c>
      <c r="T11" s="30" t="s">
        <v>8</v>
      </c>
      <c r="U11" s="683"/>
      <c r="AP11" s="199"/>
      <c r="AQ11" s="199"/>
      <c r="AR11" s="199"/>
      <c r="AS11" s="199"/>
      <c r="AT11" s="199"/>
      <c r="AU11" s="199"/>
      <c r="AV11" s="199"/>
      <c r="AW11" s="199"/>
      <c r="AX11" s="199"/>
      <c r="AY11" s="199"/>
      <c r="AZ11" s="199"/>
      <c r="BA11" s="199"/>
    </row>
    <row r="12" spans="1:53" ht="18" customHeight="1" x14ac:dyDescent="0.45">
      <c r="A12" s="31"/>
      <c r="B12" s="209" t="str">
        <f>+Jan!$B$50</f>
        <v>y</v>
      </c>
      <c r="C12" s="1168" t="s">
        <v>235</v>
      </c>
      <c r="D12" s="291">
        <f>IF($B12=D$10,1,0)</f>
        <v>0</v>
      </c>
      <c r="E12" s="291">
        <f>IF($B12=E$10,1,0)</f>
        <v>1</v>
      </c>
      <c r="F12" s="291">
        <f t="shared" si="0"/>
        <v>0</v>
      </c>
      <c r="G12" s="292">
        <f>IF(AND($D$11=1,D12&lt;&gt;1),1,(IF(AND($F$11=1,F12&lt;&gt;1),1,0)))</f>
        <v>0</v>
      </c>
      <c r="H12" s="292">
        <v>0</v>
      </c>
      <c r="I12" s="292">
        <f t="shared" ref="I12:I22" si="1">IF(AND(F13=1,OR(D12=1,E12=1)),1,IF(AND(E13=1,D12=1),1,0))</f>
        <v>0</v>
      </c>
      <c r="J12" s="292">
        <f>IF(AND(E13=1,E12=1),1,0)</f>
        <v>0</v>
      </c>
      <c r="K12" s="293">
        <f>IF(AND($G$10&gt;0,G12=0),0,IF(AND($G$10&gt;0,G12=1),1,IF(+H12+I12+J12&gt;0,1,0)))</f>
        <v>0</v>
      </c>
      <c r="L12" s="294" t="str">
        <f>IF($P$10="Immo",+Jan!$AW$2," ")</f>
        <v xml:space="preserve"> </v>
      </c>
      <c r="M12" s="295">
        <f>IF($P$10="Immo",+Jan!$AV$2,+Jan!$BA$2)</f>
        <v>0</v>
      </c>
      <c r="N12" s="296">
        <f>+Jan!$AS$2</f>
        <v>0</v>
      </c>
      <c r="O12" s="297"/>
      <c r="P12" s="298" t="str">
        <f>+Jan!$I$49</f>
        <v xml:space="preserve">0,00 </v>
      </c>
      <c r="Q12" s="299" t="str">
        <f>+Jan!$J$49</f>
        <v xml:space="preserve">0,00 </v>
      </c>
      <c r="R12" s="300" t="str">
        <f>+Jan!$H$49</f>
        <v xml:space="preserve">0,00 </v>
      </c>
      <c r="S12" s="301">
        <f>+Jan!$K$48</f>
        <v>0</v>
      </c>
      <c r="T12" s="36">
        <f>IF(B12="y",+Jan!$A$1,"")</f>
        <v>0</v>
      </c>
      <c r="U12" s="684" t="str">
        <f t="shared" ref="U12:U23" si="2">IF(B12="ü",+Q12,"")</f>
        <v/>
      </c>
      <c r="X12" s="38"/>
      <c r="Y12" s="38"/>
      <c r="AP12" s="81"/>
      <c r="AQ12" s="81"/>
      <c r="AR12" s="81"/>
      <c r="AS12" s="81"/>
      <c r="AT12" s="81"/>
      <c r="AU12" s="81"/>
      <c r="AV12" s="81"/>
      <c r="AW12" s="81"/>
      <c r="AX12" s="81"/>
      <c r="AY12" s="81"/>
      <c r="AZ12" s="81"/>
      <c r="BA12" s="81"/>
    </row>
    <row r="13" spans="1:53" ht="18" customHeight="1" x14ac:dyDescent="0.45">
      <c r="A13" s="31"/>
      <c r="B13" s="209" t="str">
        <f>+Feb!B50</f>
        <v>o</v>
      </c>
      <c r="C13" s="1168" t="s">
        <v>236</v>
      </c>
      <c r="D13" s="302">
        <f>IF($B13=D$10,1,0)</f>
        <v>1</v>
      </c>
      <c r="E13" s="302">
        <f t="shared" si="0"/>
        <v>0</v>
      </c>
      <c r="F13" s="302">
        <f t="shared" si="0"/>
        <v>0</v>
      </c>
      <c r="G13" s="292">
        <f t="shared" ref="G13:G23" si="3">IF(AND($D$11=1,D13&lt;&gt;1),1,(IF(AND($F$11=1,F13&lt;&gt;1),1,0)))</f>
        <v>0</v>
      </c>
      <c r="H13" s="292">
        <f>IF(AND(D13=1,F12=1),1,0)</f>
        <v>0</v>
      </c>
      <c r="I13" s="292">
        <f t="shared" si="1"/>
        <v>0</v>
      </c>
      <c r="J13" s="292">
        <f t="shared" ref="J13:J19" si="4">IF(AND(F13=1,OR(D12=1,E12=1)),1,IF(AND(E13=1,D12=1),1,IF(AND(E13=1,E12=1),1,IF(AND(E14=1,E13=1),1,0))))</f>
        <v>0</v>
      </c>
      <c r="K13" s="293">
        <f t="shared" ref="K13:K23" si="5">IF(AND($G$10&gt;0,G13=0),0,IF(AND($G$10&gt;0,G13=1),1,IF(+H13+I13+J13&gt;0,1,0)))</f>
        <v>0</v>
      </c>
      <c r="L13" s="294" t="str">
        <f>IF($P$10="Immo",+Feb!$AW$2," ")</f>
        <v xml:space="preserve"> </v>
      </c>
      <c r="M13" s="295">
        <f>IF($P$10="Immo",+Feb!$AV$2,+Feb!$BA$2)</f>
        <v>0</v>
      </c>
      <c r="N13" s="296">
        <f>+Feb!$AS$2</f>
        <v>0</v>
      </c>
      <c r="O13" s="297"/>
      <c r="P13" s="298" t="str">
        <f>+Feb!$I$49</f>
        <v xml:space="preserve">0,00 </v>
      </c>
      <c r="Q13" s="299" t="str">
        <f>+Feb!$J$49</f>
        <v xml:space="preserve">0,00 </v>
      </c>
      <c r="R13" s="300" t="str">
        <f>+Feb!$H$49</f>
        <v xml:space="preserve">0,00 </v>
      </c>
      <c r="S13" s="301">
        <f>+Feb!$K$48</f>
        <v>0</v>
      </c>
      <c r="T13" s="36" t="str">
        <f>IF(B13="y",+Feb!$A$1,"")</f>
        <v/>
      </c>
      <c r="U13" s="684" t="str">
        <f t="shared" si="2"/>
        <v/>
      </c>
      <c r="X13" s="38"/>
      <c r="Y13" s="38"/>
      <c r="AP13" s="81"/>
      <c r="AQ13" s="81"/>
      <c r="AR13" s="81"/>
      <c r="AS13" s="81"/>
      <c r="AT13" s="81"/>
      <c r="AU13" s="81"/>
      <c r="AV13" s="81"/>
      <c r="AW13" s="81"/>
      <c r="AX13" s="81"/>
      <c r="AY13" s="81"/>
      <c r="AZ13" s="81"/>
      <c r="BA13" s="81"/>
    </row>
    <row r="14" spans="1:53" ht="18" customHeight="1" x14ac:dyDescent="0.45">
      <c r="A14" s="31"/>
      <c r="B14" s="209" t="str">
        <f>+Mrz!B50</f>
        <v>o</v>
      </c>
      <c r="C14" s="1168" t="s">
        <v>237</v>
      </c>
      <c r="D14" s="302">
        <f t="shared" ref="D14:D23" si="6">IF($B14=D$10,1,0)</f>
        <v>1</v>
      </c>
      <c r="E14" s="302">
        <f t="shared" si="0"/>
        <v>0</v>
      </c>
      <c r="F14" s="302">
        <f t="shared" si="0"/>
        <v>0</v>
      </c>
      <c r="G14" s="292">
        <f t="shared" si="3"/>
        <v>0</v>
      </c>
      <c r="H14" s="292">
        <f t="shared" ref="H14:H23" si="7">IF(AND(D14=1,F13=1),1,0)</f>
        <v>0</v>
      </c>
      <c r="I14" s="292">
        <f t="shared" si="1"/>
        <v>0</v>
      </c>
      <c r="J14" s="292">
        <f t="shared" si="4"/>
        <v>0</v>
      </c>
      <c r="K14" s="293">
        <f t="shared" si="5"/>
        <v>0</v>
      </c>
      <c r="L14" s="294" t="str">
        <f>IF($P$10="Immo",+Mrz!$AW$2," ")</f>
        <v xml:space="preserve"> </v>
      </c>
      <c r="M14" s="295">
        <f>IF($P$10="Immo",+Mrz!$AV$2,+Mrz!$BA$2)</f>
        <v>0</v>
      </c>
      <c r="N14" s="296">
        <f>+Mrz!$AS$2</f>
        <v>0</v>
      </c>
      <c r="O14" s="297"/>
      <c r="P14" s="298" t="str">
        <f>+Mrz!$I$49</f>
        <v xml:space="preserve">0,00 </v>
      </c>
      <c r="Q14" s="299" t="str">
        <f>+Mrz!$J$49</f>
        <v xml:space="preserve">0,00 </v>
      </c>
      <c r="R14" s="300" t="str">
        <f>+Mrz!$H$49</f>
        <v xml:space="preserve">0,00 </v>
      </c>
      <c r="S14" s="301">
        <f>+Mrz!$K$48</f>
        <v>0</v>
      </c>
      <c r="T14" s="36" t="str">
        <f>IF(B14="y",+Mrz!$A$1,"")</f>
        <v/>
      </c>
      <c r="U14" s="684" t="str">
        <f t="shared" si="2"/>
        <v/>
      </c>
      <c r="X14" s="38"/>
      <c r="Y14" s="38"/>
      <c r="AP14" s="81"/>
      <c r="AQ14" s="81"/>
      <c r="AR14" s="81"/>
      <c r="AS14" s="81"/>
      <c r="AT14" s="81"/>
      <c r="AU14" s="81"/>
      <c r="AV14" s="81"/>
      <c r="AW14" s="81"/>
      <c r="AX14" s="81"/>
      <c r="AY14" s="81"/>
      <c r="AZ14" s="81"/>
      <c r="BA14" s="81"/>
    </row>
    <row r="15" spans="1:53" ht="18" customHeight="1" x14ac:dyDescent="0.45">
      <c r="A15" s="31"/>
      <c r="B15" s="209" t="str">
        <f>+Apr!B50</f>
        <v>o</v>
      </c>
      <c r="C15" s="1168" t="s">
        <v>238</v>
      </c>
      <c r="D15" s="302">
        <f t="shared" si="6"/>
        <v>1</v>
      </c>
      <c r="E15" s="302">
        <f t="shared" si="0"/>
        <v>0</v>
      </c>
      <c r="F15" s="302">
        <f t="shared" si="0"/>
        <v>0</v>
      </c>
      <c r="G15" s="292">
        <f t="shared" si="3"/>
        <v>0</v>
      </c>
      <c r="H15" s="292">
        <f t="shared" si="7"/>
        <v>0</v>
      </c>
      <c r="I15" s="292">
        <f t="shared" si="1"/>
        <v>0</v>
      </c>
      <c r="J15" s="292">
        <f t="shared" si="4"/>
        <v>0</v>
      </c>
      <c r="K15" s="293">
        <f t="shared" si="5"/>
        <v>0</v>
      </c>
      <c r="L15" s="294" t="str">
        <f>IF($P$10="Immo",+Apr!$AW$2," ")</f>
        <v xml:space="preserve"> </v>
      </c>
      <c r="M15" s="295">
        <f>IF($P$10="Immo",+Apr!$AV$2,+Apr!$BA$2)</f>
        <v>0</v>
      </c>
      <c r="N15" s="296">
        <f>+Apr!$AS$2</f>
        <v>0</v>
      </c>
      <c r="O15" s="297"/>
      <c r="P15" s="298" t="str">
        <f>+Apr!$I$49</f>
        <v xml:space="preserve">0,00 </v>
      </c>
      <c r="Q15" s="299" t="str">
        <f>+Apr!$J$49</f>
        <v xml:space="preserve">0,00 </v>
      </c>
      <c r="R15" s="300" t="str">
        <f>+Apr!$H$49</f>
        <v xml:space="preserve">0,00 </v>
      </c>
      <c r="S15" s="301">
        <f>+Apr!$K$48</f>
        <v>0</v>
      </c>
      <c r="T15" s="36" t="str">
        <f>IF(B15="y",+Apr!$A$1,"")</f>
        <v/>
      </c>
      <c r="U15" s="684" t="str">
        <f t="shared" si="2"/>
        <v/>
      </c>
      <c r="X15" s="38"/>
      <c r="Y15" s="38"/>
      <c r="AP15" s="81"/>
      <c r="AQ15" s="81"/>
      <c r="AR15" s="81"/>
      <c r="AS15" s="81"/>
      <c r="AT15" s="81"/>
      <c r="AU15" s="81"/>
      <c r="AV15" s="81"/>
      <c r="AW15" s="81"/>
      <c r="AX15" s="81"/>
      <c r="AY15" s="81"/>
      <c r="AZ15" s="81"/>
      <c r="BA15" s="81"/>
    </row>
    <row r="16" spans="1:53" ht="18" customHeight="1" x14ac:dyDescent="0.45">
      <c r="A16" s="31"/>
      <c r="B16" s="209" t="str">
        <f>+Mai!B50</f>
        <v>o</v>
      </c>
      <c r="C16" s="1168" t="s">
        <v>239</v>
      </c>
      <c r="D16" s="302">
        <f t="shared" si="6"/>
        <v>1</v>
      </c>
      <c r="E16" s="302">
        <f t="shared" si="0"/>
        <v>0</v>
      </c>
      <c r="F16" s="302">
        <f t="shared" si="0"/>
        <v>0</v>
      </c>
      <c r="G16" s="292">
        <f t="shared" si="3"/>
        <v>0</v>
      </c>
      <c r="H16" s="292">
        <f t="shared" si="7"/>
        <v>0</v>
      </c>
      <c r="I16" s="292">
        <f t="shared" si="1"/>
        <v>0</v>
      </c>
      <c r="J16" s="292">
        <f t="shared" si="4"/>
        <v>0</v>
      </c>
      <c r="K16" s="293">
        <f t="shared" si="5"/>
        <v>0</v>
      </c>
      <c r="L16" s="294" t="str">
        <f>IF($P$10="Immo",+Mai!$AW$2," ")</f>
        <v xml:space="preserve"> </v>
      </c>
      <c r="M16" s="295">
        <f>IF($P$10="Immo",+Mai!$AV$2,+Mai!$BA$2)</f>
        <v>0</v>
      </c>
      <c r="N16" s="296">
        <f>+Mai!$AS$2</f>
        <v>0</v>
      </c>
      <c r="O16" s="297"/>
      <c r="P16" s="298" t="str">
        <f>+Mai!$I$49</f>
        <v xml:space="preserve">0,00 </v>
      </c>
      <c r="Q16" s="299" t="str">
        <f>+Mai!$J$49</f>
        <v xml:space="preserve">0,00 </v>
      </c>
      <c r="R16" s="300" t="str">
        <f>+Mai!$H$49</f>
        <v xml:space="preserve">0,00 </v>
      </c>
      <c r="S16" s="301">
        <f>+Mai!$K$48</f>
        <v>0</v>
      </c>
      <c r="T16" s="36" t="str">
        <f>IF(B16="y",+Mai!$A$1,"")</f>
        <v/>
      </c>
      <c r="U16" s="684" t="str">
        <f t="shared" si="2"/>
        <v/>
      </c>
      <c r="X16" s="38"/>
      <c r="Y16" s="38"/>
      <c r="AP16" s="81"/>
      <c r="AQ16" s="81"/>
      <c r="AR16" s="81"/>
      <c r="AS16" s="81"/>
      <c r="AT16" s="81"/>
      <c r="AU16" s="81"/>
      <c r="AV16" s="81"/>
      <c r="AW16" s="81"/>
      <c r="AX16" s="81"/>
      <c r="AY16" s="81"/>
      <c r="AZ16" s="81"/>
      <c r="BA16" s="81"/>
    </row>
    <row r="17" spans="1:53" ht="18" customHeight="1" x14ac:dyDescent="0.45">
      <c r="A17" s="31"/>
      <c r="B17" s="209" t="str">
        <f>+Jun!B50</f>
        <v>o</v>
      </c>
      <c r="C17" s="1168" t="s">
        <v>240</v>
      </c>
      <c r="D17" s="302">
        <f t="shared" si="6"/>
        <v>1</v>
      </c>
      <c r="E17" s="302">
        <f t="shared" si="0"/>
        <v>0</v>
      </c>
      <c r="F17" s="302">
        <f t="shared" si="0"/>
        <v>0</v>
      </c>
      <c r="G17" s="292">
        <f t="shared" si="3"/>
        <v>0</v>
      </c>
      <c r="H17" s="292">
        <f t="shared" si="7"/>
        <v>0</v>
      </c>
      <c r="I17" s="292">
        <f t="shared" si="1"/>
        <v>0</v>
      </c>
      <c r="J17" s="292">
        <f t="shared" si="4"/>
        <v>0</v>
      </c>
      <c r="K17" s="293">
        <f t="shared" si="5"/>
        <v>0</v>
      </c>
      <c r="L17" s="294" t="str">
        <f>IF($P$10="Immo",+Jun!$AW$2," ")</f>
        <v xml:space="preserve"> </v>
      </c>
      <c r="M17" s="295">
        <f>IF($P$10="Immo",+Jun!$AV$2,+Jun!$BA$2)</f>
        <v>0</v>
      </c>
      <c r="N17" s="296">
        <f>+Jun!$AS$2</f>
        <v>0</v>
      </c>
      <c r="O17" s="297"/>
      <c r="P17" s="298" t="str">
        <f>+Jun!$I$49</f>
        <v xml:space="preserve">0,00 </v>
      </c>
      <c r="Q17" s="299" t="str">
        <f>+Jun!$J$49</f>
        <v xml:space="preserve">0,00 </v>
      </c>
      <c r="R17" s="300" t="str">
        <f>+Jun!$H$49</f>
        <v xml:space="preserve">0,00 </v>
      </c>
      <c r="S17" s="301">
        <f>+Jun!$K$48</f>
        <v>0</v>
      </c>
      <c r="T17" s="36" t="str">
        <f>IF(B17="y",+Jun!$A$1,"")</f>
        <v/>
      </c>
      <c r="U17" s="684" t="str">
        <f t="shared" si="2"/>
        <v/>
      </c>
      <c r="X17" s="38"/>
      <c r="Y17" s="38"/>
      <c r="AP17" s="81"/>
      <c r="AQ17" s="81"/>
      <c r="AR17" s="81"/>
      <c r="AS17" s="81"/>
      <c r="AT17" s="81"/>
      <c r="AU17" s="81"/>
      <c r="AV17" s="81"/>
      <c r="AW17" s="81"/>
      <c r="AX17" s="81"/>
      <c r="AY17" s="81"/>
      <c r="AZ17" s="81"/>
      <c r="BA17" s="81"/>
    </row>
    <row r="18" spans="1:53" ht="18" customHeight="1" x14ac:dyDescent="0.45">
      <c r="A18" s="31"/>
      <c r="B18" s="209" t="str">
        <f>+Jul!B50</f>
        <v>o</v>
      </c>
      <c r="C18" s="1168" t="s">
        <v>241</v>
      </c>
      <c r="D18" s="302">
        <f t="shared" si="6"/>
        <v>1</v>
      </c>
      <c r="E18" s="302">
        <f>IF($B18=E$10,1,0)</f>
        <v>0</v>
      </c>
      <c r="F18" s="302">
        <f t="shared" si="0"/>
        <v>0</v>
      </c>
      <c r="G18" s="292">
        <f t="shared" si="3"/>
        <v>0</v>
      </c>
      <c r="H18" s="292">
        <f t="shared" si="7"/>
        <v>0</v>
      </c>
      <c r="I18" s="292">
        <f t="shared" si="1"/>
        <v>0</v>
      </c>
      <c r="J18" s="292">
        <f t="shared" si="4"/>
        <v>0</v>
      </c>
      <c r="K18" s="293">
        <f t="shared" si="5"/>
        <v>0</v>
      </c>
      <c r="L18" s="294" t="str">
        <f>IF($P$10="Immo",+Jul!$AW$2," ")</f>
        <v xml:space="preserve"> </v>
      </c>
      <c r="M18" s="295">
        <f>IF($P$10="Immo",+Jul!$AV$2,+Jul!$BA$2)</f>
        <v>0</v>
      </c>
      <c r="N18" s="296">
        <f>+Jul!$AS$2</f>
        <v>0</v>
      </c>
      <c r="O18" s="297"/>
      <c r="P18" s="298" t="str">
        <f>+Jul!$I$49</f>
        <v xml:space="preserve">0,00 </v>
      </c>
      <c r="Q18" s="299" t="str">
        <f>+Jul!$J$49</f>
        <v xml:space="preserve">0,00 </v>
      </c>
      <c r="R18" s="300" t="str">
        <f>+Jul!$H$49</f>
        <v xml:space="preserve">0,00 </v>
      </c>
      <c r="S18" s="301">
        <f>+Jul!$K$48</f>
        <v>0</v>
      </c>
      <c r="T18" s="36" t="str">
        <f>IF(B18="y",+Jul!$A$1,"")</f>
        <v/>
      </c>
      <c r="U18" s="684" t="str">
        <f t="shared" si="2"/>
        <v/>
      </c>
      <c r="X18" s="38"/>
      <c r="Y18" s="38"/>
      <c r="AP18" s="81"/>
      <c r="AQ18" s="81"/>
      <c r="AR18" s="81"/>
      <c r="AS18" s="81"/>
      <c r="AT18" s="81"/>
      <c r="AU18" s="81"/>
      <c r="AV18" s="81"/>
      <c r="AW18" s="81"/>
      <c r="AX18" s="81"/>
      <c r="AY18" s="81"/>
      <c r="AZ18" s="81"/>
      <c r="BA18" s="81"/>
    </row>
    <row r="19" spans="1:53" ht="18" customHeight="1" x14ac:dyDescent="0.45">
      <c r="A19" s="31"/>
      <c r="B19" s="209" t="str">
        <f>+Aug!B50</f>
        <v>o</v>
      </c>
      <c r="C19" s="1168" t="s">
        <v>242</v>
      </c>
      <c r="D19" s="302">
        <f t="shared" si="6"/>
        <v>1</v>
      </c>
      <c r="E19" s="302">
        <f>IF($B19=E$10,1,0)</f>
        <v>0</v>
      </c>
      <c r="F19" s="302">
        <f t="shared" si="0"/>
        <v>0</v>
      </c>
      <c r="G19" s="292">
        <f t="shared" si="3"/>
        <v>0</v>
      </c>
      <c r="H19" s="292">
        <f t="shared" si="7"/>
        <v>0</v>
      </c>
      <c r="I19" s="292">
        <f t="shared" si="1"/>
        <v>0</v>
      </c>
      <c r="J19" s="292">
        <f t="shared" si="4"/>
        <v>0</v>
      </c>
      <c r="K19" s="293">
        <f t="shared" si="5"/>
        <v>0</v>
      </c>
      <c r="L19" s="294" t="str">
        <f>IF($P$10="Immo",+Aug!$AW$2," ")</f>
        <v xml:space="preserve"> </v>
      </c>
      <c r="M19" s="295">
        <f>IF($P$10="Immo",+Aug!$AV$2,+Aug!$BA$2)</f>
        <v>0</v>
      </c>
      <c r="N19" s="296">
        <f>+Aug!$AS$2</f>
        <v>0</v>
      </c>
      <c r="O19" s="297"/>
      <c r="P19" s="298" t="str">
        <f>+Aug!$I$49</f>
        <v xml:space="preserve">0,00 </v>
      </c>
      <c r="Q19" s="299" t="str">
        <f>+Aug!$J$49</f>
        <v xml:space="preserve">0,00 </v>
      </c>
      <c r="R19" s="300" t="str">
        <f>+Aug!$H$49</f>
        <v xml:space="preserve">0,00 </v>
      </c>
      <c r="S19" s="301">
        <f>+Aug!$K$48</f>
        <v>0</v>
      </c>
      <c r="T19" s="36" t="str">
        <f>IF(B19="y",+Aug!$A$1,"")</f>
        <v/>
      </c>
      <c r="U19" s="684" t="str">
        <f t="shared" si="2"/>
        <v/>
      </c>
      <c r="X19" s="38"/>
      <c r="Y19" s="38"/>
      <c r="AP19" s="81"/>
      <c r="AQ19" s="81"/>
      <c r="AR19" s="81"/>
      <c r="AS19" s="81"/>
      <c r="AT19" s="81"/>
      <c r="AU19" s="81"/>
      <c r="AV19" s="81"/>
      <c r="AW19" s="81"/>
      <c r="AX19" s="81"/>
      <c r="AY19" s="81"/>
      <c r="AZ19" s="81"/>
      <c r="BA19" s="81"/>
    </row>
    <row r="20" spans="1:53" ht="18" customHeight="1" x14ac:dyDescent="0.45">
      <c r="A20" s="31"/>
      <c r="B20" s="209" t="str">
        <f>+Sep!B50</f>
        <v>o</v>
      </c>
      <c r="C20" s="1168" t="s">
        <v>243</v>
      </c>
      <c r="D20" s="302">
        <f t="shared" si="6"/>
        <v>1</v>
      </c>
      <c r="E20" s="302">
        <f t="shared" si="0"/>
        <v>0</v>
      </c>
      <c r="F20" s="302">
        <f t="shared" si="0"/>
        <v>0</v>
      </c>
      <c r="G20" s="292">
        <f t="shared" si="3"/>
        <v>0</v>
      </c>
      <c r="H20" s="292">
        <f t="shared" si="7"/>
        <v>0</v>
      </c>
      <c r="I20" s="292">
        <f t="shared" si="1"/>
        <v>0</v>
      </c>
      <c r="J20" s="292">
        <f>IF(AND(F20=1,OR(D19=1,E19=1)),1,IF(AND(E20=1,D19=1),1,IF(AND(E20=1,E19=1),1,IF(AND(E21=1,E20=1),1,0))))</f>
        <v>0</v>
      </c>
      <c r="K20" s="293">
        <f t="shared" si="5"/>
        <v>0</v>
      </c>
      <c r="L20" s="294" t="str">
        <f>IF($P$10="Immo",+Sep!$AW$2," ")</f>
        <v xml:space="preserve"> </v>
      </c>
      <c r="M20" s="295">
        <f>IF($P$10="Immo",+Sep!$AV$2,+Sep!$BA$2)</f>
        <v>0</v>
      </c>
      <c r="N20" s="296">
        <f>+Sep!$AS$2</f>
        <v>0</v>
      </c>
      <c r="O20" s="297"/>
      <c r="P20" s="298" t="str">
        <f>+Sep!$I$49</f>
        <v xml:space="preserve">0,00 </v>
      </c>
      <c r="Q20" s="299" t="str">
        <f>+Sep!$J$49</f>
        <v xml:space="preserve">0,00 </v>
      </c>
      <c r="R20" s="300" t="str">
        <f>+Sep!$H$49</f>
        <v xml:space="preserve">0,00 </v>
      </c>
      <c r="S20" s="301">
        <f>+Sep!$K$48</f>
        <v>0</v>
      </c>
      <c r="T20" s="36" t="str">
        <f>IF(B20="y",+Sep!$A$1,"")</f>
        <v/>
      </c>
      <c r="U20" s="684" t="str">
        <f t="shared" si="2"/>
        <v/>
      </c>
      <c r="X20" s="38"/>
      <c r="Y20" s="38"/>
      <c r="AP20" s="81"/>
      <c r="AQ20" s="81"/>
      <c r="AR20" s="81"/>
      <c r="AS20" s="81"/>
      <c r="AT20" s="81"/>
      <c r="AU20" s="81"/>
      <c r="AV20" s="81"/>
      <c r="AW20" s="81"/>
      <c r="AX20" s="81"/>
      <c r="AY20" s="81"/>
      <c r="AZ20" s="81"/>
      <c r="BA20" s="81"/>
    </row>
    <row r="21" spans="1:53" ht="18" customHeight="1" x14ac:dyDescent="0.35">
      <c r="A21" s="31"/>
      <c r="B21" s="209" t="str">
        <f>+Okt!B50</f>
        <v>o</v>
      </c>
      <c r="C21" s="1168" t="s">
        <v>244</v>
      </c>
      <c r="D21" s="302">
        <f t="shared" si="6"/>
        <v>1</v>
      </c>
      <c r="E21" s="302">
        <f t="shared" si="0"/>
        <v>0</v>
      </c>
      <c r="F21" s="302">
        <f t="shared" si="0"/>
        <v>0</v>
      </c>
      <c r="G21" s="292">
        <f t="shared" si="3"/>
        <v>0</v>
      </c>
      <c r="H21" s="292">
        <f t="shared" si="7"/>
        <v>0</v>
      </c>
      <c r="I21" s="292">
        <f t="shared" si="1"/>
        <v>0</v>
      </c>
      <c r="J21" s="292">
        <f t="shared" ref="J21:J22" si="8">IF(AND(F21=1,OR(D20=1,E20=1)),1,IF(AND(E21=1,D20=1),1,IF(AND(E21=1,E20=1),1,IF(AND(E22=1,E21=1),1,0))))</f>
        <v>0</v>
      </c>
      <c r="K21" s="293">
        <f t="shared" si="5"/>
        <v>0</v>
      </c>
      <c r="L21" s="294" t="str">
        <f>IF($P$10="Immo",+Okt!$AW$2," ")</f>
        <v xml:space="preserve"> </v>
      </c>
      <c r="M21" s="295">
        <f>IF($P$10="Immo",+Okt!$AV$2,+Okt!$BA$2)</f>
        <v>0</v>
      </c>
      <c r="N21" s="296">
        <f>+Okt!$AS$2</f>
        <v>0</v>
      </c>
      <c r="O21" s="297"/>
      <c r="P21" s="298" t="str">
        <f>+Okt!$I$49</f>
        <v xml:space="preserve">0,00 </v>
      </c>
      <c r="Q21" s="299" t="str">
        <f>+Okt!$J$49</f>
        <v xml:space="preserve">0,00 </v>
      </c>
      <c r="R21" s="300" t="str">
        <f>+Okt!$H$49</f>
        <v xml:space="preserve">0,00 </v>
      </c>
      <c r="S21" s="301">
        <f>+Okt!$K$48</f>
        <v>0</v>
      </c>
      <c r="T21" s="36" t="str">
        <f>IF(B21="y",+Okt!$A$1,"")</f>
        <v/>
      </c>
      <c r="U21" s="684" t="str">
        <f t="shared" si="2"/>
        <v/>
      </c>
      <c r="X21" s="38"/>
      <c r="Y21" s="830"/>
      <c r="AP21" s="81"/>
      <c r="AQ21" s="81"/>
      <c r="AR21" s="81"/>
      <c r="AS21" s="81"/>
      <c r="AT21" s="81"/>
      <c r="AU21" s="81"/>
      <c r="AV21" s="81"/>
      <c r="AW21" s="81"/>
      <c r="AX21" s="81"/>
      <c r="AY21" s="81"/>
      <c r="AZ21" s="81"/>
      <c r="BA21" s="81"/>
    </row>
    <row r="22" spans="1:53" ht="18" customHeight="1" x14ac:dyDescent="0.45">
      <c r="A22" s="31"/>
      <c r="B22" s="209" t="str">
        <f>+Nov!B50</f>
        <v>o</v>
      </c>
      <c r="C22" s="1168" t="s">
        <v>245</v>
      </c>
      <c r="D22" s="302">
        <f t="shared" si="6"/>
        <v>1</v>
      </c>
      <c r="E22" s="302">
        <f t="shared" si="0"/>
        <v>0</v>
      </c>
      <c r="F22" s="302">
        <f t="shared" si="0"/>
        <v>0</v>
      </c>
      <c r="G22" s="292">
        <f t="shared" si="3"/>
        <v>0</v>
      </c>
      <c r="H22" s="292">
        <f t="shared" si="7"/>
        <v>0</v>
      </c>
      <c r="I22" s="292">
        <f t="shared" si="1"/>
        <v>0</v>
      </c>
      <c r="J22" s="292">
        <f t="shared" si="8"/>
        <v>0</v>
      </c>
      <c r="K22" s="293">
        <f t="shared" si="5"/>
        <v>0</v>
      </c>
      <c r="L22" s="294" t="str">
        <f>IF($P$10="Immo",+Nov!$AW$2," ")</f>
        <v xml:space="preserve"> </v>
      </c>
      <c r="M22" s="295">
        <f>IF($P$10="Immo",+Nov!$AV$2,+Nov!$BA$2)</f>
        <v>0</v>
      </c>
      <c r="N22" s="296">
        <f>+Nov!$AS$2</f>
        <v>0</v>
      </c>
      <c r="O22" s="297"/>
      <c r="P22" s="298" t="str">
        <f>+Nov!$I$49</f>
        <v xml:space="preserve">0,00 </v>
      </c>
      <c r="Q22" s="299" t="str">
        <f>+Nov!$J$49</f>
        <v xml:space="preserve">0,00 </v>
      </c>
      <c r="R22" s="300" t="str">
        <f>+Nov!$H$49</f>
        <v xml:space="preserve">0,00 </v>
      </c>
      <c r="S22" s="301">
        <f>+Nov!$K$48</f>
        <v>0</v>
      </c>
      <c r="T22" s="36" t="str">
        <f>IF(B22="y",+Nov!$A$1,"")</f>
        <v/>
      </c>
      <c r="U22" s="684" t="str">
        <f t="shared" si="2"/>
        <v/>
      </c>
      <c r="X22" s="38"/>
      <c r="Y22" s="38"/>
      <c r="AP22" s="81"/>
      <c r="AQ22" s="81"/>
      <c r="AR22" s="81"/>
      <c r="AS22" s="81"/>
      <c r="AT22" s="81"/>
      <c r="AU22" s="81"/>
      <c r="AV22" s="81"/>
      <c r="AW22" s="81"/>
      <c r="AX22" s="81"/>
      <c r="AY22" s="81"/>
      <c r="AZ22" s="81"/>
      <c r="BA22" s="81"/>
    </row>
    <row r="23" spans="1:53" ht="18" customHeight="1" thickBot="1" x14ac:dyDescent="0.5">
      <c r="A23" s="31"/>
      <c r="B23" s="209" t="str">
        <f>+Dez!B50</f>
        <v>o</v>
      </c>
      <c r="C23" s="1169" t="s">
        <v>246</v>
      </c>
      <c r="D23" s="303">
        <f t="shared" si="6"/>
        <v>1</v>
      </c>
      <c r="E23" s="303">
        <f t="shared" si="0"/>
        <v>0</v>
      </c>
      <c r="F23" s="303">
        <f t="shared" si="0"/>
        <v>0</v>
      </c>
      <c r="G23" s="292">
        <f t="shared" si="3"/>
        <v>0</v>
      </c>
      <c r="H23" s="292">
        <f t="shared" si="7"/>
        <v>0</v>
      </c>
      <c r="I23" s="304">
        <v>0</v>
      </c>
      <c r="J23" s="292">
        <f>IF(AND(F23=1,OR(D22=1,E22=1)),1,IF(AND(E23=1,D22=1),1,IF(AND(E23=1,E22=1),1,0)))</f>
        <v>0</v>
      </c>
      <c r="K23" s="293">
        <f t="shared" si="5"/>
        <v>0</v>
      </c>
      <c r="L23" s="847" t="str">
        <f>IF($P$10="Immo",+Dez!$AW$2," ")</f>
        <v xml:space="preserve"> </v>
      </c>
      <c r="M23" s="848">
        <f>IF($P$10="Immo",+Dez!$AV$2,+Dez!$BA$2)</f>
        <v>0</v>
      </c>
      <c r="N23" s="305">
        <f>+Dez!$AS$2</f>
        <v>0</v>
      </c>
      <c r="O23" s="297"/>
      <c r="P23" s="298" t="str">
        <f>+Dez!$I$49</f>
        <v xml:space="preserve">0,00 </v>
      </c>
      <c r="Q23" s="299" t="str">
        <f>+Dez!$J$49</f>
        <v xml:space="preserve">0,00 </v>
      </c>
      <c r="R23" s="300" t="str">
        <f>+Dez!$H$49</f>
        <v xml:space="preserve">0,00 </v>
      </c>
      <c r="S23" s="301">
        <f>+Dez!$K$48</f>
        <v>0</v>
      </c>
      <c r="T23" s="36" t="str">
        <f>IF(B23="y",+Dez!$A$1,"")</f>
        <v/>
      </c>
      <c r="U23" s="684" t="str">
        <f t="shared" si="2"/>
        <v/>
      </c>
      <c r="X23" s="38"/>
      <c r="Y23" s="38"/>
      <c r="AP23" s="81"/>
      <c r="AQ23" s="81"/>
      <c r="AR23" s="81"/>
      <c r="AS23" s="81"/>
      <c r="AT23" s="81"/>
      <c r="AU23" s="81"/>
      <c r="AV23" s="81"/>
      <c r="AW23" s="81"/>
      <c r="AX23" s="81"/>
      <c r="AY23" s="81"/>
      <c r="AZ23" s="81"/>
      <c r="BA23" s="81"/>
    </row>
    <row r="24" spans="1:53" s="48" customFormat="1" ht="18" customHeight="1" thickTop="1" thickBot="1" x14ac:dyDescent="0.5">
      <c r="A24" s="39"/>
      <c r="B24" s="210"/>
      <c r="C24" s="354"/>
      <c r="D24" s="355">
        <f>SUM(D12:D23)</f>
        <v>11</v>
      </c>
      <c r="E24" s="355">
        <f t="shared" ref="E24:F24" si="9">SUM(E12:E23)</f>
        <v>1</v>
      </c>
      <c r="F24" s="355">
        <f t="shared" si="9"/>
        <v>0</v>
      </c>
      <c r="G24" s="356"/>
      <c r="H24" s="356"/>
      <c r="I24" s="356"/>
      <c r="J24" s="356"/>
      <c r="K24" s="356"/>
      <c r="L24" s="40"/>
      <c r="M24" s="40"/>
      <c r="N24" s="41"/>
      <c r="O24" s="42"/>
      <c r="P24" s="43"/>
      <c r="Q24" s="44"/>
      <c r="R24" s="45"/>
      <c r="S24" s="46"/>
      <c r="T24" s="47"/>
      <c r="U24" s="685"/>
      <c r="X24" s="38"/>
    </row>
    <row r="25" spans="1:53" s="3" customFormat="1" ht="18" customHeight="1" thickTop="1" thickBot="1" x14ac:dyDescent="0.5">
      <c r="A25" s="37"/>
      <c r="B25" s="211"/>
      <c r="C25" s="306" t="s">
        <v>3</v>
      </c>
      <c r="D25" s="307" t="s">
        <v>62</v>
      </c>
      <c r="E25" s="308"/>
      <c r="F25" s="309"/>
      <c r="G25" s="310">
        <f>IF(D11=1,IF(D24&lt;&gt;12,1,0),IF(F11=1,IF(F24&lt;&gt;12,1,0),0))</f>
        <v>0</v>
      </c>
      <c r="H25" s="310">
        <f>IF(E11=1,IF(AND(E24&lt;&gt;1,K11=0),1,0),0)</f>
        <v>0</v>
      </c>
      <c r="J25" s="311" t="s">
        <v>63</v>
      </c>
      <c r="K25" s="312">
        <f>+G25+H25</f>
        <v>0</v>
      </c>
      <c r="L25" s="313" t="str">
        <f>+L11</f>
        <v xml:space="preserve"> </v>
      </c>
      <c r="M25" s="314" t="str">
        <f>+M11</f>
        <v>Steuer</v>
      </c>
      <c r="N25" s="315" t="str">
        <f>+N11</f>
        <v>EBIT</v>
      </c>
      <c r="O25" s="316"/>
      <c r="P25" s="550" t="s">
        <v>0</v>
      </c>
      <c r="Q25" s="553" t="s">
        <v>1</v>
      </c>
      <c r="R25" s="317" t="s">
        <v>6</v>
      </c>
      <c r="S25" s="318" t="str">
        <f>+S11</f>
        <v>Endstand</v>
      </c>
      <c r="T25" s="47"/>
      <c r="U25" s="686"/>
      <c r="AP25" s="199"/>
      <c r="AQ25" s="199"/>
      <c r="AR25" s="199"/>
      <c r="AS25" s="199"/>
      <c r="AT25" s="199"/>
      <c r="AU25" s="199"/>
      <c r="AV25" s="199"/>
      <c r="AW25" s="199"/>
      <c r="AX25" s="199"/>
      <c r="AY25" s="199"/>
      <c r="AZ25" s="199"/>
      <c r="BA25" s="199"/>
    </row>
    <row r="26" spans="1:53" ht="18" customHeight="1" thickTop="1" thickBot="1" x14ac:dyDescent="0.5">
      <c r="A26" s="31"/>
      <c r="B26" s="211"/>
      <c r="C26" s="1167">
        <f>+C7</f>
        <v>46023</v>
      </c>
      <c r="D26" s="319" t="s">
        <v>64</v>
      </c>
      <c r="E26" s="320"/>
      <c r="F26" s="321"/>
      <c r="G26" s="322">
        <f>IF(AND(E11=1,OR(D24=12,F24=12)),1,0)</f>
        <v>0</v>
      </c>
      <c r="H26" s="323"/>
      <c r="I26" s="323"/>
      <c r="J26" s="323"/>
      <c r="K26" s="323"/>
      <c r="L26" s="324">
        <f>IF(P10="Immo",SUM(L12:L25),0)</f>
        <v>0</v>
      </c>
      <c r="M26" s="325">
        <f>SUM(M12:M25)</f>
        <v>0</v>
      </c>
      <c r="N26" s="326">
        <f>SUM(N12:N25)</f>
        <v>0</v>
      </c>
      <c r="O26" s="327"/>
      <c r="P26" s="548">
        <f>SUM(P12:P25)</f>
        <v>0</v>
      </c>
      <c r="Q26" s="549">
        <f>SUM(Q12:Q25)</f>
        <v>0</v>
      </c>
      <c r="R26" s="328">
        <f>SUM(R12:R23)</f>
        <v>0</v>
      </c>
      <c r="S26" s="329">
        <f>+S23</f>
        <v>0</v>
      </c>
      <c r="T26" s="47"/>
      <c r="U26" s="1163" t="s">
        <v>233</v>
      </c>
      <c r="X26" s="3"/>
      <c r="Y26" s="38"/>
      <c r="AP26" s="81"/>
      <c r="AQ26" s="81"/>
      <c r="AR26" s="81"/>
      <c r="AS26" s="81"/>
      <c r="AT26" s="81"/>
      <c r="AU26" s="81"/>
      <c r="AV26" s="81"/>
      <c r="AW26" s="81"/>
      <c r="AX26" s="81"/>
      <c r="AY26" s="81"/>
      <c r="AZ26" s="81"/>
      <c r="BA26" s="81"/>
    </row>
    <row r="27" spans="1:53" ht="18" customHeight="1" thickTop="1" thickBot="1" x14ac:dyDescent="0.5">
      <c r="A27" s="31"/>
      <c r="B27" s="211"/>
      <c r="C27" s="330" t="str">
        <f>IF(P10="Immo","Rücklagen","")</f>
        <v/>
      </c>
      <c r="D27" s="331"/>
      <c r="E27" s="323"/>
      <c r="F27" s="323"/>
      <c r="G27" s="323"/>
      <c r="H27" s="323"/>
      <c r="I27" s="323"/>
      <c r="J27" s="323"/>
      <c r="K27" s="323"/>
      <c r="L27" s="512" t="s">
        <v>60</v>
      </c>
      <c r="M27" s="1343">
        <f>+M26+N26</f>
        <v>0</v>
      </c>
      <c r="N27" s="1344"/>
      <c r="O27" s="50"/>
      <c r="P27" s="1352" t="str">
        <f>IF(U27=1,"Vorsicht: Ein Selekt ist noch aktiv! ","")</f>
        <v/>
      </c>
      <c r="Q27" s="1352"/>
      <c r="R27" s="1352"/>
      <c r="S27" s="244">
        <f>+R26+Q26+P26+S10-S26</f>
        <v>0</v>
      </c>
      <c r="T27" s="47"/>
      <c r="U27" s="688">
        <f>SUM(Jan:Dez!AP2)</f>
        <v>0</v>
      </c>
      <c r="X27" s="51"/>
      <c r="AP27" s="81"/>
      <c r="AQ27" s="81"/>
      <c r="AR27" s="81"/>
      <c r="AS27" s="81"/>
      <c r="AT27" s="81"/>
      <c r="AU27" s="81"/>
      <c r="AV27" s="81"/>
      <c r="AW27" s="81"/>
      <c r="AX27" s="81"/>
      <c r="AY27" s="81"/>
      <c r="AZ27" s="81"/>
      <c r="BA27" s="81"/>
    </row>
    <row r="28" spans="1:53" ht="18" customHeight="1" thickTop="1" thickBot="1" x14ac:dyDescent="0.5">
      <c r="A28" s="31"/>
      <c r="B28" s="212"/>
      <c r="C28" s="332" t="str">
        <f>IF(P10="Immo",-Parameter!AQ2,"")</f>
        <v/>
      </c>
      <c r="D28" s="333"/>
      <c r="E28" s="334"/>
      <c r="F28" s="334"/>
      <c r="G28" s="334"/>
      <c r="H28" s="334"/>
      <c r="I28" s="334"/>
      <c r="J28" s="334"/>
      <c r="K28" s="335"/>
      <c r="L28" s="1342" t="str">
        <f>IF(N28&gt;0,"Überschuss ","Zuschuss ")</f>
        <v xml:space="preserve">Zuschuss </v>
      </c>
      <c r="M28" s="1342"/>
      <c r="N28" s="336">
        <f>+M27+L26</f>
        <v>0</v>
      </c>
      <c r="O28" s="50"/>
      <c r="P28" s="1353">
        <f>+P26+Q26</f>
        <v>0</v>
      </c>
      <c r="Q28" s="1354"/>
      <c r="R28" s="1355" t="str">
        <f>IF(P28&lt;0," Abfluss"," Zufluss")</f>
        <v xml:space="preserve"> Zufluss</v>
      </c>
      <c r="S28" s="1356"/>
      <c r="T28" s="47"/>
      <c r="U28" s="687"/>
      <c r="X28" s="3"/>
      <c r="AP28" s="81"/>
      <c r="AQ28" s="81"/>
      <c r="AR28" s="81"/>
      <c r="AS28" s="81"/>
      <c r="AT28" s="81"/>
      <c r="AU28" s="81"/>
      <c r="AV28" s="81"/>
      <c r="AW28" s="81"/>
      <c r="AX28" s="81"/>
      <c r="AY28" s="81"/>
      <c r="AZ28" s="81"/>
      <c r="BA28" s="81"/>
    </row>
    <row r="29" spans="1:53" ht="18" customHeight="1" thickTop="1" thickBot="1" x14ac:dyDescent="0.5">
      <c r="A29" s="31"/>
      <c r="B29" s="239"/>
      <c r="C29" s="1357" t="str">
        <f>IF(G26=1,+E33,IF(G25&gt;0,+E30,IF(H25&gt;0,+E31,IF(K11&gt;0,+E32,""))))</f>
        <v/>
      </c>
      <c r="D29" s="1357"/>
      <c r="E29" s="1357"/>
      <c r="F29" s="1357"/>
      <c r="G29" s="1357"/>
      <c r="H29" s="1357"/>
      <c r="I29" s="1357"/>
      <c r="J29" s="1357"/>
      <c r="K29" s="1357"/>
      <c r="L29" s="1357"/>
      <c r="M29" s="1357"/>
      <c r="N29" s="1357"/>
      <c r="O29" s="240"/>
      <c r="P29" s="240"/>
      <c r="Q29" s="240"/>
      <c r="R29" s="241"/>
      <c r="S29" s="242"/>
      <c r="T29" s="61"/>
      <c r="U29" s="689"/>
      <c r="X29" s="3"/>
      <c r="AP29" s="81"/>
      <c r="AQ29" s="81"/>
      <c r="AR29" s="81"/>
      <c r="AS29" s="81"/>
      <c r="AT29" s="81"/>
      <c r="AU29" s="81"/>
      <c r="AV29" s="81"/>
      <c r="AW29" s="81"/>
      <c r="AX29" s="81"/>
      <c r="AY29" s="81"/>
      <c r="AZ29" s="81"/>
      <c r="BA29" s="81"/>
    </row>
    <row r="30" spans="1:53" ht="10.15" customHeight="1" thickTop="1" x14ac:dyDescent="0.45">
      <c r="A30" s="31"/>
      <c r="B30" s="212"/>
      <c r="C30" s="357"/>
      <c r="D30" s="834">
        <v>1</v>
      </c>
      <c r="E30" s="835" t="s">
        <v>82</v>
      </c>
      <c r="F30" s="835"/>
      <c r="G30" s="836"/>
      <c r="H30" s="836"/>
      <c r="I30" s="836"/>
      <c r="J30" s="836"/>
      <c r="K30" s="836"/>
      <c r="L30" s="256" t="s">
        <v>9</v>
      </c>
      <c r="M30" s="52"/>
      <c r="N30" s="52"/>
      <c r="O30" s="52"/>
      <c r="P30" s="52"/>
      <c r="Q30" s="52"/>
      <c r="R30" s="53"/>
      <c r="S30" s="54"/>
      <c r="T30" s="47"/>
      <c r="U30" s="49"/>
      <c r="X30" s="3"/>
      <c r="AP30" s="81"/>
      <c r="AQ30" s="81"/>
      <c r="AR30" s="81"/>
      <c r="AS30" s="81"/>
      <c r="AT30" s="81"/>
      <c r="AU30" s="81"/>
      <c r="AV30" s="81"/>
      <c r="AW30" s="81"/>
      <c r="AX30" s="81"/>
      <c r="AY30" s="81"/>
      <c r="AZ30" s="81"/>
      <c r="BA30" s="81"/>
    </row>
    <row r="31" spans="1:53" ht="18" customHeight="1" x14ac:dyDescent="0.45">
      <c r="A31" s="31"/>
      <c r="B31" s="212"/>
      <c r="C31" s="161"/>
      <c r="D31" s="834">
        <v>2</v>
      </c>
      <c r="E31" s="835" t="s">
        <v>83</v>
      </c>
      <c r="G31" s="835"/>
      <c r="H31" s="835"/>
      <c r="I31" s="835"/>
      <c r="J31" s="835"/>
      <c r="K31" s="835"/>
      <c r="L31" s="257" t="s">
        <v>9</v>
      </c>
      <c r="M31" s="55"/>
      <c r="N31" s="1359" t="s">
        <v>145</v>
      </c>
      <c r="O31" s="1359"/>
      <c r="P31" s="1359"/>
      <c r="Q31" s="523" t="s">
        <v>7</v>
      </c>
      <c r="R31" s="337" t="str">
        <f>IF(Q33&gt;=0,"verfügbar: ","überzogen! ")</f>
        <v xml:space="preserve">verfügbar: </v>
      </c>
      <c r="S31" s="338" t="s">
        <v>5</v>
      </c>
      <c r="T31" s="47"/>
      <c r="U31" s="49"/>
      <c r="X31" s="38"/>
      <c r="AP31" s="81"/>
      <c r="AQ31" s="81"/>
      <c r="AR31" s="81"/>
      <c r="AS31" s="81"/>
      <c r="AT31" s="81"/>
      <c r="AU31" s="81"/>
      <c r="AV31" s="81"/>
      <c r="AW31" s="81"/>
      <c r="AX31" s="81"/>
      <c r="AY31" s="81"/>
      <c r="AZ31" s="81"/>
      <c r="BA31" s="81"/>
    </row>
    <row r="32" spans="1:53" ht="20.65" x14ac:dyDescent="0.45">
      <c r="A32" s="31"/>
      <c r="B32" s="212"/>
      <c r="C32" s="341" t="s">
        <v>66</v>
      </c>
      <c r="D32" s="834">
        <v>3</v>
      </c>
      <c r="E32" s="835" t="s">
        <v>84</v>
      </c>
      <c r="F32" s="835"/>
      <c r="G32" s="835"/>
      <c r="H32" s="835"/>
      <c r="I32" s="835"/>
      <c r="J32" s="835"/>
      <c r="K32" s="835"/>
      <c r="L32" s="1351">
        <f>IF(P10="Immo",+N28+C28,+N28)</f>
        <v>0</v>
      </c>
      <c r="M32" s="1351"/>
      <c r="N32" s="1359"/>
      <c r="O32" s="1359"/>
      <c r="P32" s="1359"/>
      <c r="Q32" s="522" t="str">
        <f>+Parameter!I17</f>
        <v>0,00</v>
      </c>
      <c r="R32" s="339">
        <f>+S32+Q32</f>
        <v>0</v>
      </c>
      <c r="S32" s="340">
        <f>SUM(T10:T24)</f>
        <v>0</v>
      </c>
      <c r="T32" s="47"/>
      <c r="U32" s="1163" t="s">
        <v>233</v>
      </c>
      <c r="X32" s="38"/>
      <c r="AP32" s="81"/>
      <c r="AQ32" s="81"/>
      <c r="AR32" s="81"/>
      <c r="AS32" s="81"/>
      <c r="AT32" s="81"/>
      <c r="AU32" s="81"/>
      <c r="AV32" s="81"/>
      <c r="AW32" s="81"/>
      <c r="AX32" s="81"/>
      <c r="AY32" s="81"/>
      <c r="AZ32" s="81"/>
      <c r="BA32" s="81"/>
    </row>
    <row r="33" spans="2:53" ht="10.15" customHeight="1" thickBot="1" x14ac:dyDescent="0.5">
      <c r="B33" s="213"/>
      <c r="C33" s="358"/>
      <c r="D33" s="837">
        <v>4</v>
      </c>
      <c r="E33" s="838" t="s">
        <v>85</v>
      </c>
      <c r="F33" s="838"/>
      <c r="G33" s="838"/>
      <c r="H33" s="838"/>
      <c r="I33" s="838"/>
      <c r="J33" s="838"/>
      <c r="K33" s="838"/>
      <c r="L33" s="258" t="s">
        <v>9</v>
      </c>
      <c r="M33" s="56"/>
      <c r="N33" s="1360"/>
      <c r="O33" s="1360"/>
      <c r="P33" s="1360"/>
      <c r="Q33" s="58"/>
      <c r="R33" s="59"/>
      <c r="S33" s="60"/>
      <c r="T33" s="61"/>
      <c r="U33" s="62"/>
      <c r="AP33" s="81"/>
      <c r="AQ33" s="81"/>
      <c r="AR33" s="81"/>
      <c r="AS33" s="81"/>
      <c r="AT33" s="81"/>
      <c r="AU33" s="81"/>
      <c r="AV33" s="81"/>
      <c r="AW33" s="81"/>
      <c r="AX33" s="81"/>
      <c r="AY33" s="81"/>
      <c r="AZ33" s="81"/>
      <c r="BA33" s="81"/>
    </row>
    <row r="34" spans="2:53" ht="8.1" customHeight="1" thickTop="1" x14ac:dyDescent="0.45">
      <c r="B34" s="214"/>
      <c r="C34" s="360"/>
      <c r="D34" s="361"/>
      <c r="E34" s="361"/>
      <c r="F34" s="361"/>
      <c r="G34" s="361"/>
      <c r="H34" s="361"/>
      <c r="I34" s="361"/>
      <c r="J34" s="361"/>
      <c r="K34" s="362"/>
      <c r="L34" s="63"/>
      <c r="M34" s="63"/>
      <c r="N34" s="63"/>
      <c r="O34" s="63"/>
      <c r="P34" s="64"/>
      <c r="Q34" s="64"/>
      <c r="R34" s="65"/>
      <c r="S34" s="64"/>
      <c r="T34" s="47"/>
      <c r="U34" s="49"/>
      <c r="AP34" s="81"/>
      <c r="AQ34" s="81"/>
      <c r="AR34" s="81"/>
      <c r="AS34" s="81"/>
      <c r="AT34" s="81"/>
      <c r="AU34" s="81"/>
      <c r="AV34" s="81"/>
      <c r="AW34" s="81"/>
      <c r="AX34" s="81"/>
      <c r="AY34" s="81"/>
      <c r="AZ34" s="81"/>
      <c r="BA34" s="81"/>
    </row>
    <row r="35" spans="2:53" ht="17.649999999999999" x14ac:dyDescent="0.5">
      <c r="B35" s="214"/>
      <c r="C35" s="66" t="str">
        <f>+Parameter!I14</f>
        <v>Institut</v>
      </c>
      <c r="D35" s="363"/>
      <c r="E35" s="363"/>
      <c r="F35" s="363"/>
      <c r="G35" s="363"/>
      <c r="H35" s="363"/>
      <c r="I35" s="363"/>
      <c r="J35" s="363"/>
      <c r="K35" s="364"/>
      <c r="L35" s="66"/>
      <c r="M35" s="67"/>
      <c r="N35" s="1341" t="str">
        <f>+M8</f>
        <v>DE01 234 5678 9012 3456 78</v>
      </c>
      <c r="O35" s="1341"/>
      <c r="P35" s="1341"/>
      <c r="Q35" s="1341"/>
      <c r="R35" s="1341"/>
      <c r="S35" s="1341"/>
      <c r="T35" s="47"/>
      <c r="U35" s="49"/>
      <c r="AP35" s="81"/>
      <c r="AQ35" s="81"/>
      <c r="AR35" s="81"/>
      <c r="AS35" s="81"/>
      <c r="AT35" s="81"/>
      <c r="AU35" s="81"/>
      <c r="AV35" s="81"/>
      <c r="AW35" s="81"/>
      <c r="AX35" s="81"/>
      <c r="AY35" s="81"/>
      <c r="AZ35" s="81"/>
      <c r="BA35" s="81"/>
    </row>
    <row r="36" spans="2:53" ht="17.649999999999999" x14ac:dyDescent="0.5">
      <c r="B36" s="214"/>
      <c r="C36" s="66" t="str">
        <f>+Parameter!I16</f>
        <v>INKRDE1AXXX</v>
      </c>
      <c r="D36" s="363"/>
      <c r="E36" s="363"/>
      <c r="F36" s="363"/>
      <c r="G36" s="363"/>
      <c r="H36" s="363"/>
      <c r="I36" s="363"/>
      <c r="J36" s="363"/>
      <c r="K36" s="364"/>
      <c r="L36" s="66"/>
      <c r="M36" s="67"/>
      <c r="N36" s="1341"/>
      <c r="O36" s="1341"/>
      <c r="P36" s="1341"/>
      <c r="Q36" s="1341"/>
      <c r="R36" s="1341"/>
      <c r="S36" s="1341"/>
      <c r="T36" s="47"/>
      <c r="U36" s="49"/>
      <c r="AP36" s="81"/>
      <c r="AQ36" s="81"/>
      <c r="AR36" s="81"/>
      <c r="AS36" s="81"/>
      <c r="AT36" s="81"/>
      <c r="AU36" s="81"/>
      <c r="AV36" s="81"/>
      <c r="AW36" s="81"/>
      <c r="AX36" s="81"/>
      <c r="AY36" s="81"/>
      <c r="AZ36" s="81"/>
      <c r="BA36" s="81"/>
    </row>
    <row r="37" spans="2:53" ht="8.1" customHeight="1" thickBot="1" x14ac:dyDescent="0.75">
      <c r="B37" s="213"/>
      <c r="C37" s="607"/>
      <c r="D37" s="608"/>
      <c r="E37" s="608"/>
      <c r="F37" s="608"/>
      <c r="G37" s="608"/>
      <c r="H37" s="608"/>
      <c r="I37" s="608"/>
      <c r="J37" s="608"/>
      <c r="K37" s="609"/>
      <c r="L37" s="607"/>
      <c r="M37" s="610"/>
      <c r="N37" s="611"/>
      <c r="O37" s="611"/>
      <c r="P37" s="611"/>
      <c r="Q37" s="611"/>
      <c r="R37" s="611"/>
      <c r="S37" s="611"/>
      <c r="T37" s="61"/>
      <c r="U37" s="62"/>
      <c r="AP37" s="81"/>
      <c r="AQ37" s="81"/>
      <c r="AR37" s="81"/>
      <c r="AS37" s="81"/>
      <c r="AT37" s="81"/>
      <c r="AU37" s="81"/>
      <c r="AV37" s="81"/>
      <c r="AW37" s="81"/>
      <c r="AX37" s="81"/>
      <c r="AY37" s="81"/>
      <c r="AZ37" s="81"/>
      <c r="BA37" s="81"/>
    </row>
    <row r="38" spans="2:53" ht="8.1" customHeight="1" thickTop="1" x14ac:dyDescent="0.7">
      <c r="B38" s="214"/>
      <c r="C38" s="66"/>
      <c r="D38" s="363"/>
      <c r="E38" s="363"/>
      <c r="F38" s="363"/>
      <c r="G38" s="363"/>
      <c r="H38" s="363"/>
      <c r="I38" s="363"/>
      <c r="J38" s="363"/>
      <c r="K38" s="364"/>
      <c r="L38" s="66"/>
      <c r="M38" s="67"/>
      <c r="N38" s="606"/>
      <c r="O38" s="606"/>
      <c r="P38" s="606"/>
      <c r="Q38" s="606"/>
      <c r="R38" s="606"/>
      <c r="S38" s="606"/>
      <c r="T38" s="47"/>
      <c r="U38" s="49"/>
      <c r="AP38" s="81"/>
      <c r="AQ38" s="81"/>
      <c r="AR38" s="81"/>
      <c r="AS38" s="81"/>
      <c r="AT38" s="81"/>
      <c r="AU38" s="81"/>
      <c r="AV38" s="81"/>
      <c r="AW38" s="81"/>
      <c r="AX38" s="81"/>
      <c r="AY38" s="81"/>
      <c r="AZ38" s="81"/>
      <c r="BA38" s="81"/>
    </row>
    <row r="39" spans="2:53" ht="20.100000000000001" customHeight="1" x14ac:dyDescent="0.45">
      <c r="B39" s="1338" t="s">
        <v>88</v>
      </c>
      <c r="C39" s="1339"/>
      <c r="D39" s="1339"/>
      <c r="E39" s="1339"/>
      <c r="F39" s="1339"/>
      <c r="G39" s="1339"/>
      <c r="H39" s="1339"/>
      <c r="I39" s="1339"/>
      <c r="J39" s="1339"/>
      <c r="K39" s="1339"/>
      <c r="L39" s="1339"/>
      <c r="M39" s="1339"/>
      <c r="N39" s="1339"/>
      <c r="O39" s="1339"/>
      <c r="P39" s="1339"/>
      <c r="Q39" s="1339"/>
      <c r="R39" s="1339"/>
      <c r="S39" s="1339"/>
      <c r="T39" s="1339"/>
      <c r="U39" s="1340"/>
      <c r="AP39" s="81"/>
      <c r="AQ39" s="81"/>
      <c r="AR39" s="81"/>
      <c r="AS39" s="81"/>
      <c r="AT39" s="81"/>
      <c r="AU39" s="81"/>
      <c r="AV39" s="81"/>
      <c r="AW39" s="81"/>
      <c r="AX39" s="81"/>
      <c r="AY39" s="81"/>
      <c r="AZ39" s="81"/>
      <c r="BA39" s="81"/>
    </row>
    <row r="40" spans="2:53" ht="5" customHeight="1" thickBot="1" x14ac:dyDescent="0.5">
      <c r="B40" s="213"/>
      <c r="C40" s="358"/>
      <c r="D40" s="837">
        <v>4</v>
      </c>
      <c r="E40" s="838" t="s">
        <v>85</v>
      </c>
      <c r="F40" s="838"/>
      <c r="G40" s="838"/>
      <c r="H40" s="838"/>
      <c r="I40" s="838"/>
      <c r="J40" s="838"/>
      <c r="K40" s="359"/>
      <c r="L40" s="258" t="s">
        <v>9</v>
      </c>
      <c r="M40" s="56"/>
      <c r="N40" s="56"/>
      <c r="O40" s="56"/>
      <c r="P40" s="57"/>
      <c r="Q40" s="58"/>
      <c r="R40" s="59"/>
      <c r="S40" s="60"/>
      <c r="T40" s="61"/>
      <c r="U40" s="62"/>
      <c r="AP40" s="81"/>
      <c r="AQ40" s="81"/>
      <c r="AR40" s="81"/>
      <c r="AS40" s="81"/>
      <c r="AT40" s="81"/>
      <c r="AU40" s="81"/>
      <c r="AV40" s="81"/>
      <c r="AW40" s="81"/>
      <c r="AX40" s="81"/>
      <c r="AY40" s="81"/>
      <c r="AZ40" s="81"/>
      <c r="BA40" s="81"/>
    </row>
    <row r="41" spans="2:53" ht="15.4" thickTop="1" x14ac:dyDescent="0.45">
      <c r="C41" s="81"/>
      <c r="D41" s="199"/>
      <c r="E41" s="199"/>
      <c r="F41" s="199"/>
      <c r="G41" s="199"/>
      <c r="H41" s="199"/>
      <c r="I41" s="199"/>
      <c r="J41" s="199"/>
      <c r="K41" s="81"/>
      <c r="AP41" s="81"/>
      <c r="AQ41" s="81"/>
      <c r="AR41" s="81"/>
      <c r="AS41" s="81"/>
      <c r="AT41" s="81"/>
      <c r="AU41" s="81"/>
      <c r="AV41" s="81"/>
      <c r="AW41" s="81"/>
      <c r="AX41" s="81"/>
      <c r="AY41" s="81"/>
      <c r="AZ41" s="81"/>
      <c r="BA41" s="81"/>
    </row>
    <row r="42" spans="2:53" x14ac:dyDescent="0.45">
      <c r="C42" s="81"/>
      <c r="D42" s="199"/>
      <c r="E42" s="199"/>
      <c r="F42" s="199"/>
      <c r="G42" s="199"/>
      <c r="H42" s="199"/>
      <c r="I42" s="199"/>
      <c r="J42" s="199"/>
      <c r="K42" s="81"/>
      <c r="AP42" s="81"/>
      <c r="AQ42" s="81"/>
      <c r="AR42" s="81"/>
      <c r="AS42" s="81"/>
      <c r="AT42" s="81"/>
      <c r="AU42" s="81"/>
      <c r="AV42" s="81"/>
      <c r="AW42" s="81"/>
      <c r="AX42" s="81"/>
      <c r="AY42" s="81"/>
      <c r="AZ42" s="81"/>
      <c r="BA42" s="81"/>
    </row>
    <row r="43" spans="2:53" x14ac:dyDescent="0.45">
      <c r="C43" s="81"/>
      <c r="D43" s="199"/>
      <c r="E43" s="199"/>
      <c r="F43" s="199"/>
      <c r="G43" s="199"/>
      <c r="H43" s="199"/>
      <c r="I43" s="199"/>
      <c r="J43" s="199"/>
      <c r="K43" s="81"/>
      <c r="AP43" s="81"/>
      <c r="AQ43" s="81"/>
      <c r="AR43" s="81"/>
      <c r="AS43" s="81"/>
      <c r="AT43" s="81"/>
      <c r="AU43" s="81"/>
      <c r="AV43" s="81"/>
      <c r="AW43" s="81"/>
      <c r="AX43" s="81"/>
      <c r="AY43" s="81"/>
      <c r="AZ43" s="81"/>
      <c r="BA43" s="81"/>
    </row>
    <row r="44" spans="2:53" x14ac:dyDescent="0.45">
      <c r="C44" s="81"/>
      <c r="D44" s="199"/>
      <c r="E44" s="199"/>
      <c r="F44" s="199"/>
      <c r="G44" s="199"/>
      <c r="H44" s="199"/>
      <c r="I44" s="199"/>
      <c r="J44" s="199"/>
      <c r="K44" s="81"/>
      <c r="AP44" s="81"/>
      <c r="AQ44" s="81"/>
      <c r="AR44" s="81"/>
      <c r="AS44" s="81"/>
      <c r="AT44" s="81"/>
      <c r="AU44" s="81"/>
      <c r="AV44" s="81"/>
      <c r="AW44" s="81"/>
      <c r="AX44" s="81"/>
      <c r="AY44" s="81"/>
      <c r="AZ44" s="81"/>
      <c r="BA44" s="81"/>
    </row>
    <row r="45" spans="2:53" x14ac:dyDescent="0.45">
      <c r="C45" s="81"/>
      <c r="D45" s="199"/>
      <c r="E45" s="199"/>
      <c r="F45" s="199"/>
      <c r="G45" s="199"/>
      <c r="H45" s="199"/>
      <c r="I45" s="199"/>
      <c r="J45" s="199"/>
      <c r="K45" s="81"/>
      <c r="AP45" s="81"/>
      <c r="AQ45" s="81"/>
      <c r="AR45" s="81"/>
      <c r="AS45" s="81"/>
      <c r="AT45" s="81"/>
      <c r="AU45" s="81"/>
      <c r="AV45" s="81"/>
      <c r="AW45" s="81"/>
      <c r="AX45" s="81"/>
      <c r="AY45" s="81"/>
      <c r="AZ45" s="81"/>
      <c r="BA45" s="81"/>
    </row>
    <row r="46" spans="2:53" x14ac:dyDescent="0.45">
      <c r="C46" s="81"/>
      <c r="D46" s="199"/>
      <c r="E46" s="199"/>
      <c r="F46" s="199"/>
      <c r="G46" s="199"/>
      <c r="H46" s="199"/>
      <c r="I46" s="199"/>
      <c r="J46" s="199"/>
      <c r="K46" s="81"/>
      <c r="AP46" s="81"/>
      <c r="AQ46" s="81"/>
      <c r="AR46" s="81"/>
      <c r="AS46" s="81"/>
      <c r="AT46" s="81"/>
      <c r="AU46" s="81"/>
      <c r="AV46" s="81"/>
      <c r="AW46" s="81"/>
      <c r="AX46" s="81"/>
      <c r="AY46" s="81"/>
      <c r="AZ46" s="81"/>
      <c r="BA46" s="81"/>
    </row>
    <row r="47" spans="2:53" x14ac:dyDescent="0.45">
      <c r="C47" s="81"/>
      <c r="D47" s="199"/>
      <c r="E47" s="199"/>
      <c r="F47" s="199"/>
      <c r="G47" s="199"/>
      <c r="H47" s="199"/>
      <c r="I47" s="199"/>
      <c r="J47" s="199"/>
      <c r="K47" s="81"/>
      <c r="AP47" s="81"/>
      <c r="AQ47" s="81"/>
      <c r="AR47" s="81"/>
      <c r="AS47" s="81"/>
      <c r="AT47" s="81"/>
      <c r="AU47" s="81"/>
      <c r="AV47" s="81"/>
      <c r="AW47" s="81"/>
      <c r="AX47" s="81"/>
      <c r="AY47" s="81"/>
      <c r="AZ47" s="81"/>
      <c r="BA47" s="81"/>
    </row>
    <row r="48" spans="2:53" x14ac:dyDescent="0.45">
      <c r="C48" s="81"/>
      <c r="D48" s="199"/>
      <c r="E48" s="199"/>
      <c r="F48" s="199"/>
      <c r="G48" s="199"/>
      <c r="H48" s="199"/>
      <c r="I48" s="199"/>
      <c r="J48" s="199"/>
      <c r="K48" s="81"/>
      <c r="AP48" s="81"/>
      <c r="AQ48" s="81"/>
      <c r="AR48" s="81"/>
      <c r="AS48" s="81"/>
      <c r="AT48" s="81"/>
      <c r="AU48" s="81"/>
      <c r="AV48" s="81"/>
      <c r="AW48" s="81"/>
      <c r="AX48" s="81"/>
      <c r="AY48" s="81"/>
      <c r="AZ48" s="81"/>
      <c r="BA48" s="81"/>
    </row>
    <row r="49" spans="2:53" x14ac:dyDescent="0.45">
      <c r="C49" s="81"/>
      <c r="D49" s="199"/>
      <c r="E49" s="199"/>
      <c r="F49" s="199"/>
      <c r="G49" s="199"/>
      <c r="H49" s="199"/>
      <c r="I49" s="199"/>
      <c r="J49" s="199"/>
      <c r="K49" s="81"/>
      <c r="AP49" s="81"/>
      <c r="AQ49" s="81"/>
      <c r="AR49" s="81"/>
      <c r="AS49" s="81"/>
      <c r="AT49" s="81"/>
      <c r="AU49" s="81"/>
      <c r="AV49" s="81"/>
      <c r="AW49" s="81"/>
      <c r="AX49" s="81"/>
      <c r="AY49" s="81"/>
      <c r="AZ49" s="81"/>
      <c r="BA49" s="81"/>
    </row>
    <row r="50" spans="2:53" s="2" customFormat="1" ht="12.75" x14ac:dyDescent="0.45">
      <c r="B50" s="199"/>
      <c r="C50" s="81"/>
      <c r="D50" s="199"/>
      <c r="E50" s="199"/>
      <c r="F50" s="199"/>
      <c r="G50" s="199"/>
      <c r="H50" s="199"/>
      <c r="I50" s="199"/>
      <c r="J50" s="199"/>
      <c r="K50" s="81"/>
      <c r="P50" s="4"/>
      <c r="Q50" s="5"/>
      <c r="R50" s="6"/>
      <c r="S50" s="7"/>
      <c r="T50" s="7"/>
    </row>
    <row r="51" spans="2:53" ht="11.1" customHeight="1" x14ac:dyDescent="0.45">
      <c r="B51" s="192"/>
      <c r="C51" s="2"/>
    </row>
    <row r="52" spans="2:53" ht="11.1" customHeight="1" x14ac:dyDescent="0.45">
      <c r="K52" s="29"/>
    </row>
    <row r="53" spans="2:53" ht="11.1" customHeight="1" x14ac:dyDescent="0.45">
      <c r="K53" s="29"/>
    </row>
  </sheetData>
  <sheetProtection sheet="1" objects="1" scenarios="1"/>
  <mergeCells count="16">
    <mergeCell ref="B39:U39"/>
    <mergeCell ref="N35:S36"/>
    <mergeCell ref="L28:M28"/>
    <mergeCell ref="M27:N27"/>
    <mergeCell ref="B2:U2"/>
    <mergeCell ref="C7:L8"/>
    <mergeCell ref="M8:R8"/>
    <mergeCell ref="M7:R7"/>
    <mergeCell ref="L32:M32"/>
    <mergeCell ref="P27:R27"/>
    <mergeCell ref="P28:Q28"/>
    <mergeCell ref="R28:S28"/>
    <mergeCell ref="C29:N29"/>
    <mergeCell ref="D9:I9"/>
    <mergeCell ref="N31:P33"/>
    <mergeCell ref="M9:R9"/>
  </mergeCells>
  <phoneticPr fontId="0" type="noConversion"/>
  <conditionalFormatting sqref="B11">
    <cfRule type="expression" dxfId="1603" priority="4957">
      <formula>$K$25=1</formula>
    </cfRule>
    <cfRule type="cellIs" dxfId="1602" priority="4958" operator="equal">
      <formula>"ü"</formula>
    </cfRule>
    <cfRule type="cellIs" dxfId="1601" priority="4959" operator="equal">
      <formula>"y"</formula>
    </cfRule>
  </conditionalFormatting>
  <conditionalFormatting sqref="B12:B23">
    <cfRule type="expression" dxfId="1600" priority="5">
      <formula>K12=1</formula>
    </cfRule>
    <cfRule type="cellIs" dxfId="1599" priority="32" operator="equal">
      <formula>"o"</formula>
    </cfRule>
    <cfRule type="cellIs" dxfId="1598" priority="40" operator="equal">
      <formula>"ü"</formula>
    </cfRule>
    <cfRule type="cellIs" dxfId="1597" priority="41" operator="equal">
      <formula>"y"</formula>
    </cfRule>
  </conditionalFormatting>
  <conditionalFormatting sqref="C12:C23">
    <cfRule type="expression" dxfId="1596" priority="33">
      <formula>$B12="y"</formula>
    </cfRule>
    <cfRule type="expression" dxfId="1595" priority="36" stopIfTrue="1">
      <formula>$B12="ü"</formula>
    </cfRule>
  </conditionalFormatting>
  <conditionalFormatting sqref="C27">
    <cfRule type="expression" dxfId="1594" priority="9759">
      <formula>$P$10="Immo"</formula>
    </cfRule>
  </conditionalFormatting>
  <conditionalFormatting sqref="C28">
    <cfRule type="expression" dxfId="1593" priority="9760">
      <formula>$P$10="Giro"</formula>
    </cfRule>
  </conditionalFormatting>
  <conditionalFormatting sqref="C7:L8">
    <cfRule type="expression" dxfId="1592" priority="3">
      <formula>$K$9&gt;0</formula>
    </cfRule>
  </conditionalFormatting>
  <conditionalFormatting sqref="C29:N29">
    <cfRule type="cellIs" dxfId="1591" priority="4" operator="notEqual">
      <formula>""</formula>
    </cfRule>
  </conditionalFormatting>
  <conditionalFormatting sqref="L9">
    <cfRule type="expression" dxfId="1590" priority="4865">
      <formula>AND(C28=0,C13="y")</formula>
    </cfRule>
    <cfRule type="expression" dxfId="1589" priority="4866">
      <formula>AND(C31=12,C13&lt;&gt;"ü")</formula>
    </cfRule>
    <cfRule type="expression" dxfId="1588" priority="4867">
      <formula>AND(C31&lt;12,C13="ü")</formula>
    </cfRule>
    <cfRule type="expression" dxfId="1587" priority="4868">
      <formula>AND(C28&gt;1,C13="y")</formula>
    </cfRule>
    <cfRule type="expression" dxfId="1586" priority="4869">
      <formula>AND(C27&lt;12,C13="o")</formula>
    </cfRule>
  </conditionalFormatting>
  <conditionalFormatting sqref="L26">
    <cfRule type="cellIs" dxfId="1585" priority="17" operator="equal">
      <formula>0</formula>
    </cfRule>
  </conditionalFormatting>
  <conditionalFormatting sqref="L28 N28">
    <cfRule type="expression" dxfId="1584" priority="1630">
      <formula>$N$28&lt;0</formula>
    </cfRule>
  </conditionalFormatting>
  <conditionalFormatting sqref="L28">
    <cfRule type="expression" dxfId="1583" priority="1629">
      <formula>$N$28&lt;0</formula>
    </cfRule>
  </conditionalFormatting>
  <conditionalFormatting sqref="P28:Q28">
    <cfRule type="cellIs" dxfId="1582" priority="11" operator="lessThan">
      <formula>0</formula>
    </cfRule>
  </conditionalFormatting>
  <conditionalFormatting sqref="P27:R27">
    <cfRule type="expression" dxfId="1581" priority="12">
      <formula>U27=1</formula>
    </cfRule>
  </conditionalFormatting>
  <conditionalFormatting sqref="Q31">
    <cfRule type="expression" dxfId="1580" priority="42" stopIfTrue="1">
      <formula>$R$32&lt;0</formula>
    </cfRule>
  </conditionalFormatting>
  <conditionalFormatting sqref="Q32:R32">
    <cfRule type="cellIs" dxfId="1579" priority="26" stopIfTrue="1" operator="lessThan">
      <formula>0</formula>
    </cfRule>
  </conditionalFormatting>
  <conditionalFormatting sqref="R31">
    <cfRule type="expression" dxfId="1578" priority="20" stopIfTrue="1">
      <formula>$R$28&lt;0</formula>
    </cfRule>
  </conditionalFormatting>
  <conditionalFormatting sqref="R28:S28">
    <cfRule type="expression" dxfId="1577" priority="10">
      <formula>$P$28&lt;0</formula>
    </cfRule>
  </conditionalFormatting>
  <conditionalFormatting sqref="S27">
    <cfRule type="cellIs" dxfId="1576" priority="13" operator="notEqual">
      <formula>0</formula>
    </cfRule>
  </conditionalFormatting>
  <dataValidations count="1">
    <dataValidation type="list" allowBlank="1" showInputMessage="1" showErrorMessage="1" sqref="U26 U32" xr:uid="{1347F0E1-3BD1-49C3-AF10-785EC130A775}">
      <formula1>"Ê"</formula1>
    </dataValidation>
  </dataValidations>
  <printOptions horizontalCentered="1"/>
  <pageMargins left="0" right="0" top="0.19685039370078741" bottom="0.39370078740157483" header="0" footer="0"/>
  <pageSetup paperSize="9" orientation="portrait" r:id="rId1"/>
  <headerFooter>
    <oddFooter>&amp;L&amp;"Arial,Standard"&amp;8Datei: &amp;Z&amp;F&amp;R&amp;"Arial,Standard"&amp;8Druck: &amp;D, &amp;T Uhr</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CF7EF-1DF7-416E-BDA5-631F52E2BC9A}">
  <sheetPr>
    <tabColor theme="4" tint="-0.249977111117893"/>
    <pageSetUpPr autoPageBreaks="0"/>
  </sheetPr>
  <dimension ref="A1:BX77"/>
  <sheetViews>
    <sheetView showGridLines="0" showRowColHeaders="0" showZeros="0" zoomScaleNormal="100" workbookViewId="0">
      <pane ySplit="3" topLeftCell="A4" activePane="bottomLeft" state="frozen"/>
      <selection activeCell="F4" sqref="F4"/>
      <selection pane="bottomLeft" activeCell="F4" sqref="F4"/>
    </sheetView>
  </sheetViews>
  <sheetFormatPr baseColWidth="10" defaultColWidth="9.77734375" defaultRowHeight="13.15" x14ac:dyDescent="0.45"/>
  <cols>
    <col min="1" max="1" width="1.5546875" style="1144" customWidth="1"/>
    <col min="2" max="2" width="6.5546875" style="104" customWidth="1"/>
    <col min="3" max="3" width="21.5546875" style="100" customWidth="1"/>
    <col min="4" max="4" width="5.5546875" style="100" customWidth="1"/>
    <col min="5" max="5" width="3.109375" style="102" customWidth="1"/>
    <col min="6" max="6" width="6.109375" style="102" customWidth="1"/>
    <col min="7" max="7" width="4.5546875" style="95" customWidth="1"/>
    <col min="8" max="8" width="8.5546875" style="1145" customWidth="1"/>
    <col min="9" max="9" width="8.5546875" style="103" customWidth="1"/>
    <col min="10" max="10" width="8.5546875" style="99" customWidth="1"/>
    <col min="11" max="11" width="9.5546875" style="103" customWidth="1"/>
    <col min="12" max="12" width="2.5546875" style="103" hidden="1" customWidth="1"/>
    <col min="13" max="13" width="1.77734375" style="1141" hidden="1" customWidth="1"/>
    <col min="14" max="14" width="1.77734375" style="1142" hidden="1" customWidth="1"/>
    <col min="15" max="16" width="8.109375" style="2" hidden="1" customWidth="1"/>
    <col min="17" max="17" width="1.77734375" style="192" hidden="1" customWidth="1"/>
    <col min="18" max="19" width="8.109375" style="2" hidden="1" customWidth="1"/>
    <col min="20" max="20" width="1.77734375" style="192" hidden="1" customWidth="1"/>
    <col min="21" max="22" width="8.109375" style="2" hidden="1" customWidth="1"/>
    <col min="23" max="23" width="1.77734375" style="192" hidden="1" customWidth="1"/>
    <col min="24" max="25" width="8.109375" style="2" hidden="1" customWidth="1"/>
    <col min="26" max="26" width="1.77734375" style="192" hidden="1" customWidth="1"/>
    <col min="27" max="28" width="8.109375" style="2" hidden="1" customWidth="1"/>
    <col min="29" max="29" width="1.77734375" style="192" hidden="1" customWidth="1"/>
    <col min="30" max="31" width="8.109375" style="2" hidden="1" customWidth="1"/>
    <col min="32" max="32" width="1.77734375" style="192" hidden="1" customWidth="1"/>
    <col min="33" max="34" width="8.109375" style="2" hidden="1" customWidth="1"/>
    <col min="35" max="35" width="1.77734375" style="192" hidden="1" customWidth="1"/>
    <col min="36" max="37" width="8.109375" style="2" hidden="1" customWidth="1"/>
    <col min="38" max="38" width="1.77734375" style="192" hidden="1" customWidth="1"/>
    <col min="39" max="40" width="8.109375" style="2" hidden="1" customWidth="1"/>
    <col min="41" max="41" width="4.109375" style="81" hidden="1" customWidth="1" collapsed="1"/>
    <col min="42" max="42" width="1.21875" style="690" customWidth="1"/>
    <col min="43" max="43" width="3.109375" style="108" customWidth="1"/>
    <col min="44" max="44" width="11.77734375" style="108" customWidth="1"/>
    <col min="45" max="45" width="9" style="203" customWidth="1"/>
    <col min="46" max="46" width="0.6640625" style="108" customWidth="1"/>
    <col min="47" max="47" width="3.109375" style="108" customWidth="1"/>
    <col min="48" max="48" width="11.77734375" style="108" customWidth="1"/>
    <col min="49" max="49" width="9" style="203" customWidth="1"/>
    <col min="50" max="50" width="0.6640625" style="108" customWidth="1"/>
    <col min="51" max="51" width="3.109375" style="108" customWidth="1"/>
    <col min="52" max="52" width="11.77734375" style="108" customWidth="1"/>
    <col min="53" max="53" width="9" style="203" customWidth="1"/>
    <col min="54" max="54" width="9.5546875" style="260" customWidth="1"/>
    <col min="55" max="55" width="1.77734375" style="109" customWidth="1"/>
    <col min="56" max="56" width="1.77734375" style="270" hidden="1" customWidth="1"/>
    <col min="57" max="57" width="2.5546875" style="269" hidden="1" customWidth="1"/>
    <col min="58" max="58" width="1.77734375" style="730" hidden="1" customWidth="1"/>
    <col min="59" max="62" width="7.6640625" style="271" hidden="1" customWidth="1"/>
    <col min="63" max="70" width="7.6640625" style="272" hidden="1" customWidth="1"/>
    <col min="71" max="71" width="9.77734375" style="270" hidden="1" customWidth="1"/>
    <col min="72" max="73" width="9.77734375" style="18" hidden="1" customWidth="1"/>
    <col min="74" max="74" width="8.77734375" style="18" hidden="1" customWidth="1"/>
    <col min="75" max="75" width="9.77734375" style="18" hidden="1" customWidth="1"/>
    <col min="76" max="76" width="1.77734375" style="18" hidden="1" customWidth="1"/>
    <col min="77" max="16384" width="9.77734375" style="81"/>
  </cols>
  <sheetData>
    <row r="1" spans="1:76" s="74" customFormat="1" ht="3" customHeight="1" thickBot="1" x14ac:dyDescent="0.5">
      <c r="A1" s="135">
        <f>IF(SUM(A3:A49)&lt;&gt;0,SUM(A3:A49),K48)</f>
        <v>0</v>
      </c>
      <c r="B1" s="73" t="str">
        <f>IF(B50="y",MAX(B3:B50),"")</f>
        <v/>
      </c>
      <c r="E1" s="73"/>
      <c r="F1" s="73"/>
      <c r="G1" s="75"/>
      <c r="H1" s="1001"/>
      <c r="I1" s="76"/>
      <c r="K1" s="77">
        <f>P50+S50+V50+Y50+AB50+AE50+AH50+AK50+AN50</f>
        <v>0</v>
      </c>
      <c r="L1" s="620"/>
      <c r="M1" s="620"/>
      <c r="N1" s="1177"/>
      <c r="O1" s="1178"/>
      <c r="P1" s="1178"/>
      <c r="Q1" s="1179"/>
      <c r="R1" s="1178"/>
      <c r="S1" s="1178"/>
      <c r="T1" s="1179"/>
      <c r="U1" s="1178"/>
      <c r="V1" s="1178"/>
      <c r="W1" s="1179"/>
      <c r="X1" s="1178"/>
      <c r="Y1" s="1178"/>
      <c r="Z1" s="1179"/>
      <c r="AA1" s="1178"/>
      <c r="AB1" s="1178"/>
      <c r="AC1" s="1179"/>
      <c r="AD1" s="1178"/>
      <c r="AE1" s="1178"/>
      <c r="AF1" s="1179"/>
      <c r="AG1" s="1178"/>
      <c r="AH1" s="1178"/>
      <c r="AI1" s="1179"/>
      <c r="AJ1" s="1178"/>
      <c r="AK1" s="1178"/>
      <c r="AL1" s="1179"/>
      <c r="AM1" s="1178"/>
      <c r="AN1" s="1178"/>
      <c r="AO1" s="621"/>
      <c r="AP1" s="624"/>
      <c r="AQ1" s="105"/>
      <c r="AR1" s="105"/>
      <c r="AS1" s="106"/>
      <c r="AT1" s="105"/>
      <c r="AU1" s="105"/>
      <c r="AV1" s="105"/>
      <c r="AW1" s="106"/>
      <c r="AX1" s="105"/>
      <c r="AY1" s="105"/>
      <c r="AZ1" s="105"/>
      <c r="BA1" s="106"/>
      <c r="BB1" s="261"/>
      <c r="BC1" s="106"/>
      <c r="BD1" s="266"/>
      <c r="BE1" s="267"/>
      <c r="BF1" s="726"/>
      <c r="BG1" s="267"/>
      <c r="BH1" s="267"/>
      <c r="BI1" s="267"/>
      <c r="BJ1" s="267"/>
      <c r="BK1" s="267"/>
      <c r="BL1" s="267"/>
      <c r="BM1" s="267"/>
      <c r="BN1" s="267"/>
      <c r="BO1" s="267"/>
      <c r="BP1" s="267"/>
      <c r="BQ1" s="267"/>
      <c r="BR1" s="267"/>
      <c r="BS1" s="266"/>
      <c r="BT1" s="1002"/>
      <c r="BU1" s="1002"/>
      <c r="BV1" s="1002"/>
      <c r="BW1" s="1002"/>
      <c r="BX1" s="1002"/>
    </row>
    <row r="2" spans="1:76" s="1027" customFormat="1" ht="22.15" customHeight="1" thickTop="1" thickBot="1" x14ac:dyDescent="0.6">
      <c r="A2" s="1003" t="s">
        <v>9</v>
      </c>
      <c r="B2" s="1004">
        <f>+Parameter!B2</f>
        <v>46023</v>
      </c>
      <c r="C2" s="1005" t="str">
        <f>+Parameter!I15</f>
        <v>DE01 234 5678 9012 3456 78</v>
      </c>
      <c r="D2" s="1006"/>
      <c r="E2" s="1007"/>
      <c r="F2" s="1377">
        <f>EOMONTH(Aug!F2,0)+1</f>
        <v>46266</v>
      </c>
      <c r="G2" s="1377"/>
      <c r="H2" s="1377"/>
      <c r="I2" s="1375" t="str">
        <f>IF(M2=0,+Parameter!D2,IF(Sep!AO2&gt;1,+Parameter!L19,IF(N2=1,+O2,IF(Q2=1,+R2,IF(T2=1,+U2,IF(W2=1,+X2,IF(Z2=1,+AA2,IF(AC2=1,+AD2,IF(AF2=1,+AG2,IF(AI2=1,+AJ2,IF(AL2=1,+AM2,"kein Umsatz")))))))))))</f>
        <v>Haushaltskonto</v>
      </c>
      <c r="J2" s="1375"/>
      <c r="K2" s="1376"/>
      <c r="L2" s="1008" t="s">
        <v>120</v>
      </c>
      <c r="M2" s="1009">
        <f>+AP2</f>
        <v>0</v>
      </c>
      <c r="N2" s="1010">
        <f>+N51</f>
        <v>1</v>
      </c>
      <c r="O2" s="1011" t="str">
        <f>+Jahr!C3</f>
        <v>HH</v>
      </c>
      <c r="P2" s="1012">
        <f>IF(B50="y",SUMIFS(P4:P48,B4:B48,"&gt;01.01.2000",F4:F48,O2)+O3,0)</f>
        <v>0</v>
      </c>
      <c r="Q2" s="1013">
        <f>+N52</f>
        <v>1</v>
      </c>
      <c r="R2" s="1014" t="str">
        <f>+Jahr!L3</f>
        <v>Frei</v>
      </c>
      <c r="S2" s="1015">
        <f>IF(B50="y",SUMIFS(S4:S48,B4:B48,"&gt;01.01.2000",F4:F48,R2)+R3,0)</f>
        <v>0</v>
      </c>
      <c r="T2" s="1013">
        <f>+N53</f>
        <v>1</v>
      </c>
      <c r="U2" s="1016" t="str">
        <f>+Jahr!M3</f>
        <v>Arzt</v>
      </c>
      <c r="V2" s="1015">
        <f>IF(B50="y",SUMIFS(V4:V48,B4:B48,"&gt;01.01.2000",F4:F48,U2)+U3,0)</f>
        <v>0</v>
      </c>
      <c r="W2" s="1013">
        <f>+N54</f>
        <v>0</v>
      </c>
      <c r="X2" s="1017" t="str">
        <f>+Jahr!N3</f>
        <v/>
      </c>
      <c r="Y2" s="1015">
        <f>IF(B50="y",SUMIFS(Y4:Y48,B4:B48,"&gt;01.01.2000",F4:F48,X2)+X3,0)</f>
        <v>0</v>
      </c>
      <c r="Z2" s="1013">
        <f>+N55</f>
        <v>0</v>
      </c>
      <c r="AA2" s="1018" t="str">
        <f>+Jahr!P3</f>
        <v/>
      </c>
      <c r="AB2" s="1015">
        <f>IF(B50="y",SUMIFS(AB4:AB48,B4:B48,"&gt;01.01.2000",F4:F48,AA2)+AA3,0)</f>
        <v>0</v>
      </c>
      <c r="AC2" s="1013">
        <f>+N56</f>
        <v>0</v>
      </c>
      <c r="AD2" s="1019" t="str">
        <f>+Jahr!Q3</f>
        <v/>
      </c>
      <c r="AE2" s="1015">
        <f>IF(B50="y",SUMIFS(AE4:AE48,B4:B48,"&gt;01.01.2000",F4:F48,AD2)+AD3,0)</f>
        <v>0</v>
      </c>
      <c r="AF2" s="1013">
        <f>+N57</f>
        <v>0</v>
      </c>
      <c r="AG2" s="1019" t="str">
        <f>+Jahr!R3</f>
        <v/>
      </c>
      <c r="AH2" s="1015">
        <f>IF(B50="y",SUMIFS(AH4:AH48,B4:B48,"&gt;01.01.2000",F4:F48,AG2)+AG3,0)</f>
        <v>0</v>
      </c>
      <c r="AI2" s="1013">
        <f>+N58</f>
        <v>0</v>
      </c>
      <c r="AJ2" s="1020" t="str">
        <f>+Jahr!S3</f>
        <v/>
      </c>
      <c r="AK2" s="1015">
        <f>IF(B50="y",SUMIFS(AK4:AK48,B4:B48,"&gt;01.01.2000",F4:F48,AJ2)+AJ3,0)</f>
        <v>0</v>
      </c>
      <c r="AL2" s="1013">
        <f>+N59</f>
        <v>1</v>
      </c>
      <c r="AM2" s="1021" t="str">
        <f>+Jahr!O3</f>
        <v>X</v>
      </c>
      <c r="AN2" s="1022">
        <f>IF(B50="y",SUMIFS(AN4:AN48,B4:B48,"&gt;01.01.2000",F4:F48,AM2)+AM3,0)</f>
        <v>0</v>
      </c>
      <c r="AO2" s="1023">
        <f>+AL2+AI2+AF2+AC2+Z2+W2+T2+Q2+N2</f>
        <v>4</v>
      </c>
      <c r="AP2" s="1024">
        <f>IF(SUBTOTAL(109,AP3:AP48)&lt;&gt;SUM(AP3:AP48),1,0)</f>
        <v>0</v>
      </c>
      <c r="AQ2" s="107" t="str">
        <f>+Parameter!AH2</f>
        <v>EBIT</v>
      </c>
      <c r="AR2" s="107"/>
      <c r="AS2" s="228">
        <f>+AS4*Parameter!AF4+AS9*Parameter!AF9+AS14*Parameter!AF14+AS19*Parameter!AF19+AS24*Parameter!AF24+AS29*Parameter!AF29+AS34*Parameter!AF34+AS39*Parameter!AF39</f>
        <v>0</v>
      </c>
      <c r="AT2" s="797"/>
      <c r="AU2" s="797"/>
      <c r="AV2" s="798">
        <f>+BH2</f>
        <v>0</v>
      </c>
      <c r="AW2" s="798">
        <f>+BK2</f>
        <v>0</v>
      </c>
      <c r="AX2" s="798"/>
      <c r="AY2" s="798"/>
      <c r="AZ2" s="798">
        <f>+BN2</f>
        <v>0</v>
      </c>
      <c r="BA2" s="798">
        <f>+BQ2</f>
        <v>0</v>
      </c>
      <c r="BB2" s="625"/>
      <c r="BC2" s="109"/>
      <c r="BD2" s="268">
        <f>IF(AND(M2&lt;&gt;0,M64&lt;&gt;0),1,0)</f>
        <v>0</v>
      </c>
      <c r="BE2" s="1025">
        <f>+BD2+BF2+BF3</f>
        <v>0</v>
      </c>
      <c r="BF2" s="714">
        <f>COUNTBLANK(BE4:BE47)</f>
        <v>0</v>
      </c>
      <c r="BG2" s="706"/>
      <c r="BH2" s="707">
        <f>SUM(BG3:BI43)</f>
        <v>0</v>
      </c>
      <c r="BI2" s="706"/>
      <c r="BJ2" s="706"/>
      <c r="BK2" s="708">
        <f>SUM(BJ3:BL43)</f>
        <v>0</v>
      </c>
      <c r="BL2" s="709"/>
      <c r="BM2" s="709"/>
      <c r="BN2" s="710">
        <f>SUM(BM3:BO43)</f>
        <v>0</v>
      </c>
      <c r="BO2" s="709"/>
      <c r="BP2" s="709"/>
      <c r="BQ2" s="711">
        <f>SUM(BP3:BR47)</f>
        <v>0</v>
      </c>
      <c r="BR2" s="709"/>
      <c r="BS2" s="270"/>
      <c r="BT2" s="18"/>
      <c r="BU2" s="18"/>
      <c r="BV2" s="18"/>
      <c r="BW2" s="18"/>
      <c r="BX2" s="1026"/>
    </row>
    <row r="3" spans="1:76" ht="13.15" customHeight="1" thickTop="1" thickBot="1" x14ac:dyDescent="0.5">
      <c r="A3" s="1003" t="s">
        <v>9</v>
      </c>
      <c r="B3" s="1028" t="s">
        <v>4</v>
      </c>
      <c r="C3" s="1029" t="s">
        <v>94</v>
      </c>
      <c r="D3" s="1030"/>
      <c r="E3" s="1031" t="s">
        <v>77</v>
      </c>
      <c r="F3" s="1032" t="s">
        <v>160</v>
      </c>
      <c r="G3" s="1033"/>
      <c r="H3" s="1034" t="s">
        <v>6</v>
      </c>
      <c r="I3" s="1174" t="s">
        <v>0</v>
      </c>
      <c r="J3" s="1172" t="s">
        <v>1</v>
      </c>
      <c r="K3" s="1035">
        <f>IF($M$2=0,O3+R3+U3+X3+AA3+AD3+AG3+AJ3+AM3,+$N$2*O3+$Q$2*R3+$T$2*U3+$W$2*X3+$Z$2*AA3+$AC$2*AD3+$AF$2*AG3+$AI$2*AJ3+$AL$2*AM3)</f>
        <v>0</v>
      </c>
      <c r="L3" s="1036">
        <f>SUM(L4:L48)</f>
        <v>0</v>
      </c>
      <c r="M3" s="1037">
        <v>1</v>
      </c>
      <c r="N3" s="1038"/>
      <c r="O3" s="82">
        <f>+Aug!P3</f>
        <v>0</v>
      </c>
      <c r="P3" s="1039">
        <f>+O49</f>
        <v>0</v>
      </c>
      <c r="Q3" s="1040"/>
      <c r="R3" s="82">
        <f>+Aug!S3</f>
        <v>0</v>
      </c>
      <c r="S3" s="1039">
        <f>+R49</f>
        <v>0</v>
      </c>
      <c r="T3" s="1040"/>
      <c r="U3" s="82">
        <f>+Aug!V3</f>
        <v>0</v>
      </c>
      <c r="V3" s="1039">
        <f>+U49</f>
        <v>0</v>
      </c>
      <c r="W3" s="1040"/>
      <c r="X3" s="82">
        <f>+Aug!Y3</f>
        <v>0</v>
      </c>
      <c r="Y3" s="1039">
        <f>+X49</f>
        <v>0</v>
      </c>
      <c r="Z3" s="1040"/>
      <c r="AA3" s="82">
        <f>+Aug!AB3</f>
        <v>0</v>
      </c>
      <c r="AB3" s="1039">
        <f>+AA49</f>
        <v>0</v>
      </c>
      <c r="AC3" s="1040"/>
      <c r="AD3" s="82">
        <f>+Aug!AE3</f>
        <v>0</v>
      </c>
      <c r="AE3" s="1039">
        <f>+AD49</f>
        <v>0</v>
      </c>
      <c r="AF3" s="1040"/>
      <c r="AG3" s="82">
        <f>+Aug!AH3</f>
        <v>0</v>
      </c>
      <c r="AH3" s="1039">
        <f>+AG49</f>
        <v>0</v>
      </c>
      <c r="AI3" s="1040"/>
      <c r="AJ3" s="82">
        <f>+Aug!AK3</f>
        <v>0</v>
      </c>
      <c r="AK3" s="1039">
        <f>+AJ49</f>
        <v>0</v>
      </c>
      <c r="AL3" s="1040"/>
      <c r="AM3" s="1041">
        <f>+Aug!AN3</f>
        <v>0</v>
      </c>
      <c r="AN3" s="1042">
        <f>+AM49</f>
        <v>0</v>
      </c>
      <c r="AO3" s="1043" t="s">
        <v>121</v>
      </c>
      <c r="AP3" s="690" t="s">
        <v>9</v>
      </c>
      <c r="AQ3" s="1385" t="s">
        <v>93</v>
      </c>
      <c r="AR3" s="1385"/>
      <c r="AS3" s="626">
        <f>+BB4+BB9+BB14+BB19+BB24+BB29+BB34+BB39+AZ46-AS2</f>
        <v>0</v>
      </c>
      <c r="AT3" s="795"/>
      <c r="AU3" s="795"/>
      <c r="AV3" s="796" t="str">
        <f>IF(AV2&lt;&gt;0,"Zinsen","")</f>
        <v/>
      </c>
      <c r="AW3" s="796" t="str">
        <f>IF(AW2&lt;&gt;0,"Tilgung","")</f>
        <v/>
      </c>
      <c r="AX3" s="796"/>
      <c r="AY3" s="796"/>
      <c r="AZ3" s="796" t="str">
        <f>IF(AZ2&lt;&gt;0,"Rücklage","")</f>
        <v/>
      </c>
      <c r="BA3" s="796" t="str">
        <f>IF(BA2&lt;&gt;0,"Steuer","")</f>
        <v/>
      </c>
      <c r="BB3" s="391" t="s">
        <v>92</v>
      </c>
      <c r="BD3" s="268"/>
      <c r="BE3" s="725">
        <f>SUM($BF$4:$BF$47)</f>
        <v>44</v>
      </c>
      <c r="BF3" s="727">
        <f>IF(ISERROR(BE3),1,IF(BE3&lt;44,1,IF($AP$2=1,0,0)))</f>
        <v>0</v>
      </c>
      <c r="BG3" s="694" t="s">
        <v>97</v>
      </c>
      <c r="BH3" s="694" t="s">
        <v>98</v>
      </c>
      <c r="BI3" s="694" t="s">
        <v>99</v>
      </c>
      <c r="BJ3" s="695" t="s">
        <v>100</v>
      </c>
      <c r="BK3" s="695" t="s">
        <v>101</v>
      </c>
      <c r="BL3" s="695" t="s">
        <v>102</v>
      </c>
      <c r="BM3" s="696" t="s">
        <v>103</v>
      </c>
      <c r="BN3" s="696" t="s">
        <v>104</v>
      </c>
      <c r="BO3" s="696" t="s">
        <v>105</v>
      </c>
      <c r="BP3" s="697" t="s">
        <v>106</v>
      </c>
      <c r="BQ3" s="697" t="s">
        <v>107</v>
      </c>
      <c r="BR3" s="697" t="s">
        <v>108</v>
      </c>
      <c r="BS3" s="1044" t="s">
        <v>6</v>
      </c>
      <c r="BT3" s="1045" t="s">
        <v>0</v>
      </c>
      <c r="BU3" s="1045" t="s">
        <v>1</v>
      </c>
      <c r="BV3" s="1046" t="s">
        <v>36</v>
      </c>
      <c r="BW3" s="1047" t="s">
        <v>12</v>
      </c>
      <c r="BX3" s="1026"/>
    </row>
    <row r="4" spans="1:76" ht="13.35" customHeight="1" x14ac:dyDescent="0.45">
      <c r="A4" s="1003" t="str">
        <f t="shared" ref="A4:A47" si="0">IF(AND($B$50="y",B4&gt;0,B4&lt;&gt;"x",M4=$L$49),+K4,"!")</f>
        <v>!</v>
      </c>
      <c r="B4" s="721"/>
      <c r="C4" s="1180"/>
      <c r="D4" s="1181"/>
      <c r="E4" s="585"/>
      <c r="F4" s="586"/>
      <c r="G4" s="1190">
        <f t="shared" ref="G4" si="1">+$F$2</f>
        <v>46266</v>
      </c>
      <c r="H4" s="1191"/>
      <c r="I4" s="1192"/>
      <c r="J4" s="1193"/>
      <c r="K4" s="1048">
        <f>IF($M$2=0,O4+R4+U4+X4+AA4+AD4+AG4+AJ4+AM4,+$N$2*O4+$Q$2*R4+$T$2*U4+$W$2*X4+$Z$2*AA4+$AC$2*AD4+$AF$2*AG4+$AI$2*AJ4+$AL$2*AM4)</f>
        <v>0</v>
      </c>
      <c r="L4" s="1049">
        <f t="shared" ref="L4:L47" si="2">IF(ISERROR(+H4+I4+J4),1,0)</f>
        <v>0</v>
      </c>
      <c r="M4" s="1050">
        <f t="shared" ref="M4:M25" si="3">IF(AND(B4&gt;0,B4&lt;&gt;"x",M3&lt;&gt;0),+M3+1,0)</f>
        <v>0</v>
      </c>
      <c r="N4" s="1051">
        <f>IF($F4=$O$2,1,0)</f>
        <v>0</v>
      </c>
      <c r="O4" s="87">
        <f>IF(AND($B4&lt;&gt;"-",$F4=O$2),O3+$H4+$I4+$J4,+O3)</f>
        <v>0</v>
      </c>
      <c r="P4" s="87" t="str">
        <f>IF(AND($B4&lt;&gt;"-",$F4=O$2),+$H4+$I4+$J4,"")</f>
        <v/>
      </c>
      <c r="Q4" s="1052">
        <f>IF($F4=$R$2,1,0)</f>
        <v>0</v>
      </c>
      <c r="R4" s="87">
        <f>IF(AND($B4&lt;&gt;"-",$F4=R$2),R3+$H4+$I4+$J4,+R3)</f>
        <v>0</v>
      </c>
      <c r="S4" s="87" t="str">
        <f>IF(AND($B4&lt;&gt;"-",$F4=R$2),+$H4+$I4+$J4,"")</f>
        <v/>
      </c>
      <c r="T4" s="1052">
        <f>IF($F4=$U$2,1,0)</f>
        <v>0</v>
      </c>
      <c r="U4" s="87">
        <f>IF(AND($B4&lt;&gt;"-",$F4=U$2),U3+$H4+$I4+$J4,+U3)</f>
        <v>0</v>
      </c>
      <c r="V4" s="87" t="str">
        <f>IF(AND($B4&lt;&gt;"-",$F4=U$2),+$H4+$I4+$J4,"")</f>
        <v/>
      </c>
      <c r="W4" s="1052">
        <f>IF($F4=$X$2,1,0)</f>
        <v>1</v>
      </c>
      <c r="X4" s="87">
        <f>IF(AND($B4&lt;&gt;"-",$F4=X$2),X3+$H4+$I4+$J4,+X3)</f>
        <v>0</v>
      </c>
      <c r="Y4" s="87">
        <f>IF(AND($B4&lt;&gt;"-",$F4=X$2),+$H4+$I4+$J4,"")</f>
        <v>0</v>
      </c>
      <c r="Z4" s="1052">
        <f>IF($F4=$AA$2,1,0)</f>
        <v>1</v>
      </c>
      <c r="AA4" s="87">
        <f>IF(AND($B4&lt;&gt;"-",$F4=AA$2),AA3+$H4+$I4+$J4,+AA3)</f>
        <v>0</v>
      </c>
      <c r="AB4" s="87">
        <f>IF(AND($B4&lt;&gt;"-",$F4=AA$2),+$H4+$I4+$J4,"")</f>
        <v>0</v>
      </c>
      <c r="AC4" s="1052">
        <f>IF($F4=$AD$2,1,0)</f>
        <v>1</v>
      </c>
      <c r="AD4" s="87">
        <f>IF(AND($B4&lt;&gt;"-",$F4=AD$2),AD3+$H4+$I4+$J4,+AD3)</f>
        <v>0</v>
      </c>
      <c r="AE4" s="87">
        <f>IF(AND($B4&lt;&gt;"-",$F4=AD$2),+$H4+$I4+$J4,"")</f>
        <v>0</v>
      </c>
      <c r="AF4" s="1052">
        <f>IF($F4=$AG$2,1,0)</f>
        <v>1</v>
      </c>
      <c r="AG4" s="87">
        <f>IF(AND($B4&lt;&gt;"-",$F4=AG$2),AG3+$H4+$I4+$J4,+AG3)</f>
        <v>0</v>
      </c>
      <c r="AH4" s="87">
        <f>IF(AND($B4&lt;&gt;"-",$F4=AG$2),+$H4+$I4+$J4,"")</f>
        <v>0</v>
      </c>
      <c r="AI4" s="1052">
        <f>IF($F4=$AJ$2,1,0)</f>
        <v>1</v>
      </c>
      <c r="AJ4" s="87">
        <f>IF(AND($B4&lt;&gt;"-",$F4=AJ$2),AJ3+$H4+$I4+$J4,+AJ3)</f>
        <v>0</v>
      </c>
      <c r="AK4" s="87">
        <f>IF(AND($B4&lt;&gt;"-",$F4=AJ$2),+$H4+$I4+$J4,"")</f>
        <v>0</v>
      </c>
      <c r="AL4" s="1052">
        <f>IF($F4=$AM$2,1,0)</f>
        <v>0</v>
      </c>
      <c r="AM4" s="91">
        <f>IF(AND($B4&lt;&gt;"-",$F4=AM$2),AM3+$H4+$I4+$J4,+AM3)</f>
        <v>0</v>
      </c>
      <c r="AN4" s="91" t="str">
        <f>IF(AND($B4&lt;&gt;"-",$F4=AM$2),+$H4+$I4+$J4,"")</f>
        <v/>
      </c>
      <c r="AO4" s="1053">
        <f>IF(AP4="E",1,0)</f>
        <v>0</v>
      </c>
      <c r="AP4" s="1054">
        <f>IF(F4&lt;&gt;"",1,0)</f>
        <v>0</v>
      </c>
      <c r="AQ4" s="215" t="str">
        <f>+Parameter!B4</f>
        <v>HH</v>
      </c>
      <c r="AR4" s="631"/>
      <c r="AS4" s="632">
        <f>SUM(AS5:AS8)</f>
        <v>0</v>
      </c>
      <c r="AT4" s="632"/>
      <c r="AU4" s="632"/>
      <c r="AV4" s="632"/>
      <c r="AW4" s="632">
        <f>SUM(AW5:AW8)</f>
        <v>0</v>
      </c>
      <c r="AX4" s="632"/>
      <c r="AY4" s="632"/>
      <c r="AZ4" s="632"/>
      <c r="BA4" s="632">
        <f>SUM(BA5:BA8)</f>
        <v>0</v>
      </c>
      <c r="BB4" s="633">
        <f>+BA4+AW4+AS4</f>
        <v>0</v>
      </c>
      <c r="BD4" s="268"/>
      <c r="BE4" s="274">
        <f>IF($I$2=AQ4,1,IF($I$2=Jahr!$M$7,1,0))</f>
        <v>1</v>
      </c>
      <c r="BF4" s="728">
        <v>1</v>
      </c>
      <c r="BG4" s="227"/>
      <c r="BH4" s="227"/>
      <c r="BI4" s="227"/>
      <c r="BJ4" s="227"/>
      <c r="BK4" s="227"/>
      <c r="BL4" s="227"/>
      <c r="BM4" s="227"/>
      <c r="BN4" s="227"/>
      <c r="BO4" s="227"/>
      <c r="BP4" s="273"/>
      <c r="BQ4" s="273"/>
      <c r="BR4" s="273"/>
      <c r="BV4" s="1055"/>
      <c r="BW4" s="1056"/>
      <c r="BX4" s="1026"/>
    </row>
    <row r="5" spans="1:76" ht="13.35" customHeight="1" x14ac:dyDescent="0.45">
      <c r="A5" s="1003" t="str">
        <f t="shared" si="0"/>
        <v>!</v>
      </c>
      <c r="B5" s="721"/>
      <c r="C5" s="1180"/>
      <c r="D5" s="722"/>
      <c r="E5" s="585"/>
      <c r="F5" s="586"/>
      <c r="G5" s="592"/>
      <c r="H5" s="1191"/>
      <c r="I5" s="1192"/>
      <c r="J5" s="1193"/>
      <c r="K5" s="1057">
        <f t="shared" ref="K5:K47" si="4">IF($M$2=0,O5+R5+U5+X5+AA5+AD5+AG5+AJ5+AM5,+$N$2*O5+$Q$2*R5+$T$2*U5+$W$2*X5+$Z$2*AA5+$AC$2*AD5+$AF$2*AG5+$AI$2*AJ5+$AL$2*AM5)</f>
        <v>0</v>
      </c>
      <c r="L5" s="1049">
        <f t="shared" si="2"/>
        <v>0</v>
      </c>
      <c r="M5" s="1050">
        <f t="shared" si="3"/>
        <v>0</v>
      </c>
      <c r="N5" s="1051">
        <f t="shared" ref="N5:N47" si="5">IF($F5=$O$2,1,0)</f>
        <v>0</v>
      </c>
      <c r="O5" s="87">
        <f t="shared" ref="O5:O47" si="6">IF(AND($B5&lt;&gt;"-",$F5=O$2),O4+$H5+$I5+$J5,+O4)</f>
        <v>0</v>
      </c>
      <c r="P5" s="87" t="str">
        <f t="shared" ref="P5:P47" si="7">IF(AND($B5&lt;&gt;"-",$F5=O$2),+$H5+$I5+$J5,"")</f>
        <v/>
      </c>
      <c r="Q5" s="1052">
        <f t="shared" ref="Q5:Q47" si="8">IF($F5=$R$2,1,0)</f>
        <v>0</v>
      </c>
      <c r="R5" s="87">
        <f t="shared" ref="R5:R47" si="9">IF(AND($B5&lt;&gt;"-",$F5=R$2),R4+$H5+$I5+$J5,+R4)</f>
        <v>0</v>
      </c>
      <c r="S5" s="87" t="str">
        <f t="shared" ref="S5:S47" si="10">IF(AND($B5&lt;&gt;"-",$F5=R$2),+$H5+$I5+$J5,"")</f>
        <v/>
      </c>
      <c r="T5" s="1052">
        <f t="shared" ref="T5:T47" si="11">IF($F5=$U$2,1,0)</f>
        <v>0</v>
      </c>
      <c r="U5" s="87">
        <f t="shared" ref="U5:U47" si="12">IF(AND($B5&lt;&gt;"-",$F5=U$2),U4+$H5+$I5+$J5,+U4)</f>
        <v>0</v>
      </c>
      <c r="V5" s="87" t="str">
        <f t="shared" ref="V5:V47" si="13">IF(AND($B5&lt;&gt;"-",$F5=U$2),+$H5+$I5+$J5,"")</f>
        <v/>
      </c>
      <c r="W5" s="1052">
        <f t="shared" ref="W5:W47" si="14">IF($F5=$X$2,1,0)</f>
        <v>1</v>
      </c>
      <c r="X5" s="87">
        <f t="shared" ref="X5:X47" si="15">IF(AND($B5&lt;&gt;"-",$F5=X$2),X4+$H5+$I5+$J5,+X4)</f>
        <v>0</v>
      </c>
      <c r="Y5" s="87">
        <f t="shared" ref="Y5:Y47" si="16">IF(AND($B5&lt;&gt;"-",$F5=X$2),+$H5+$I5+$J5,"")</f>
        <v>0</v>
      </c>
      <c r="Z5" s="1052">
        <f t="shared" ref="Z5:Z47" si="17">IF($F5=$AA$2,1,0)</f>
        <v>1</v>
      </c>
      <c r="AA5" s="87">
        <f t="shared" ref="AA5:AA47" si="18">IF(AND($B5&lt;&gt;"-",$F5=AA$2),AA4+$H5+$I5+$J5,+AA4)</f>
        <v>0</v>
      </c>
      <c r="AB5" s="87">
        <f t="shared" ref="AB5:AB47" si="19">IF(AND($B5&lt;&gt;"-",$F5=AA$2),+$H5+$I5+$J5,"")</f>
        <v>0</v>
      </c>
      <c r="AC5" s="1052">
        <f t="shared" ref="AC5:AC47" si="20">IF($F5=$AD$2,1,0)</f>
        <v>1</v>
      </c>
      <c r="AD5" s="87">
        <f t="shared" ref="AD5:AD47" si="21">IF(AND($B5&lt;&gt;"-",$F5=AD$2),AD4+$H5+$I5+$J5,+AD4)</f>
        <v>0</v>
      </c>
      <c r="AE5" s="87">
        <f t="shared" ref="AE5:AE47" si="22">IF(AND($B5&lt;&gt;"-",$F5=AD$2),+$H5+$I5+$J5,"")</f>
        <v>0</v>
      </c>
      <c r="AF5" s="1052">
        <f t="shared" ref="AF5:AF47" si="23">IF($F5=$AG$2,1,0)</f>
        <v>1</v>
      </c>
      <c r="AG5" s="87">
        <f t="shared" ref="AG5:AG47" si="24">IF(AND($B5&lt;&gt;"-",$F5=AG$2),AG4+$H5+$I5+$J5,+AG4)</f>
        <v>0</v>
      </c>
      <c r="AH5" s="87">
        <f t="shared" ref="AH5:AH47" si="25">IF(AND($B5&lt;&gt;"-",$F5=AG$2),+$H5+$I5+$J5,"")</f>
        <v>0</v>
      </c>
      <c r="AI5" s="1052">
        <f t="shared" ref="AI5:AI47" si="26">IF($F5=$AJ$2,1,0)</f>
        <v>1</v>
      </c>
      <c r="AJ5" s="87">
        <f t="shared" ref="AJ5:AJ47" si="27">IF(AND($B5&lt;&gt;"-",$F5=AJ$2),AJ4+$H5+$I5+$J5,+AJ4)</f>
        <v>0</v>
      </c>
      <c r="AK5" s="87">
        <f t="shared" ref="AK5:AK47" si="28">IF(AND($B5&lt;&gt;"-",$F5=AJ$2),+$H5+$I5+$J5,"")</f>
        <v>0</v>
      </c>
      <c r="AL5" s="1052">
        <f t="shared" ref="AL5:AL47" si="29">IF($F5=$AM$2,1,0)</f>
        <v>0</v>
      </c>
      <c r="AM5" s="91">
        <f t="shared" ref="AM5:AM46" si="30">IF(AND($B5&lt;&gt;"-",$F5=AM$2),AM4+$H5+$I5+$J5,+AM4)</f>
        <v>0</v>
      </c>
      <c r="AN5" s="91" t="str">
        <f t="shared" ref="AN5:AN46" si="31">IF(AND($B5&lt;&gt;"-",$F5=AM$2),+$H5+$I5+$J5,"")</f>
        <v/>
      </c>
      <c r="AO5" s="1058" t="str">
        <f>+Parameter!$D$4</f>
        <v>A</v>
      </c>
      <c r="AP5" s="1054">
        <f t="shared" ref="AP5:AP47" si="32">IF(F5&lt;&gt;"",1,0)</f>
        <v>0</v>
      </c>
      <c r="AQ5" s="368" t="str">
        <f>+Parameter!AH5</f>
        <v>B</v>
      </c>
      <c r="AR5" s="369" t="str">
        <f>+Parameter!AI5</f>
        <v>Bargeld</v>
      </c>
      <c r="AS5" s="622">
        <f>SUMIFS($I$4:$I$48,$F$4:$F$48,AQ4,$E$4:$E$48,AQ5)+SUMIFS($J$4:$J$48,$F$4:$F$48,AQ4,$E$4:$E$48,AQ5)+SUMIFS($H$4:$H$48,$F$4:$F$48,AQ4,$E$4:$E$48,AQ5)</f>
        <v>0</v>
      </c>
      <c r="AT5" s="367"/>
      <c r="AU5" s="368" t="str">
        <f>+Parameter!AL5</f>
        <v>A</v>
      </c>
      <c r="AV5" s="369" t="str">
        <f>+Parameter!AM5</f>
        <v>Ausstattung</v>
      </c>
      <c r="AW5" s="367">
        <f>SUMIFS($I$4:$I$48,$F$4:$F$48,AQ4,$E$4:$E$48,AU5)+SUMIFS($J$4:$J$48,$F$4:$F$48,AQ4,$E$4:$E$48,AU5)+SUMIFS($H$4:$H$48,$F$4:$F$48,AQ4,$E$4:$E$48,AU5)</f>
        <v>0</v>
      </c>
      <c r="AX5" s="367"/>
      <c r="AY5" s="368" t="str">
        <f>+Parameter!AP5</f>
        <v>G</v>
      </c>
      <c r="AZ5" s="369" t="str">
        <f>+Parameter!AQ5</f>
        <v>Gaststätten</v>
      </c>
      <c r="BA5" s="367">
        <f>SUMIFS($I$4:$I$48,$F$4:$F$48,AQ4,$E$4:$E$48,AY5)+SUMIFS($J$4:$J$48,$F$4:$F$48,AQ4,$E$4:$E$48,AY5)+SUMIFS($H$4:$H$48,$F$4:$F$48,AQ4,$E$4:$E$48,AY5)</f>
        <v>0</v>
      </c>
      <c r="BB5" s="370" t="str">
        <f>IF(AND($B$50="y",BB6&lt;&gt;0),"aktuell","")</f>
        <v/>
      </c>
      <c r="BD5" s="268"/>
      <c r="BE5" s="274">
        <f>IF($I$2=AQ4,1,IF($I$2=Jahr!$M$7,1,0))</f>
        <v>1</v>
      </c>
      <c r="BF5" s="728">
        <v>1</v>
      </c>
      <c r="BG5" s="699">
        <f>IF(ISERROR(FIND("insen",$AR5,1)),0,+$AS5)</f>
        <v>0</v>
      </c>
      <c r="BH5" s="699">
        <f>IF(ISERROR(FIND("insen",$AV5,1)),0,+$AW5)</f>
        <v>0</v>
      </c>
      <c r="BI5" s="699">
        <f>IF(ISERROR(FIND("insen",$AZ5,1)),0,+$BA5)</f>
        <v>0</v>
      </c>
      <c r="BJ5" s="700">
        <f>IF(ISERROR(FIND("ilgung",$AR5,1)),0,+$AS5)</f>
        <v>0</v>
      </c>
      <c r="BK5" s="700">
        <f>IF(ISERROR(FIND("ilgung",$AV5,1)),0,+$AW5)</f>
        <v>0</v>
      </c>
      <c r="BL5" s="700">
        <f>IF(ISERROR(FIND("ilgung",$AZ5,1)),0,+$BA5)</f>
        <v>0</v>
      </c>
      <c r="BM5" s="701">
        <f>IF(ISERROR(FIND("ücklage",$AR5,1)),0,+$AS5)</f>
        <v>0</v>
      </c>
      <c r="BN5" s="701">
        <f>IF(ISERROR(FIND("ücklage",$AV5,1)),0,+$AW5)</f>
        <v>0</v>
      </c>
      <c r="BO5" s="701">
        <f>IF(ISERROR(FIND("ücklage",$AZ5,1)),0,+$BA5)</f>
        <v>0</v>
      </c>
      <c r="BP5" s="698">
        <f>IF(ISERROR(FIND("teuer",$AR5,1)),0,+$AS5)</f>
        <v>0</v>
      </c>
      <c r="BQ5" s="698">
        <f>IF(ISERROR(FIND("teuer",$AV5,1)),0,+$AW5)</f>
        <v>0</v>
      </c>
      <c r="BR5" s="698">
        <f>IF(ISERROR(FIND("teuer",$AZ5,1)),0,+$BA5)</f>
        <v>0</v>
      </c>
      <c r="BS5" s="270" t="s">
        <v>8</v>
      </c>
      <c r="BV5" s="1055"/>
      <c r="BW5" s="1056"/>
      <c r="BX5" s="1026"/>
    </row>
    <row r="6" spans="1:76" ht="13.35" customHeight="1" x14ac:dyDescent="0.45">
      <c r="A6" s="1003" t="str">
        <f t="shared" si="0"/>
        <v>!</v>
      </c>
      <c r="B6" s="721"/>
      <c r="C6" s="1180"/>
      <c r="D6" s="722"/>
      <c r="E6" s="585"/>
      <c r="F6" s="586"/>
      <c r="G6" s="592"/>
      <c r="H6" s="1191"/>
      <c r="I6" s="1192"/>
      <c r="J6" s="1193"/>
      <c r="K6" s="1057">
        <f t="shared" si="4"/>
        <v>0</v>
      </c>
      <c r="L6" s="1049">
        <f t="shared" si="2"/>
        <v>0</v>
      </c>
      <c r="M6" s="1050">
        <f t="shared" si="3"/>
        <v>0</v>
      </c>
      <c r="N6" s="1051">
        <f t="shared" si="5"/>
        <v>0</v>
      </c>
      <c r="O6" s="87">
        <f t="shared" si="6"/>
        <v>0</v>
      </c>
      <c r="P6" s="87" t="str">
        <f t="shared" si="7"/>
        <v/>
      </c>
      <c r="Q6" s="1052">
        <f t="shared" si="8"/>
        <v>0</v>
      </c>
      <c r="R6" s="87">
        <f t="shared" si="9"/>
        <v>0</v>
      </c>
      <c r="S6" s="87" t="str">
        <f t="shared" si="10"/>
        <v/>
      </c>
      <c r="T6" s="1052">
        <f t="shared" si="11"/>
        <v>0</v>
      </c>
      <c r="U6" s="87">
        <f t="shared" si="12"/>
        <v>0</v>
      </c>
      <c r="V6" s="87" t="str">
        <f t="shared" si="13"/>
        <v/>
      </c>
      <c r="W6" s="1052">
        <f t="shared" si="14"/>
        <v>1</v>
      </c>
      <c r="X6" s="87">
        <f t="shared" si="15"/>
        <v>0</v>
      </c>
      <c r="Y6" s="87">
        <f t="shared" si="16"/>
        <v>0</v>
      </c>
      <c r="Z6" s="1052">
        <f t="shared" si="17"/>
        <v>1</v>
      </c>
      <c r="AA6" s="87">
        <f t="shared" si="18"/>
        <v>0</v>
      </c>
      <c r="AB6" s="87">
        <f t="shared" si="19"/>
        <v>0</v>
      </c>
      <c r="AC6" s="1052">
        <f t="shared" si="20"/>
        <v>1</v>
      </c>
      <c r="AD6" s="87">
        <f t="shared" si="21"/>
        <v>0</v>
      </c>
      <c r="AE6" s="87">
        <f t="shared" si="22"/>
        <v>0</v>
      </c>
      <c r="AF6" s="1052">
        <f t="shared" si="23"/>
        <v>1</v>
      </c>
      <c r="AG6" s="87">
        <f t="shared" si="24"/>
        <v>0</v>
      </c>
      <c r="AH6" s="87">
        <f t="shared" si="25"/>
        <v>0</v>
      </c>
      <c r="AI6" s="1052">
        <f t="shared" si="26"/>
        <v>1</v>
      </c>
      <c r="AJ6" s="87">
        <f t="shared" si="27"/>
        <v>0</v>
      </c>
      <c r="AK6" s="87">
        <f t="shared" si="28"/>
        <v>0</v>
      </c>
      <c r="AL6" s="1052">
        <f t="shared" si="29"/>
        <v>0</v>
      </c>
      <c r="AM6" s="91">
        <f t="shared" si="30"/>
        <v>0</v>
      </c>
      <c r="AN6" s="91" t="str">
        <f t="shared" si="31"/>
        <v/>
      </c>
      <c r="AO6" s="1058" t="str">
        <f>+Parameter!$D$4</f>
        <v>A</v>
      </c>
      <c r="AP6" s="1054">
        <f t="shared" si="32"/>
        <v>0</v>
      </c>
      <c r="AQ6" s="369" t="str">
        <f>+Parameter!AH6</f>
        <v>K</v>
      </c>
      <c r="AR6" s="369" t="str">
        <f>+Parameter!AI6</f>
        <v>Kreditkarte LH</v>
      </c>
      <c r="AS6" s="622">
        <f>SUMIFS($I$4:$I$48,$F$4:$F$48,AQ4,$E$4:$E$48,AQ6)+SUMIFS($J$4:$J$48,$F$4:$F$48,AQ4,$E$4:$E$48,AQ6)+SUMIFS($H$4:$H$48,$F$4:$F$48,AQ4,$E$4:$E$48,AQ6)</f>
        <v>0</v>
      </c>
      <c r="AT6" s="367"/>
      <c r="AU6" s="369" t="str">
        <f>+Parameter!AL6</f>
        <v>F</v>
      </c>
      <c r="AV6" s="369" t="str">
        <f>+Parameter!AM6</f>
        <v>Friseur</v>
      </c>
      <c r="AW6" s="367">
        <f>SUMIFS($I$4:$I$48,$F$4:$F$48,AQ4,$E$4:$E$48,AU6)+SUMIFS($J$4:$J$48,$F$4:$F$48,AQ4,$E$4:$E$48,AU6)+SUMIFS($H$4:$H$48,$F$4:$F$48,AQ4,$E$4:$E$48,AU6)</f>
        <v>0</v>
      </c>
      <c r="AX6" s="367"/>
      <c r="AY6" s="369">
        <f>+Parameter!AP6</f>
        <v>0</v>
      </c>
      <c r="AZ6" s="369">
        <f>+Parameter!AQ6</f>
        <v>0</v>
      </c>
      <c r="BA6" s="367">
        <f>SUMIFS($I$4:$I$48,$F$4:$F$48,AQ4,$E$4:$E$48,AY6)+SUMIFS($J$4:$J$48,$F$4:$F$48,AQ4,$E$4:$E$48,AY6)+SUMIFS($H$4:$H$48,$F$4:$F$48,AQ4,$E$4:$E$48,AY6)</f>
        <v>0</v>
      </c>
      <c r="BB6" s="371">
        <f>+P2</f>
        <v>0</v>
      </c>
      <c r="BD6" s="268"/>
      <c r="BE6" s="274">
        <f>IF($I$2=AQ4,1,IF($I$2=Jahr!$M$7,1,0))</f>
        <v>1</v>
      </c>
      <c r="BF6" s="728">
        <v>1</v>
      </c>
      <c r="BG6" s="699">
        <f t="shared" ref="BG6:BG43" si="33">IF(ISERROR(FIND("insen",$AR6,1)),0,+$AS6)</f>
        <v>0</v>
      </c>
      <c r="BH6" s="699">
        <f t="shared" ref="BH6:BH43" si="34">IF(ISERROR(FIND("insen",$AV6,1)),0,+$AW6)</f>
        <v>0</v>
      </c>
      <c r="BI6" s="699">
        <f t="shared" ref="BI6:BI43" si="35">IF(ISERROR(FIND("insen",$AZ6,1)),0,+$BA6)</f>
        <v>0</v>
      </c>
      <c r="BJ6" s="700">
        <f t="shared" ref="BJ6:BJ43" si="36">IF(ISERROR(FIND("ilgung",$AR6,1)),0,+$AS6)</f>
        <v>0</v>
      </c>
      <c r="BK6" s="700">
        <f t="shared" ref="BK6:BK43" si="37">IF(ISERROR(FIND("ilgung",$AV6,1)),0,+$AW6)</f>
        <v>0</v>
      </c>
      <c r="BL6" s="700">
        <f t="shared" ref="BL6:BL43" si="38">IF(ISERROR(FIND("ilgung",$AZ6,1)),0,+$BA6)</f>
        <v>0</v>
      </c>
      <c r="BM6" s="701">
        <f t="shared" ref="BM6:BM43" si="39">IF(ISERROR(FIND("ücklage",$AR6,1)),0,+$AS6)</f>
        <v>0</v>
      </c>
      <c r="BN6" s="701">
        <f t="shared" ref="BN6:BN43" si="40">IF(ISERROR(FIND("ücklage",$AV6,1)),0,+$AW6)</f>
        <v>0</v>
      </c>
      <c r="BO6" s="701">
        <f t="shared" ref="BO6:BO43" si="41">IF(ISERROR(FIND("ücklage",$AZ6,1)),0,+$BA6)</f>
        <v>0</v>
      </c>
      <c r="BP6" s="698">
        <f t="shared" ref="BP6:BP43" si="42">IF(ISERROR(FIND("teuer",$AR6,1)),0,+$AS6)</f>
        <v>0</v>
      </c>
      <c r="BQ6" s="698">
        <f t="shared" ref="BQ6:BQ43" si="43">IF(ISERROR(FIND("teuer",$AV6,1)),0,+$AW6)</f>
        <v>0</v>
      </c>
      <c r="BR6" s="698">
        <f t="shared" ref="BR6:BR43" si="44">IF(ISERROR(FIND("teuer",$AZ6,1)),0,+$BA6)</f>
        <v>0</v>
      </c>
      <c r="BS6" s="275">
        <f>SUMIFS($H$4:$H$48,$F$4:$F$48,AQ4,$B$4:$B$48,"&gt;0")</f>
        <v>0</v>
      </c>
      <c r="BT6" s="275">
        <f>SUMIFS($I$4:$I$48,$F$4:$F$48,AQ4,$B$4:$B$48,"&gt;0")</f>
        <v>0</v>
      </c>
      <c r="BU6" s="275">
        <f>SUMIFS($J$4:$J$48,$F$4:$F$48,AQ4,$B$4:$B$48,"&gt;0")</f>
        <v>0</v>
      </c>
      <c r="BV6" s="276"/>
      <c r="BW6" s="1056"/>
      <c r="BX6" s="1026"/>
    </row>
    <row r="7" spans="1:76" ht="13.35" customHeight="1" x14ac:dyDescent="0.45">
      <c r="A7" s="1003" t="str">
        <f t="shared" si="0"/>
        <v>!</v>
      </c>
      <c r="B7" s="721"/>
      <c r="C7" s="1180"/>
      <c r="D7" s="722"/>
      <c r="E7" s="585"/>
      <c r="F7" s="586"/>
      <c r="G7" s="592"/>
      <c r="H7" s="1191"/>
      <c r="I7" s="1192"/>
      <c r="J7" s="1193"/>
      <c r="K7" s="1057">
        <f t="shared" si="4"/>
        <v>0</v>
      </c>
      <c r="L7" s="1049">
        <f t="shared" si="2"/>
        <v>0</v>
      </c>
      <c r="M7" s="1050">
        <f t="shared" si="3"/>
        <v>0</v>
      </c>
      <c r="N7" s="1051">
        <f t="shared" si="5"/>
        <v>0</v>
      </c>
      <c r="O7" s="87">
        <f t="shared" si="6"/>
        <v>0</v>
      </c>
      <c r="P7" s="87" t="str">
        <f t="shared" si="7"/>
        <v/>
      </c>
      <c r="Q7" s="1052">
        <f t="shared" si="8"/>
        <v>0</v>
      </c>
      <c r="R7" s="87">
        <f t="shared" si="9"/>
        <v>0</v>
      </c>
      <c r="S7" s="87" t="str">
        <f t="shared" si="10"/>
        <v/>
      </c>
      <c r="T7" s="1052">
        <f t="shared" si="11"/>
        <v>0</v>
      </c>
      <c r="U7" s="87">
        <f t="shared" si="12"/>
        <v>0</v>
      </c>
      <c r="V7" s="87" t="str">
        <f t="shared" si="13"/>
        <v/>
      </c>
      <c r="W7" s="1052">
        <f t="shared" si="14"/>
        <v>1</v>
      </c>
      <c r="X7" s="87">
        <f t="shared" si="15"/>
        <v>0</v>
      </c>
      <c r="Y7" s="87">
        <f t="shared" si="16"/>
        <v>0</v>
      </c>
      <c r="Z7" s="1052">
        <f t="shared" si="17"/>
        <v>1</v>
      </c>
      <c r="AA7" s="87">
        <f t="shared" si="18"/>
        <v>0</v>
      </c>
      <c r="AB7" s="87">
        <f t="shared" si="19"/>
        <v>0</v>
      </c>
      <c r="AC7" s="1052">
        <f t="shared" si="20"/>
        <v>1</v>
      </c>
      <c r="AD7" s="87">
        <f t="shared" si="21"/>
        <v>0</v>
      </c>
      <c r="AE7" s="87">
        <f t="shared" si="22"/>
        <v>0</v>
      </c>
      <c r="AF7" s="1052">
        <f t="shared" si="23"/>
        <v>1</v>
      </c>
      <c r="AG7" s="87">
        <f t="shared" si="24"/>
        <v>0</v>
      </c>
      <c r="AH7" s="87">
        <f t="shared" si="25"/>
        <v>0</v>
      </c>
      <c r="AI7" s="1052">
        <f t="shared" si="26"/>
        <v>1</v>
      </c>
      <c r="AJ7" s="87">
        <f t="shared" si="27"/>
        <v>0</v>
      </c>
      <c r="AK7" s="87">
        <f t="shared" si="28"/>
        <v>0</v>
      </c>
      <c r="AL7" s="1052">
        <f t="shared" si="29"/>
        <v>0</v>
      </c>
      <c r="AM7" s="91">
        <f t="shared" si="30"/>
        <v>0</v>
      </c>
      <c r="AN7" s="91" t="str">
        <f t="shared" si="31"/>
        <v/>
      </c>
      <c r="AO7" s="1058" t="str">
        <f>+Parameter!$D$4</f>
        <v>A</v>
      </c>
      <c r="AP7" s="1054">
        <f t="shared" si="32"/>
        <v>0</v>
      </c>
      <c r="AQ7" s="369" t="str">
        <f>+Parameter!AH7</f>
        <v>L</v>
      </c>
      <c r="AR7" s="369" t="str">
        <f>+Parameter!AI7</f>
        <v>Lebensmittel</v>
      </c>
      <c r="AS7" s="622">
        <f>SUMIFS($I$4:$I$48,$F$4:$F$48,AQ4,$E$4:$E$48,AQ7)+SUMIFS($J$4:$J$48,$F$4:$F$48,AQ4,$E$4:$E$48,AQ7)+SUMIFS($H$4:$H$48,$F$4:$F$48,AQ4,$E$4:$E$48,AQ7)</f>
        <v>0</v>
      </c>
      <c r="AT7" s="367"/>
      <c r="AU7" s="369" t="str">
        <f>+Parameter!AL7</f>
        <v>I</v>
      </c>
      <c r="AV7" s="369" t="str">
        <f>+Parameter!AM7</f>
        <v>Internet</v>
      </c>
      <c r="AW7" s="367">
        <f>SUMIFS($I$4:$I$48,$F$4:$F$48,AQ4,$E$4:$E$48,AU7)+SUMIFS($J$4:$J$48,$F$4:$F$48,AQ4,$E$4:$E$48,AU7)+SUMIFS($H$4:$H$48,$F$4:$F$48,AQ4,$E$4:$E$48,AU7)</f>
        <v>0</v>
      </c>
      <c r="AX7" s="367"/>
      <c r="AY7" s="369">
        <f>+Parameter!AP7</f>
        <v>0</v>
      </c>
      <c r="AZ7" s="369">
        <f>+Parameter!AQ7</f>
        <v>0</v>
      </c>
      <c r="BA7" s="367">
        <f>SUMIFS($I$4:$I$48,$F$4:$F$48,AQ4,$E$4:$E$48,AY7)+SUMIFS($J$4:$J$48,$F$4:$F$48,AQ4,$E$4:$E$48,AY7)+SUMIFS($H$4:$H$48,$F$4:$F$48,AQ4,$E$4:$E$48,AY7)</f>
        <v>0</v>
      </c>
      <c r="BB7" s="372" t="str">
        <f>IF(BB8&lt;&gt;0,"Monatsende","")</f>
        <v/>
      </c>
      <c r="BD7" s="268"/>
      <c r="BE7" s="274">
        <f>IF($I$2=AQ4,1,IF($I$2=Jahr!$M$7,1,0))</f>
        <v>1</v>
      </c>
      <c r="BF7" s="728">
        <v>1</v>
      </c>
      <c r="BG7" s="699">
        <f t="shared" si="33"/>
        <v>0</v>
      </c>
      <c r="BH7" s="699">
        <f t="shared" si="34"/>
        <v>0</v>
      </c>
      <c r="BI7" s="699">
        <f t="shared" si="35"/>
        <v>0</v>
      </c>
      <c r="BJ7" s="700">
        <f t="shared" si="36"/>
        <v>0</v>
      </c>
      <c r="BK7" s="700">
        <f t="shared" si="37"/>
        <v>0</v>
      </c>
      <c r="BL7" s="700">
        <f t="shared" si="38"/>
        <v>0</v>
      </c>
      <c r="BM7" s="701">
        <f t="shared" si="39"/>
        <v>0</v>
      </c>
      <c r="BN7" s="701">
        <f t="shared" si="40"/>
        <v>0</v>
      </c>
      <c r="BO7" s="701">
        <f t="shared" si="41"/>
        <v>0</v>
      </c>
      <c r="BP7" s="698">
        <f t="shared" si="42"/>
        <v>0</v>
      </c>
      <c r="BQ7" s="698">
        <f t="shared" si="43"/>
        <v>0</v>
      </c>
      <c r="BR7" s="698">
        <f t="shared" si="44"/>
        <v>0</v>
      </c>
      <c r="BS7" s="270" t="s">
        <v>22</v>
      </c>
      <c r="BV7" s="1055"/>
      <c r="BW7" s="1056"/>
      <c r="BX7" s="1026"/>
    </row>
    <row r="8" spans="1:76" ht="13.35" customHeight="1" x14ac:dyDescent="0.45">
      <c r="A8" s="1003" t="str">
        <f t="shared" si="0"/>
        <v>!</v>
      </c>
      <c r="B8" s="721"/>
      <c r="C8" s="1180"/>
      <c r="D8" s="722"/>
      <c r="E8" s="585"/>
      <c r="F8" s="586"/>
      <c r="G8" s="592"/>
      <c r="H8" s="1191"/>
      <c r="I8" s="1192"/>
      <c r="J8" s="1193"/>
      <c r="K8" s="1057">
        <f t="shared" si="4"/>
        <v>0</v>
      </c>
      <c r="L8" s="1049">
        <f t="shared" si="2"/>
        <v>0</v>
      </c>
      <c r="M8" s="1050">
        <f t="shared" si="3"/>
        <v>0</v>
      </c>
      <c r="N8" s="1051">
        <f t="shared" si="5"/>
        <v>0</v>
      </c>
      <c r="O8" s="87">
        <f t="shared" si="6"/>
        <v>0</v>
      </c>
      <c r="P8" s="87" t="str">
        <f t="shared" si="7"/>
        <v/>
      </c>
      <c r="Q8" s="1052">
        <f t="shared" si="8"/>
        <v>0</v>
      </c>
      <c r="R8" s="87">
        <f t="shared" si="9"/>
        <v>0</v>
      </c>
      <c r="S8" s="87" t="str">
        <f t="shared" si="10"/>
        <v/>
      </c>
      <c r="T8" s="1052">
        <f t="shared" si="11"/>
        <v>0</v>
      </c>
      <c r="U8" s="87">
        <f t="shared" si="12"/>
        <v>0</v>
      </c>
      <c r="V8" s="87" t="str">
        <f t="shared" si="13"/>
        <v/>
      </c>
      <c r="W8" s="1052">
        <f t="shared" si="14"/>
        <v>1</v>
      </c>
      <c r="X8" s="87">
        <f t="shared" si="15"/>
        <v>0</v>
      </c>
      <c r="Y8" s="87">
        <f t="shared" si="16"/>
        <v>0</v>
      </c>
      <c r="Z8" s="1052">
        <f t="shared" si="17"/>
        <v>1</v>
      </c>
      <c r="AA8" s="87">
        <f t="shared" si="18"/>
        <v>0</v>
      </c>
      <c r="AB8" s="87">
        <f t="shared" si="19"/>
        <v>0</v>
      </c>
      <c r="AC8" s="1052">
        <f t="shared" si="20"/>
        <v>1</v>
      </c>
      <c r="AD8" s="87">
        <f t="shared" si="21"/>
        <v>0</v>
      </c>
      <c r="AE8" s="87">
        <f t="shared" si="22"/>
        <v>0</v>
      </c>
      <c r="AF8" s="1052">
        <f t="shared" si="23"/>
        <v>1</v>
      </c>
      <c r="AG8" s="87">
        <f t="shared" si="24"/>
        <v>0</v>
      </c>
      <c r="AH8" s="87">
        <f t="shared" si="25"/>
        <v>0</v>
      </c>
      <c r="AI8" s="1052">
        <f t="shared" si="26"/>
        <v>1</v>
      </c>
      <c r="AJ8" s="87">
        <f t="shared" si="27"/>
        <v>0</v>
      </c>
      <c r="AK8" s="87">
        <f t="shared" si="28"/>
        <v>0</v>
      </c>
      <c r="AL8" s="1052">
        <f t="shared" si="29"/>
        <v>0</v>
      </c>
      <c r="AM8" s="91">
        <f t="shared" si="30"/>
        <v>0</v>
      </c>
      <c r="AN8" s="91" t="str">
        <f t="shared" si="31"/>
        <v/>
      </c>
      <c r="AO8" s="1058" t="str">
        <f>+Parameter!$D$4</f>
        <v>A</v>
      </c>
      <c r="AP8" s="1054">
        <f t="shared" si="32"/>
        <v>0</v>
      </c>
      <c r="AQ8" s="374" t="str">
        <f>+Parameter!AH8</f>
        <v>V</v>
      </c>
      <c r="AR8" s="374" t="str">
        <f>+Parameter!AI8</f>
        <v>Versicherungen</v>
      </c>
      <c r="AS8" s="622">
        <f>SUMIFS($I$4:$I$48,$F$4:$F$48,AQ4,$E$4:$E$48,AQ8)+SUMIFS($J$4:$J$48,$F$4:$F$48,AQ4,$E$4:$E$48,AQ8)+SUMIFS($H$4:$H$48,$F$4:$F$48,AQ4,$E$4:$E$48,AQ8)</f>
        <v>0</v>
      </c>
      <c r="AT8" s="373"/>
      <c r="AU8" s="374" t="str">
        <f>+Parameter!AL8</f>
        <v>M</v>
      </c>
      <c r="AV8" s="374" t="str">
        <f>+Parameter!AM8</f>
        <v>Mobilfunk</v>
      </c>
      <c r="AW8" s="367">
        <f>SUMIFS($I$4:$I$48,$F$4:$F$48,AQ4,$E$4:$E$48,AU8)+SUMIFS($J$4:$J$48,$F$4:$F$48,AQ4,$E$4:$E$48,AU8)+SUMIFS($H$4:$H$48,$F$4:$F$48,AQ4,$E$4:$E$48,AU8)</f>
        <v>0</v>
      </c>
      <c r="AX8" s="373"/>
      <c r="AY8" s="374" t="str">
        <f>+Parameter!AP8</f>
        <v>S</v>
      </c>
      <c r="AZ8" s="374" t="str">
        <f>+Parameter!AQ8</f>
        <v>Sonstiges</v>
      </c>
      <c r="BA8" s="367">
        <f>SUMIFS($I$4:$I$48,$F$4:$F$48,AQ4,$E$4:$E$48,AY8)+SUMIFS($J$4:$J$48,$F$4:$F$48,AQ4,$E$4:$E$48,AY8)+SUMIFS($H$4:$H$48,$F$4:$F$48,AQ4,$E$4:$E$48,AY8)</f>
        <v>0</v>
      </c>
      <c r="BB8" s="375">
        <f>+P3</f>
        <v>0</v>
      </c>
      <c r="BD8" s="268"/>
      <c r="BE8" s="274">
        <f>IF($I$2=AQ4,1,IF($I$2=Jahr!$M$7,1,0))</f>
        <v>1</v>
      </c>
      <c r="BF8" s="728">
        <v>1</v>
      </c>
      <c r="BG8" s="702">
        <f t="shared" si="33"/>
        <v>0</v>
      </c>
      <c r="BH8" s="702">
        <f t="shared" si="34"/>
        <v>0</v>
      </c>
      <c r="BI8" s="702">
        <f t="shared" si="35"/>
        <v>0</v>
      </c>
      <c r="BJ8" s="703">
        <f t="shared" si="36"/>
        <v>0</v>
      </c>
      <c r="BK8" s="703">
        <f t="shared" si="37"/>
        <v>0</v>
      </c>
      <c r="BL8" s="703">
        <f t="shared" si="38"/>
        <v>0</v>
      </c>
      <c r="BM8" s="704">
        <f t="shared" si="39"/>
        <v>0</v>
      </c>
      <c r="BN8" s="704">
        <f t="shared" si="40"/>
        <v>0</v>
      </c>
      <c r="BO8" s="704">
        <f t="shared" si="41"/>
        <v>0</v>
      </c>
      <c r="BP8" s="705">
        <f t="shared" si="42"/>
        <v>0</v>
      </c>
      <c r="BQ8" s="705">
        <f t="shared" si="43"/>
        <v>0</v>
      </c>
      <c r="BR8" s="705">
        <f t="shared" si="44"/>
        <v>0</v>
      </c>
      <c r="BS8" s="277">
        <f>SUMIFS($H$4:$H$48,$F$4:$F$48,AQ4)</f>
        <v>0</v>
      </c>
      <c r="BT8" s="277">
        <f>SUMIFS($I$4:$I$48,$F$4:$F$48,AQ4)</f>
        <v>0</v>
      </c>
      <c r="BU8" s="277">
        <f>SUMIFS($J$4:$J$48,$F$4:$F$48,AQ4)</f>
        <v>0</v>
      </c>
      <c r="BV8" s="278">
        <f>IF($AP$2=0,+BW8-BB4,0)</f>
        <v>0</v>
      </c>
      <c r="BW8" s="1059">
        <f>+P$50</f>
        <v>0</v>
      </c>
      <c r="BX8" s="1026"/>
    </row>
    <row r="9" spans="1:76" ht="13.35" customHeight="1" x14ac:dyDescent="0.45">
      <c r="A9" s="1003" t="str">
        <f t="shared" si="0"/>
        <v>!</v>
      </c>
      <c r="B9" s="721"/>
      <c r="C9" s="1180"/>
      <c r="D9" s="722"/>
      <c r="E9" s="585"/>
      <c r="F9" s="586"/>
      <c r="G9" s="592"/>
      <c r="H9" s="1191"/>
      <c r="I9" s="1192"/>
      <c r="J9" s="1193"/>
      <c r="K9" s="1057">
        <f t="shared" si="4"/>
        <v>0</v>
      </c>
      <c r="L9" s="1049">
        <f t="shared" si="2"/>
        <v>0</v>
      </c>
      <c r="M9" s="1050">
        <f>IF(AND(B9&gt;0,B9&lt;&gt;"x",M8&lt;&gt;0),+M8+1,0)</f>
        <v>0</v>
      </c>
      <c r="N9" s="1051">
        <f t="shared" si="5"/>
        <v>0</v>
      </c>
      <c r="O9" s="87">
        <f t="shared" si="6"/>
        <v>0</v>
      </c>
      <c r="P9" s="87" t="str">
        <f t="shared" si="7"/>
        <v/>
      </c>
      <c r="Q9" s="1052">
        <f t="shared" si="8"/>
        <v>0</v>
      </c>
      <c r="R9" s="87">
        <f t="shared" si="9"/>
        <v>0</v>
      </c>
      <c r="S9" s="87" t="str">
        <f t="shared" si="10"/>
        <v/>
      </c>
      <c r="T9" s="1052">
        <f t="shared" si="11"/>
        <v>0</v>
      </c>
      <c r="U9" s="87">
        <f t="shared" si="12"/>
        <v>0</v>
      </c>
      <c r="V9" s="87" t="str">
        <f t="shared" si="13"/>
        <v/>
      </c>
      <c r="W9" s="1052">
        <f t="shared" si="14"/>
        <v>1</v>
      </c>
      <c r="X9" s="87">
        <f t="shared" si="15"/>
        <v>0</v>
      </c>
      <c r="Y9" s="87">
        <f t="shared" si="16"/>
        <v>0</v>
      </c>
      <c r="Z9" s="1052">
        <f t="shared" si="17"/>
        <v>1</v>
      </c>
      <c r="AA9" s="87">
        <f t="shared" si="18"/>
        <v>0</v>
      </c>
      <c r="AB9" s="87">
        <f t="shared" si="19"/>
        <v>0</v>
      </c>
      <c r="AC9" s="1052">
        <f t="shared" si="20"/>
        <v>1</v>
      </c>
      <c r="AD9" s="87">
        <f t="shared" si="21"/>
        <v>0</v>
      </c>
      <c r="AE9" s="87">
        <f t="shared" si="22"/>
        <v>0</v>
      </c>
      <c r="AF9" s="1052">
        <f t="shared" si="23"/>
        <v>1</v>
      </c>
      <c r="AG9" s="87">
        <f t="shared" si="24"/>
        <v>0</v>
      </c>
      <c r="AH9" s="87">
        <f t="shared" si="25"/>
        <v>0</v>
      </c>
      <c r="AI9" s="1052">
        <f t="shared" si="26"/>
        <v>1</v>
      </c>
      <c r="AJ9" s="87">
        <f t="shared" si="27"/>
        <v>0</v>
      </c>
      <c r="AK9" s="87">
        <f t="shared" si="28"/>
        <v>0</v>
      </c>
      <c r="AL9" s="1052">
        <f t="shared" si="29"/>
        <v>0</v>
      </c>
      <c r="AM9" s="91">
        <f t="shared" si="30"/>
        <v>0</v>
      </c>
      <c r="AN9" s="91" t="str">
        <f t="shared" si="31"/>
        <v/>
      </c>
      <c r="AO9" s="1053">
        <f>IF(AP9="E",1,0)</f>
        <v>0</v>
      </c>
      <c r="AP9" s="1054">
        <f t="shared" si="32"/>
        <v>0</v>
      </c>
      <c r="AQ9" s="216" t="str">
        <f>+Parameter!AH9</f>
        <v>Frei</v>
      </c>
      <c r="AR9" s="631"/>
      <c r="AS9" s="632">
        <f>SUM(AS10:AS13)</f>
        <v>0</v>
      </c>
      <c r="AT9" s="632"/>
      <c r="AU9" s="632"/>
      <c r="AV9" s="632"/>
      <c r="AW9" s="632">
        <f>SUM(AW10:AW13)</f>
        <v>0</v>
      </c>
      <c r="AX9" s="632"/>
      <c r="AY9" s="632"/>
      <c r="AZ9" s="632"/>
      <c r="BA9" s="632">
        <f>SUM(BA10:BA13)</f>
        <v>0</v>
      </c>
      <c r="BB9" s="634">
        <f>+BA9+AW9+AS9</f>
        <v>0</v>
      </c>
      <c r="BD9" s="268"/>
      <c r="BE9" s="274">
        <f>IF($I$2=AQ9,1,IF($I$2=Jahr!$M$7,1,0))</f>
        <v>1</v>
      </c>
      <c r="BF9" s="728">
        <v>1</v>
      </c>
      <c r="BG9" s="227"/>
      <c r="BH9" s="227"/>
      <c r="BI9" s="227"/>
      <c r="BJ9" s="227"/>
      <c r="BK9" s="227"/>
      <c r="BL9" s="227"/>
      <c r="BM9" s="227"/>
      <c r="BN9" s="227"/>
      <c r="BO9" s="227"/>
      <c r="BP9" s="273"/>
      <c r="BQ9" s="273"/>
      <c r="BR9" s="273"/>
      <c r="BV9" s="1055"/>
      <c r="BW9" s="1056"/>
      <c r="BX9" s="1026"/>
    </row>
    <row r="10" spans="1:76" ht="13.35" customHeight="1" x14ac:dyDescent="0.45">
      <c r="A10" s="1003" t="str">
        <f t="shared" si="0"/>
        <v>!</v>
      </c>
      <c r="B10" s="721"/>
      <c r="C10" s="1180"/>
      <c r="D10" s="722"/>
      <c r="E10" s="585"/>
      <c r="F10" s="586"/>
      <c r="G10" s="592"/>
      <c r="H10" s="1191"/>
      <c r="I10" s="1192"/>
      <c r="J10" s="1193"/>
      <c r="K10" s="1057">
        <f t="shared" si="4"/>
        <v>0</v>
      </c>
      <c r="L10" s="1049">
        <f t="shared" si="2"/>
        <v>0</v>
      </c>
      <c r="M10" s="1050">
        <f t="shared" ref="M10:M24" si="45">IF(AND(B10&gt;0,B10&lt;&gt;"x",M9&lt;&gt;0),+M9+1,0)</f>
        <v>0</v>
      </c>
      <c r="N10" s="1051">
        <f t="shared" si="5"/>
        <v>0</v>
      </c>
      <c r="O10" s="87">
        <f t="shared" si="6"/>
        <v>0</v>
      </c>
      <c r="P10" s="87" t="str">
        <f t="shared" si="7"/>
        <v/>
      </c>
      <c r="Q10" s="1052">
        <f t="shared" si="8"/>
        <v>0</v>
      </c>
      <c r="R10" s="87">
        <f t="shared" si="9"/>
        <v>0</v>
      </c>
      <c r="S10" s="87" t="str">
        <f t="shared" si="10"/>
        <v/>
      </c>
      <c r="T10" s="1052">
        <f t="shared" si="11"/>
        <v>0</v>
      </c>
      <c r="U10" s="87">
        <f t="shared" si="12"/>
        <v>0</v>
      </c>
      <c r="V10" s="87" t="str">
        <f t="shared" si="13"/>
        <v/>
      </c>
      <c r="W10" s="1052">
        <f t="shared" si="14"/>
        <v>1</v>
      </c>
      <c r="X10" s="87">
        <f t="shared" si="15"/>
        <v>0</v>
      </c>
      <c r="Y10" s="87">
        <f t="shared" si="16"/>
        <v>0</v>
      </c>
      <c r="Z10" s="1052">
        <f t="shared" si="17"/>
        <v>1</v>
      </c>
      <c r="AA10" s="87">
        <f t="shared" si="18"/>
        <v>0</v>
      </c>
      <c r="AB10" s="87">
        <f t="shared" si="19"/>
        <v>0</v>
      </c>
      <c r="AC10" s="1052">
        <f t="shared" si="20"/>
        <v>1</v>
      </c>
      <c r="AD10" s="87">
        <f t="shared" si="21"/>
        <v>0</v>
      </c>
      <c r="AE10" s="87">
        <f t="shared" si="22"/>
        <v>0</v>
      </c>
      <c r="AF10" s="1052">
        <f t="shared" si="23"/>
        <v>1</v>
      </c>
      <c r="AG10" s="87">
        <f t="shared" si="24"/>
        <v>0</v>
      </c>
      <c r="AH10" s="87">
        <f t="shared" si="25"/>
        <v>0</v>
      </c>
      <c r="AI10" s="1052">
        <f t="shared" si="26"/>
        <v>1</v>
      </c>
      <c r="AJ10" s="87">
        <f t="shared" si="27"/>
        <v>0</v>
      </c>
      <c r="AK10" s="87">
        <f t="shared" si="28"/>
        <v>0</v>
      </c>
      <c r="AL10" s="1052">
        <f t="shared" si="29"/>
        <v>0</v>
      </c>
      <c r="AM10" s="91">
        <f t="shared" si="30"/>
        <v>0</v>
      </c>
      <c r="AN10" s="91" t="str">
        <f t="shared" si="31"/>
        <v/>
      </c>
      <c r="AO10" s="1058" t="str">
        <f>+Parameter!$D$5</f>
        <v>A</v>
      </c>
      <c r="AP10" s="1054">
        <f t="shared" si="32"/>
        <v>0</v>
      </c>
      <c r="AQ10" s="376">
        <f>+Parameter!AH10</f>
        <v>0</v>
      </c>
      <c r="AR10" s="377">
        <f>+Parameter!AI10</f>
        <v>0</v>
      </c>
      <c r="AS10" s="623">
        <f>SUMIFS($I$4:$I$48,$F$4:$F$48,AQ9,$E$4:$E$48,AQ10)+SUMIFS($J$4:$J$48,$F$4:$F$48,AQ9,$E$4:$E$48,AQ10)+SUMIFS($H$4:$H$48,$F$4:$F$48,AQ9,$E$4:$E$48,AQ10)</f>
        <v>0</v>
      </c>
      <c r="AT10" s="367"/>
      <c r="AU10" s="376" t="str">
        <f>+Parameter!AL10</f>
        <v>F</v>
      </c>
      <c r="AV10" s="377" t="str">
        <f>+Parameter!AM10</f>
        <v>Förderkreise</v>
      </c>
      <c r="AW10" s="367">
        <f>SUMIFS($I$4:$I$48,$F$4:$F$48,AQ9,$E$4:$E$48,AU10)+SUMIFS($J$4:$J$48,$F$4:$F$48,AQ9,$E$4:$E$48,AU10)+SUMIFS($H$4:$H$48,$F$4:$F$48,AQ9,$E$4:$E$48,AU10)</f>
        <v>0</v>
      </c>
      <c r="AX10" s="367"/>
      <c r="AY10" s="376" t="str">
        <f>+Parameter!AP10</f>
        <v>U</v>
      </c>
      <c r="AZ10" s="377" t="str">
        <f>+Parameter!AQ10</f>
        <v>Urlaub</v>
      </c>
      <c r="BA10" s="367">
        <f>SUMIFS($I$4:$I$48,$F$4:$F$48,AQ9,$E$4:$E$48,AY10)+SUMIFS($J$4:$J$48,$F$4:$F$48,AQ9,$E$4:$E$48,AY10)+SUMIFS($H$4:$H$48,$F$4:$F$48,AQ9,$E$4:$E$48,AY10)</f>
        <v>0</v>
      </c>
      <c r="BB10" s="370" t="str">
        <f>IF(AND($B$50="y",BB11&lt;&gt;0),"aktuell","")</f>
        <v/>
      </c>
      <c r="BD10" s="268"/>
      <c r="BE10" s="274">
        <f>IF($I$2=AQ9,1,IF($I$2=Jahr!$M$7,1,0))</f>
        <v>1</v>
      </c>
      <c r="BF10" s="728">
        <v>1</v>
      </c>
      <c r="BG10" s="699">
        <f t="shared" si="33"/>
        <v>0</v>
      </c>
      <c r="BH10" s="699">
        <f t="shared" si="34"/>
        <v>0</v>
      </c>
      <c r="BI10" s="699">
        <f t="shared" si="35"/>
        <v>0</v>
      </c>
      <c r="BJ10" s="700">
        <f t="shared" si="36"/>
        <v>0</v>
      </c>
      <c r="BK10" s="700">
        <f t="shared" si="37"/>
        <v>0</v>
      </c>
      <c r="BL10" s="700">
        <f t="shared" si="38"/>
        <v>0</v>
      </c>
      <c r="BM10" s="701">
        <f t="shared" si="39"/>
        <v>0</v>
      </c>
      <c r="BN10" s="701">
        <f t="shared" si="40"/>
        <v>0</v>
      </c>
      <c r="BO10" s="701">
        <f t="shared" si="41"/>
        <v>0</v>
      </c>
      <c r="BP10" s="698">
        <f t="shared" si="42"/>
        <v>0</v>
      </c>
      <c r="BQ10" s="698">
        <f t="shared" si="43"/>
        <v>0</v>
      </c>
      <c r="BR10" s="698">
        <f t="shared" si="44"/>
        <v>0</v>
      </c>
      <c r="BS10" s="270" t="s">
        <v>8</v>
      </c>
      <c r="BV10" s="1055"/>
      <c r="BW10" s="1056"/>
      <c r="BX10" s="1026"/>
    </row>
    <row r="11" spans="1:76" ht="13.35" customHeight="1" x14ac:dyDescent="0.45">
      <c r="A11" s="1003" t="str">
        <f t="shared" si="0"/>
        <v>!</v>
      </c>
      <c r="B11" s="721"/>
      <c r="C11" s="1180"/>
      <c r="D11" s="722"/>
      <c r="E11" s="585"/>
      <c r="F11" s="586"/>
      <c r="G11" s="592"/>
      <c r="H11" s="1191"/>
      <c r="I11" s="1192"/>
      <c r="J11" s="1193"/>
      <c r="K11" s="1057">
        <f t="shared" si="4"/>
        <v>0</v>
      </c>
      <c r="L11" s="1049">
        <f t="shared" si="2"/>
        <v>0</v>
      </c>
      <c r="M11" s="1050">
        <f t="shared" si="45"/>
        <v>0</v>
      </c>
      <c r="N11" s="1051">
        <f t="shared" si="5"/>
        <v>0</v>
      </c>
      <c r="O11" s="87">
        <f t="shared" si="6"/>
        <v>0</v>
      </c>
      <c r="P11" s="87" t="str">
        <f t="shared" si="7"/>
        <v/>
      </c>
      <c r="Q11" s="1052">
        <f t="shared" si="8"/>
        <v>0</v>
      </c>
      <c r="R11" s="87">
        <f t="shared" si="9"/>
        <v>0</v>
      </c>
      <c r="S11" s="87" t="str">
        <f t="shared" si="10"/>
        <v/>
      </c>
      <c r="T11" s="1052">
        <f t="shared" si="11"/>
        <v>0</v>
      </c>
      <c r="U11" s="87">
        <f t="shared" si="12"/>
        <v>0</v>
      </c>
      <c r="V11" s="87" t="str">
        <f t="shared" si="13"/>
        <v/>
      </c>
      <c r="W11" s="1052">
        <f t="shared" si="14"/>
        <v>1</v>
      </c>
      <c r="X11" s="87">
        <f t="shared" si="15"/>
        <v>0</v>
      </c>
      <c r="Y11" s="87">
        <f t="shared" si="16"/>
        <v>0</v>
      </c>
      <c r="Z11" s="1052">
        <f t="shared" si="17"/>
        <v>1</v>
      </c>
      <c r="AA11" s="87">
        <f t="shared" si="18"/>
        <v>0</v>
      </c>
      <c r="AB11" s="87">
        <f t="shared" si="19"/>
        <v>0</v>
      </c>
      <c r="AC11" s="1052">
        <f t="shared" si="20"/>
        <v>1</v>
      </c>
      <c r="AD11" s="87">
        <f t="shared" si="21"/>
        <v>0</v>
      </c>
      <c r="AE11" s="87">
        <f t="shared" si="22"/>
        <v>0</v>
      </c>
      <c r="AF11" s="1052">
        <f t="shared" si="23"/>
        <v>1</v>
      </c>
      <c r="AG11" s="87">
        <f t="shared" si="24"/>
        <v>0</v>
      </c>
      <c r="AH11" s="87">
        <f t="shared" si="25"/>
        <v>0</v>
      </c>
      <c r="AI11" s="1052">
        <f t="shared" si="26"/>
        <v>1</v>
      </c>
      <c r="AJ11" s="87">
        <f t="shared" si="27"/>
        <v>0</v>
      </c>
      <c r="AK11" s="87">
        <f t="shared" si="28"/>
        <v>0</v>
      </c>
      <c r="AL11" s="1052">
        <f t="shared" si="29"/>
        <v>0</v>
      </c>
      <c r="AM11" s="91">
        <f t="shared" si="30"/>
        <v>0</v>
      </c>
      <c r="AN11" s="91" t="str">
        <f t="shared" si="31"/>
        <v/>
      </c>
      <c r="AO11" s="1058" t="str">
        <f>+Parameter!$D$5</f>
        <v>A</v>
      </c>
      <c r="AP11" s="1054">
        <f t="shared" si="32"/>
        <v>0</v>
      </c>
      <c r="AQ11" s="377">
        <f>+Parameter!AH11</f>
        <v>0</v>
      </c>
      <c r="AR11" s="377">
        <f>+Parameter!AI11</f>
        <v>0</v>
      </c>
      <c r="AS11" s="623">
        <f>SUMIFS($I$4:$I$48,$F$4:$F$48,AQ9,$E$4:$E$48,AQ11)+SUMIFS($J$4:$J$48,$F$4:$F$48,AQ9,$E$4:$E$48,AQ11)+SUMIFS($H$4:$H$48,$F$4:$F$48,AQ9,$E$4:$E$48,AQ11)</f>
        <v>0</v>
      </c>
      <c r="AT11" s="367"/>
      <c r="AU11" s="377" t="str">
        <f>+Parameter!AL11</f>
        <v>G</v>
      </c>
      <c r="AV11" s="377" t="str">
        <f>+Parameter!AM11</f>
        <v>Geschenke</v>
      </c>
      <c r="AW11" s="367">
        <f>SUMIFS($I$4:$I$48,$F$4:$F$48,AQ9,$E$4:$E$48,AU11)+SUMIFS($J$4:$J$48,$F$4:$F$48,AQ9,$E$4:$E$48,AU11)+SUMIFS($H$4:$H$48,$F$4:$F$48,AQ9,$E$4:$E$48,AU11)</f>
        <v>0</v>
      </c>
      <c r="AX11" s="367"/>
      <c r="AY11" s="377" t="str">
        <f>+Parameter!AP11</f>
        <v>V</v>
      </c>
      <c r="AZ11" s="377" t="str">
        <f>+Parameter!AQ11</f>
        <v>Veranstaltungn</v>
      </c>
      <c r="BA11" s="367">
        <f>SUMIFS($I$4:$I$48,$F$4:$F$48,AQ9,$E$4:$E$48,AY11)+SUMIFS($J$4:$J$48,$F$4:$F$48,AQ9,$E$4:$E$48,AY11)+SUMIFS($H$4:$H$48,$F$4:$F$48,AQ9,$E$4:$E$48,AY11)</f>
        <v>0</v>
      </c>
      <c r="BB11" s="371">
        <f>+S2</f>
        <v>0</v>
      </c>
      <c r="BD11" s="268"/>
      <c r="BE11" s="274">
        <f>IF($I$2=AQ9,1,IF($I$2=Jahr!$M$7,1,0))</f>
        <v>1</v>
      </c>
      <c r="BF11" s="728">
        <v>1</v>
      </c>
      <c r="BG11" s="699">
        <f t="shared" si="33"/>
        <v>0</v>
      </c>
      <c r="BH11" s="699">
        <f t="shared" si="34"/>
        <v>0</v>
      </c>
      <c r="BI11" s="699">
        <f t="shared" si="35"/>
        <v>0</v>
      </c>
      <c r="BJ11" s="700">
        <f t="shared" si="36"/>
        <v>0</v>
      </c>
      <c r="BK11" s="700">
        <f t="shared" si="37"/>
        <v>0</v>
      </c>
      <c r="BL11" s="700">
        <f t="shared" si="38"/>
        <v>0</v>
      </c>
      <c r="BM11" s="701">
        <f t="shared" si="39"/>
        <v>0</v>
      </c>
      <c r="BN11" s="701">
        <f t="shared" si="40"/>
        <v>0</v>
      </c>
      <c r="BO11" s="701">
        <f t="shared" si="41"/>
        <v>0</v>
      </c>
      <c r="BP11" s="698">
        <f t="shared" si="42"/>
        <v>0</v>
      </c>
      <c r="BQ11" s="698">
        <f t="shared" si="43"/>
        <v>0</v>
      </c>
      <c r="BR11" s="698">
        <f t="shared" si="44"/>
        <v>0</v>
      </c>
      <c r="BS11" s="275">
        <f>SUMIFS($H$4:$H$48,$F$4:$F$48,AQ9,$B$4:$B$48,"&gt;0")</f>
        <v>0</v>
      </c>
      <c r="BT11" s="275">
        <f>SUMIFS($I$4:$I$48,$F$4:$F$48,AQ9,$B$4:$B$48,"&gt;0")</f>
        <v>0</v>
      </c>
      <c r="BU11" s="275">
        <f>SUMIFS($J$4:$J$48,$F$4:$F$48,AQ9,$B$4:$B$48,"&gt;0")</f>
        <v>0</v>
      </c>
      <c r="BV11" s="276"/>
      <c r="BW11" s="1056"/>
      <c r="BX11" s="1026"/>
    </row>
    <row r="12" spans="1:76" ht="13.35" customHeight="1" x14ac:dyDescent="0.45">
      <c r="A12" s="1003" t="str">
        <f t="shared" si="0"/>
        <v>!</v>
      </c>
      <c r="B12" s="721"/>
      <c r="C12" s="1180"/>
      <c r="D12" s="722"/>
      <c r="E12" s="585"/>
      <c r="F12" s="586"/>
      <c r="G12" s="592"/>
      <c r="H12" s="1191"/>
      <c r="I12" s="1192"/>
      <c r="J12" s="1193"/>
      <c r="K12" s="1057">
        <f t="shared" si="4"/>
        <v>0</v>
      </c>
      <c r="L12" s="1049">
        <f t="shared" si="2"/>
        <v>0</v>
      </c>
      <c r="M12" s="1050">
        <f>IF(AND(B12&gt;0,B12&lt;&gt;"x",M11&lt;&gt;0),+M11+1,0)</f>
        <v>0</v>
      </c>
      <c r="N12" s="1051">
        <f t="shared" si="5"/>
        <v>0</v>
      </c>
      <c r="O12" s="87">
        <f t="shared" si="6"/>
        <v>0</v>
      </c>
      <c r="P12" s="87" t="str">
        <f t="shared" si="7"/>
        <v/>
      </c>
      <c r="Q12" s="1052">
        <f t="shared" si="8"/>
        <v>0</v>
      </c>
      <c r="R12" s="87">
        <f t="shared" si="9"/>
        <v>0</v>
      </c>
      <c r="S12" s="87" t="str">
        <f t="shared" si="10"/>
        <v/>
      </c>
      <c r="T12" s="1052">
        <f t="shared" si="11"/>
        <v>0</v>
      </c>
      <c r="U12" s="87">
        <f t="shared" si="12"/>
        <v>0</v>
      </c>
      <c r="V12" s="87" t="str">
        <f t="shared" si="13"/>
        <v/>
      </c>
      <c r="W12" s="1052">
        <f t="shared" si="14"/>
        <v>1</v>
      </c>
      <c r="X12" s="87">
        <f t="shared" si="15"/>
        <v>0</v>
      </c>
      <c r="Y12" s="87">
        <f t="shared" si="16"/>
        <v>0</v>
      </c>
      <c r="Z12" s="1052">
        <f t="shared" si="17"/>
        <v>1</v>
      </c>
      <c r="AA12" s="87">
        <f t="shared" si="18"/>
        <v>0</v>
      </c>
      <c r="AB12" s="87">
        <f t="shared" si="19"/>
        <v>0</v>
      </c>
      <c r="AC12" s="1052">
        <f t="shared" si="20"/>
        <v>1</v>
      </c>
      <c r="AD12" s="87">
        <f t="shared" si="21"/>
        <v>0</v>
      </c>
      <c r="AE12" s="87">
        <f t="shared" si="22"/>
        <v>0</v>
      </c>
      <c r="AF12" s="1052">
        <f t="shared" si="23"/>
        <v>1</v>
      </c>
      <c r="AG12" s="87">
        <f t="shared" si="24"/>
        <v>0</v>
      </c>
      <c r="AH12" s="87">
        <f t="shared" si="25"/>
        <v>0</v>
      </c>
      <c r="AI12" s="1052">
        <f t="shared" si="26"/>
        <v>1</v>
      </c>
      <c r="AJ12" s="87">
        <f t="shared" si="27"/>
        <v>0</v>
      </c>
      <c r="AK12" s="87">
        <f t="shared" si="28"/>
        <v>0</v>
      </c>
      <c r="AL12" s="1052">
        <f t="shared" si="29"/>
        <v>0</v>
      </c>
      <c r="AM12" s="91">
        <f t="shared" si="30"/>
        <v>0</v>
      </c>
      <c r="AN12" s="91" t="str">
        <f t="shared" si="31"/>
        <v/>
      </c>
      <c r="AO12" s="1058" t="str">
        <f>+Parameter!$D$5</f>
        <v>A</v>
      </c>
      <c r="AP12" s="1054">
        <f t="shared" si="32"/>
        <v>0</v>
      </c>
      <c r="AQ12" s="377">
        <f>+Parameter!AH12</f>
        <v>0</v>
      </c>
      <c r="AR12" s="377">
        <f>+Parameter!AI12</f>
        <v>0</v>
      </c>
      <c r="AS12" s="623">
        <f>SUMIFS($I$4:$I$48,$F$4:$F$48,AQ9,$E$4:$E$48,AQ12)+SUMIFS($J$4:$J$48,$F$4:$F$48,AQ9,$E$4:$E$48,AQ12)+SUMIFS($H$4:$H$48,$F$4:$F$48,AQ9,$E$4:$E$48,AQ12)</f>
        <v>0</v>
      </c>
      <c r="AT12" s="367"/>
      <c r="AU12" s="377" t="str">
        <f>+Parameter!AL12</f>
        <v>H</v>
      </c>
      <c r="AV12" s="377" t="str">
        <f>+Parameter!AM12</f>
        <v>Hobby</v>
      </c>
      <c r="AW12" s="367">
        <f>SUMIFS($I$4:$I$48,$F$4:$F$48,AQ9,$E$4:$E$48,AU12)+SUMIFS($J$4:$J$48,$F$4:$F$48,AQ9,$E$4:$E$48,AU12)+SUMIFS($H$4:$H$48,$F$4:$F$48,AQ9,$E$4:$E$48,AU12)</f>
        <v>0</v>
      </c>
      <c r="AX12" s="367"/>
      <c r="AY12" s="377">
        <f>+Parameter!AP12</f>
        <v>0</v>
      </c>
      <c r="AZ12" s="377">
        <f>+Parameter!AQ12</f>
        <v>0</v>
      </c>
      <c r="BA12" s="367">
        <f>SUMIFS($I$4:$I$48,$F$4:$F$48,AQ9,$E$4:$E$48,AY12)+SUMIFS($J$4:$J$48,$F$4:$F$48,AQ9,$E$4:$E$48,AY12)+SUMIFS($H$4:$H$48,$F$4:$F$48,AQ9,$E$4:$E$48,AY12)</f>
        <v>0</v>
      </c>
      <c r="BB12" s="372" t="str">
        <f>IF(BB13&lt;&gt;0,"Monatsende","")</f>
        <v/>
      </c>
      <c r="BD12" s="268"/>
      <c r="BE12" s="274">
        <f>IF($I$2=AQ9,1,IF($I$2=Jahr!$M$7,1,0))</f>
        <v>1</v>
      </c>
      <c r="BF12" s="728">
        <v>1</v>
      </c>
      <c r="BG12" s="699">
        <f t="shared" si="33"/>
        <v>0</v>
      </c>
      <c r="BH12" s="699">
        <f t="shared" si="34"/>
        <v>0</v>
      </c>
      <c r="BI12" s="699">
        <f t="shared" si="35"/>
        <v>0</v>
      </c>
      <c r="BJ12" s="700">
        <f t="shared" si="36"/>
        <v>0</v>
      </c>
      <c r="BK12" s="700">
        <f t="shared" si="37"/>
        <v>0</v>
      </c>
      <c r="BL12" s="700">
        <f t="shared" si="38"/>
        <v>0</v>
      </c>
      <c r="BM12" s="701">
        <f t="shared" si="39"/>
        <v>0</v>
      </c>
      <c r="BN12" s="701">
        <f t="shared" si="40"/>
        <v>0</v>
      </c>
      <c r="BO12" s="701">
        <f t="shared" si="41"/>
        <v>0</v>
      </c>
      <c r="BP12" s="698">
        <f t="shared" si="42"/>
        <v>0</v>
      </c>
      <c r="BQ12" s="698">
        <f t="shared" si="43"/>
        <v>0</v>
      </c>
      <c r="BR12" s="698">
        <f t="shared" si="44"/>
        <v>0</v>
      </c>
      <c r="BS12" s="270" t="s">
        <v>22</v>
      </c>
      <c r="BV12" s="1055"/>
      <c r="BW12" s="1056"/>
      <c r="BX12" s="1026"/>
    </row>
    <row r="13" spans="1:76" ht="13.35" customHeight="1" x14ac:dyDescent="0.45">
      <c r="A13" s="1003" t="str">
        <f t="shared" si="0"/>
        <v>!</v>
      </c>
      <c r="B13" s="721"/>
      <c r="C13" s="1180"/>
      <c r="D13" s="722"/>
      <c r="E13" s="585"/>
      <c r="F13" s="586"/>
      <c r="G13" s="592"/>
      <c r="H13" s="1191"/>
      <c r="I13" s="1192"/>
      <c r="J13" s="1193"/>
      <c r="K13" s="1057">
        <f t="shared" si="4"/>
        <v>0</v>
      </c>
      <c r="L13" s="1049">
        <f t="shared" si="2"/>
        <v>0</v>
      </c>
      <c r="M13" s="1050">
        <f>IF(AND(B13&gt;0,B13&lt;&gt;"x",M12&lt;&gt;0),+M12+1,0)</f>
        <v>0</v>
      </c>
      <c r="N13" s="1051">
        <f t="shared" si="5"/>
        <v>0</v>
      </c>
      <c r="O13" s="87">
        <f t="shared" si="6"/>
        <v>0</v>
      </c>
      <c r="P13" s="87" t="str">
        <f t="shared" si="7"/>
        <v/>
      </c>
      <c r="Q13" s="1052">
        <f t="shared" si="8"/>
        <v>0</v>
      </c>
      <c r="R13" s="87">
        <f t="shared" si="9"/>
        <v>0</v>
      </c>
      <c r="S13" s="87" t="str">
        <f t="shared" si="10"/>
        <v/>
      </c>
      <c r="T13" s="1052">
        <f t="shared" si="11"/>
        <v>0</v>
      </c>
      <c r="U13" s="87">
        <f t="shared" si="12"/>
        <v>0</v>
      </c>
      <c r="V13" s="87" t="str">
        <f t="shared" si="13"/>
        <v/>
      </c>
      <c r="W13" s="1052">
        <f t="shared" si="14"/>
        <v>1</v>
      </c>
      <c r="X13" s="87">
        <f t="shared" si="15"/>
        <v>0</v>
      </c>
      <c r="Y13" s="87">
        <f t="shared" si="16"/>
        <v>0</v>
      </c>
      <c r="Z13" s="1052">
        <f t="shared" si="17"/>
        <v>1</v>
      </c>
      <c r="AA13" s="87">
        <f t="shared" si="18"/>
        <v>0</v>
      </c>
      <c r="AB13" s="87">
        <f t="shared" si="19"/>
        <v>0</v>
      </c>
      <c r="AC13" s="1052">
        <f t="shared" si="20"/>
        <v>1</v>
      </c>
      <c r="AD13" s="87">
        <f t="shared" si="21"/>
        <v>0</v>
      </c>
      <c r="AE13" s="87">
        <f t="shared" si="22"/>
        <v>0</v>
      </c>
      <c r="AF13" s="1052">
        <f t="shared" si="23"/>
        <v>1</v>
      </c>
      <c r="AG13" s="87">
        <f t="shared" si="24"/>
        <v>0</v>
      </c>
      <c r="AH13" s="87">
        <f t="shared" si="25"/>
        <v>0</v>
      </c>
      <c r="AI13" s="1052">
        <f t="shared" si="26"/>
        <v>1</v>
      </c>
      <c r="AJ13" s="87">
        <f t="shared" si="27"/>
        <v>0</v>
      </c>
      <c r="AK13" s="87">
        <f t="shared" si="28"/>
        <v>0</v>
      </c>
      <c r="AL13" s="1052">
        <f t="shared" si="29"/>
        <v>0</v>
      </c>
      <c r="AM13" s="91">
        <f t="shared" si="30"/>
        <v>0</v>
      </c>
      <c r="AN13" s="91" t="str">
        <f t="shared" si="31"/>
        <v/>
      </c>
      <c r="AO13" s="1058" t="str">
        <f>+Parameter!$D$5</f>
        <v>A</v>
      </c>
      <c r="AP13" s="1054">
        <f t="shared" si="32"/>
        <v>0</v>
      </c>
      <c r="AQ13" s="378">
        <f>+Parameter!AH13</f>
        <v>0</v>
      </c>
      <c r="AR13" s="378">
        <f>+Parameter!AI13</f>
        <v>0</v>
      </c>
      <c r="AS13" s="623">
        <f>SUMIFS($I$4:$I$48,$F$4:$F$48,AQ9,$E$4:$E$48,AQ13)+SUMIFS($J$4:$J$48,$F$4:$F$48,AQ9,$E$4:$E$48,AQ13)+SUMIFS($H$4:$H$48,$F$4:$F$48,AQ9,$E$4:$E$48,AQ13)</f>
        <v>0</v>
      </c>
      <c r="AT13" s="373"/>
      <c r="AU13" s="378" t="str">
        <f>+Parameter!AL13</f>
        <v>S</v>
      </c>
      <c r="AV13" s="378" t="str">
        <f>+Parameter!AM13</f>
        <v>Sport</v>
      </c>
      <c r="AW13" s="367">
        <f>SUMIFS($I$4:$I$48,$F$4:$F$48,AQ9,$E$4:$E$48,AU13)+SUMIFS($J$4:$J$48,$F$4:$F$48,AQ9,$E$4:$E$48,AU13)+SUMIFS($H$4:$H$48,$F$4:$F$48,AQ9,$E$4:$E$48,AU13)</f>
        <v>0</v>
      </c>
      <c r="AX13" s="373"/>
      <c r="AY13" s="378" t="str">
        <f>+Parameter!AP13</f>
        <v>A</v>
      </c>
      <c r="AZ13" s="378" t="str">
        <f>+Parameter!AQ13</f>
        <v>Akkordeon</v>
      </c>
      <c r="BA13" s="367">
        <f>SUMIFS($I$4:$I$48,$F$4:$F$48,AQ9,$E$4:$E$48,AY13)+SUMIFS($J$4:$J$48,$F$4:$F$48,AQ9,$E$4:$E$48,AY13)+SUMIFS($H$4:$H$48,$F$4:$F$48,AQ9,$E$4:$E$48,AY13)</f>
        <v>0</v>
      </c>
      <c r="BB13" s="375">
        <f>+S3</f>
        <v>0</v>
      </c>
      <c r="BD13" s="268"/>
      <c r="BE13" s="274">
        <f>IF($I$2=AQ9,1,IF($I$2=Jahr!$M$7,1,0))</f>
        <v>1</v>
      </c>
      <c r="BF13" s="728">
        <v>1</v>
      </c>
      <c r="BG13" s="702">
        <f t="shared" si="33"/>
        <v>0</v>
      </c>
      <c r="BH13" s="702">
        <f t="shared" si="34"/>
        <v>0</v>
      </c>
      <c r="BI13" s="702">
        <f t="shared" si="35"/>
        <v>0</v>
      </c>
      <c r="BJ13" s="703">
        <f t="shared" si="36"/>
        <v>0</v>
      </c>
      <c r="BK13" s="703">
        <f t="shared" si="37"/>
        <v>0</v>
      </c>
      <c r="BL13" s="703">
        <f t="shared" si="38"/>
        <v>0</v>
      </c>
      <c r="BM13" s="704">
        <f t="shared" si="39"/>
        <v>0</v>
      </c>
      <c r="BN13" s="704">
        <f t="shared" si="40"/>
        <v>0</v>
      </c>
      <c r="BO13" s="704">
        <f t="shared" si="41"/>
        <v>0</v>
      </c>
      <c r="BP13" s="705">
        <f t="shared" si="42"/>
        <v>0</v>
      </c>
      <c r="BQ13" s="705">
        <f t="shared" si="43"/>
        <v>0</v>
      </c>
      <c r="BR13" s="705">
        <f t="shared" si="44"/>
        <v>0</v>
      </c>
      <c r="BS13" s="277">
        <f>SUMIFS($H$4:$H$48,$F$4:$F$48,AQ9)</f>
        <v>0</v>
      </c>
      <c r="BT13" s="277">
        <f>SUMIFS($I$4:$I$48,$F$4:$F$48,AQ9)</f>
        <v>0</v>
      </c>
      <c r="BU13" s="277">
        <f>SUMIFS($J$4:$J$48,$F$4:$F$48,AQ9)</f>
        <v>0</v>
      </c>
      <c r="BV13" s="278">
        <f>IF($AP$2=0,+BW13-BB9,0)</f>
        <v>0</v>
      </c>
      <c r="BW13" s="1059">
        <f>+S$50</f>
        <v>0</v>
      </c>
      <c r="BX13" s="1026"/>
    </row>
    <row r="14" spans="1:76" ht="13.35" customHeight="1" x14ac:dyDescent="0.45">
      <c r="A14" s="1003" t="str">
        <f t="shared" si="0"/>
        <v>!</v>
      </c>
      <c r="B14" s="721"/>
      <c r="C14" s="1180"/>
      <c r="D14" s="722"/>
      <c r="E14" s="585"/>
      <c r="F14" s="586"/>
      <c r="G14" s="592"/>
      <c r="H14" s="1191"/>
      <c r="I14" s="1192"/>
      <c r="J14" s="1193"/>
      <c r="K14" s="1057">
        <f t="shared" si="4"/>
        <v>0</v>
      </c>
      <c r="L14" s="1049">
        <f t="shared" si="2"/>
        <v>0</v>
      </c>
      <c r="M14" s="1050">
        <f>IF(AND(B14&gt;0,B14&lt;&gt;"x",M13&lt;&gt;0),+M13+1,0)</f>
        <v>0</v>
      </c>
      <c r="N14" s="1051">
        <f t="shared" si="5"/>
        <v>0</v>
      </c>
      <c r="O14" s="87">
        <f t="shared" si="6"/>
        <v>0</v>
      </c>
      <c r="P14" s="87" t="str">
        <f t="shared" si="7"/>
        <v/>
      </c>
      <c r="Q14" s="1052">
        <f t="shared" si="8"/>
        <v>0</v>
      </c>
      <c r="R14" s="87">
        <f t="shared" si="9"/>
        <v>0</v>
      </c>
      <c r="S14" s="87" t="str">
        <f t="shared" si="10"/>
        <v/>
      </c>
      <c r="T14" s="1052">
        <f t="shared" si="11"/>
        <v>0</v>
      </c>
      <c r="U14" s="87">
        <f t="shared" si="12"/>
        <v>0</v>
      </c>
      <c r="V14" s="87" t="str">
        <f t="shared" si="13"/>
        <v/>
      </c>
      <c r="W14" s="1052">
        <f t="shared" si="14"/>
        <v>1</v>
      </c>
      <c r="X14" s="87">
        <f t="shared" si="15"/>
        <v>0</v>
      </c>
      <c r="Y14" s="87">
        <f t="shared" si="16"/>
        <v>0</v>
      </c>
      <c r="Z14" s="1052">
        <f t="shared" si="17"/>
        <v>1</v>
      </c>
      <c r="AA14" s="87">
        <f t="shared" si="18"/>
        <v>0</v>
      </c>
      <c r="AB14" s="87">
        <f t="shared" si="19"/>
        <v>0</v>
      </c>
      <c r="AC14" s="1052">
        <f t="shared" si="20"/>
        <v>1</v>
      </c>
      <c r="AD14" s="87">
        <f t="shared" si="21"/>
        <v>0</v>
      </c>
      <c r="AE14" s="87">
        <f t="shared" si="22"/>
        <v>0</v>
      </c>
      <c r="AF14" s="1052">
        <f t="shared" si="23"/>
        <v>1</v>
      </c>
      <c r="AG14" s="87">
        <f t="shared" si="24"/>
        <v>0</v>
      </c>
      <c r="AH14" s="87">
        <f t="shared" si="25"/>
        <v>0</v>
      </c>
      <c r="AI14" s="1052">
        <f t="shared" si="26"/>
        <v>1</v>
      </c>
      <c r="AJ14" s="87">
        <f t="shared" si="27"/>
        <v>0</v>
      </c>
      <c r="AK14" s="87">
        <f t="shared" si="28"/>
        <v>0</v>
      </c>
      <c r="AL14" s="1052">
        <f t="shared" si="29"/>
        <v>0</v>
      </c>
      <c r="AM14" s="91">
        <f t="shared" si="30"/>
        <v>0</v>
      </c>
      <c r="AN14" s="91" t="str">
        <f t="shared" si="31"/>
        <v/>
      </c>
      <c r="AO14" s="1053">
        <f>IF(AP14="E",1,0)</f>
        <v>0</v>
      </c>
      <c r="AP14" s="1054">
        <f t="shared" si="32"/>
        <v>0</v>
      </c>
      <c r="AQ14" s="217" t="str">
        <f>+Parameter!AH14</f>
        <v>Arzt</v>
      </c>
      <c r="AR14" s="631"/>
      <c r="AS14" s="632">
        <f>SUM(AS15:AS18)</f>
        <v>0</v>
      </c>
      <c r="AT14" s="632"/>
      <c r="AU14" s="632"/>
      <c r="AV14" s="632"/>
      <c r="AW14" s="632">
        <f>SUM(AW15:AW18)</f>
        <v>0</v>
      </c>
      <c r="AX14" s="632"/>
      <c r="AY14" s="632"/>
      <c r="AZ14" s="632"/>
      <c r="BA14" s="632">
        <f>SUM(BA15:BA18)</f>
        <v>0</v>
      </c>
      <c r="BB14" s="634">
        <f>+BA14+AW14+AS14</f>
        <v>0</v>
      </c>
      <c r="BD14" s="268"/>
      <c r="BE14" s="274">
        <f>IF($I$2=AQ14,1,IF($I$2=Jahr!$M$7,1,0))</f>
        <v>1</v>
      </c>
      <c r="BF14" s="728">
        <v>1</v>
      </c>
      <c r="BG14" s="227"/>
      <c r="BH14" s="227"/>
      <c r="BI14" s="227"/>
      <c r="BJ14" s="227"/>
      <c r="BK14" s="227"/>
      <c r="BL14" s="227"/>
      <c r="BM14" s="227"/>
      <c r="BN14" s="227"/>
      <c r="BO14" s="227"/>
      <c r="BP14" s="273"/>
      <c r="BQ14" s="273"/>
      <c r="BR14" s="273"/>
      <c r="BV14" s="1055"/>
      <c r="BW14" s="1056"/>
      <c r="BX14" s="1026"/>
    </row>
    <row r="15" spans="1:76" ht="13.35" customHeight="1" x14ac:dyDescent="0.45">
      <c r="A15" s="1003" t="str">
        <f t="shared" si="0"/>
        <v>!</v>
      </c>
      <c r="B15" s="721"/>
      <c r="C15" s="1180"/>
      <c r="D15" s="722"/>
      <c r="E15" s="585"/>
      <c r="F15" s="586"/>
      <c r="G15" s="592"/>
      <c r="H15" s="1191"/>
      <c r="I15" s="1192"/>
      <c r="J15" s="1193"/>
      <c r="K15" s="1057">
        <f t="shared" si="4"/>
        <v>0</v>
      </c>
      <c r="L15" s="1049">
        <f t="shared" si="2"/>
        <v>0</v>
      </c>
      <c r="M15" s="1050">
        <f>IF(AND(B15&gt;0,B15&lt;&gt;"x",M14&lt;&gt;0),+M14+1,0)</f>
        <v>0</v>
      </c>
      <c r="N15" s="1051">
        <f t="shared" si="5"/>
        <v>0</v>
      </c>
      <c r="O15" s="87">
        <f t="shared" si="6"/>
        <v>0</v>
      </c>
      <c r="P15" s="87" t="str">
        <f t="shared" si="7"/>
        <v/>
      </c>
      <c r="Q15" s="1052">
        <f t="shared" si="8"/>
        <v>0</v>
      </c>
      <c r="R15" s="87">
        <f t="shared" si="9"/>
        <v>0</v>
      </c>
      <c r="S15" s="87" t="str">
        <f t="shared" si="10"/>
        <v/>
      </c>
      <c r="T15" s="1052">
        <f t="shared" si="11"/>
        <v>0</v>
      </c>
      <c r="U15" s="87">
        <f t="shared" si="12"/>
        <v>0</v>
      </c>
      <c r="V15" s="87" t="str">
        <f t="shared" si="13"/>
        <v/>
      </c>
      <c r="W15" s="1052">
        <f t="shared" si="14"/>
        <v>1</v>
      </c>
      <c r="X15" s="87">
        <f t="shared" si="15"/>
        <v>0</v>
      </c>
      <c r="Y15" s="87">
        <f t="shared" si="16"/>
        <v>0</v>
      </c>
      <c r="Z15" s="1052">
        <f t="shared" si="17"/>
        <v>1</v>
      </c>
      <c r="AA15" s="87">
        <f t="shared" si="18"/>
        <v>0</v>
      </c>
      <c r="AB15" s="87">
        <f t="shared" si="19"/>
        <v>0</v>
      </c>
      <c r="AC15" s="1052">
        <f t="shared" si="20"/>
        <v>1</v>
      </c>
      <c r="AD15" s="87">
        <f t="shared" si="21"/>
        <v>0</v>
      </c>
      <c r="AE15" s="87">
        <f t="shared" si="22"/>
        <v>0</v>
      </c>
      <c r="AF15" s="1052">
        <f t="shared" si="23"/>
        <v>1</v>
      </c>
      <c r="AG15" s="87">
        <f t="shared" si="24"/>
        <v>0</v>
      </c>
      <c r="AH15" s="87">
        <f t="shared" si="25"/>
        <v>0</v>
      </c>
      <c r="AI15" s="1052">
        <f t="shared" si="26"/>
        <v>1</v>
      </c>
      <c r="AJ15" s="87">
        <f t="shared" si="27"/>
        <v>0</v>
      </c>
      <c r="AK15" s="87">
        <f t="shared" si="28"/>
        <v>0</v>
      </c>
      <c r="AL15" s="1052">
        <f t="shared" si="29"/>
        <v>0</v>
      </c>
      <c r="AM15" s="91">
        <f t="shared" si="30"/>
        <v>0</v>
      </c>
      <c r="AN15" s="91" t="str">
        <f t="shared" si="31"/>
        <v/>
      </c>
      <c r="AO15" s="1058" t="str">
        <f>+Parameter!$D$6</f>
        <v>A</v>
      </c>
      <c r="AP15" s="1054">
        <f t="shared" si="32"/>
        <v>0</v>
      </c>
      <c r="AQ15" s="380" t="str">
        <f>+Parameter!AH15</f>
        <v>A</v>
      </c>
      <c r="AR15" s="381" t="str">
        <f>+Parameter!AI15</f>
        <v>Augenarzt</v>
      </c>
      <c r="AS15" s="501">
        <f>SUMIFS($I$4:$I$48,$F$4:$F$48,AQ14,$E$4:$E$48,AQ15)+SUMIFS($J$4:$J$48,$F$4:$F$48,AQ14,$E$4:$E$48,AQ15)+SUMIFS($H$4:$H$48,$F$4:$F$48,AQ14,$E$4:$E$48,AQ15)</f>
        <v>0</v>
      </c>
      <c r="AT15" s="379"/>
      <c r="AU15" s="380" t="str">
        <f>+Parameter!AL15</f>
        <v>K</v>
      </c>
      <c r="AV15" s="381" t="str">
        <f>+Parameter!AM15</f>
        <v>Kardiologie</v>
      </c>
      <c r="AW15" s="379">
        <f>SUMIFS($I$4:$I$48,$F$4:$F$48,AQ14,$E$4:$E$48,AU15)+SUMIFS($J$4:$J$48,$F$4:$F$48,AQ14,$E$4:$E$48,AU15)+SUMIFS($H$4:$H$48,$F$4:$F$48,AQ14,$E$4:$E$48,AU15)</f>
        <v>0</v>
      </c>
      <c r="AX15" s="379"/>
      <c r="AY15" s="380" t="str">
        <f>+Parameter!AP15</f>
        <v>D</v>
      </c>
      <c r="AZ15" s="381" t="str">
        <f>+Parameter!AQ15</f>
        <v>DKV-Beitrag</v>
      </c>
      <c r="BA15" s="379">
        <f>SUMIFS($I$4:$I$48,$F$4:$F$48,AQ14,$E$4:$E$48,AY15)+SUMIFS($J$4:$J$48,$F$4:$F$48,AQ14,$E$4:$E$48,AY15)+SUMIFS($H$4:$H$48,$F$4:$F$48,AQ14,$E$4:$E$48,AY15)</f>
        <v>0</v>
      </c>
      <c r="BB15" s="370" t="str">
        <f>IF(AND($B$50="y",BB16&lt;&gt;0),"aktuell","")</f>
        <v/>
      </c>
      <c r="BD15" s="268"/>
      <c r="BE15" s="274">
        <f>IF($I$2=AQ14,1,IF($I$2=Jahr!$M$7,1,0))</f>
        <v>1</v>
      </c>
      <c r="BF15" s="728">
        <v>1</v>
      </c>
      <c r="BG15" s="699">
        <f t="shared" si="33"/>
        <v>0</v>
      </c>
      <c r="BH15" s="699">
        <f t="shared" si="34"/>
        <v>0</v>
      </c>
      <c r="BI15" s="699">
        <f t="shared" si="35"/>
        <v>0</v>
      </c>
      <c r="BJ15" s="700">
        <f t="shared" si="36"/>
        <v>0</v>
      </c>
      <c r="BK15" s="700">
        <f t="shared" si="37"/>
        <v>0</v>
      </c>
      <c r="BL15" s="700">
        <f t="shared" si="38"/>
        <v>0</v>
      </c>
      <c r="BM15" s="701">
        <f t="shared" si="39"/>
        <v>0</v>
      </c>
      <c r="BN15" s="701">
        <f t="shared" si="40"/>
        <v>0</v>
      </c>
      <c r="BO15" s="701">
        <f t="shared" si="41"/>
        <v>0</v>
      </c>
      <c r="BP15" s="698">
        <f t="shared" si="42"/>
        <v>0</v>
      </c>
      <c r="BQ15" s="698">
        <f t="shared" si="43"/>
        <v>0</v>
      </c>
      <c r="BR15" s="698">
        <f t="shared" si="44"/>
        <v>0</v>
      </c>
      <c r="BS15" s="270" t="s">
        <v>8</v>
      </c>
      <c r="BV15" s="1055"/>
      <c r="BW15" s="1056"/>
      <c r="BX15" s="1026"/>
    </row>
    <row r="16" spans="1:76" ht="13.35" customHeight="1" x14ac:dyDescent="0.45">
      <c r="A16" s="1003" t="str">
        <f t="shared" si="0"/>
        <v>!</v>
      </c>
      <c r="B16" s="721"/>
      <c r="C16" s="1180"/>
      <c r="D16" s="722"/>
      <c r="E16" s="585"/>
      <c r="F16" s="586"/>
      <c r="G16" s="592"/>
      <c r="H16" s="1191"/>
      <c r="I16" s="1192"/>
      <c r="J16" s="1193"/>
      <c r="K16" s="1057">
        <f t="shared" si="4"/>
        <v>0</v>
      </c>
      <c r="L16" s="1049">
        <f t="shared" si="2"/>
        <v>0</v>
      </c>
      <c r="M16" s="1050">
        <f t="shared" si="45"/>
        <v>0</v>
      </c>
      <c r="N16" s="1051">
        <f t="shared" si="5"/>
        <v>0</v>
      </c>
      <c r="O16" s="87">
        <f t="shared" si="6"/>
        <v>0</v>
      </c>
      <c r="P16" s="87" t="str">
        <f t="shared" si="7"/>
        <v/>
      </c>
      <c r="Q16" s="1052">
        <f t="shared" si="8"/>
        <v>0</v>
      </c>
      <c r="R16" s="87">
        <f t="shared" si="9"/>
        <v>0</v>
      </c>
      <c r="S16" s="87" t="str">
        <f t="shared" si="10"/>
        <v/>
      </c>
      <c r="T16" s="1052">
        <f t="shared" si="11"/>
        <v>0</v>
      </c>
      <c r="U16" s="87">
        <f t="shared" si="12"/>
        <v>0</v>
      </c>
      <c r="V16" s="87" t="str">
        <f t="shared" si="13"/>
        <v/>
      </c>
      <c r="W16" s="1052">
        <f t="shared" si="14"/>
        <v>1</v>
      </c>
      <c r="X16" s="87">
        <f t="shared" si="15"/>
        <v>0</v>
      </c>
      <c r="Y16" s="87">
        <f t="shared" si="16"/>
        <v>0</v>
      </c>
      <c r="Z16" s="1052">
        <f t="shared" si="17"/>
        <v>1</v>
      </c>
      <c r="AA16" s="87">
        <f t="shared" si="18"/>
        <v>0</v>
      </c>
      <c r="AB16" s="87">
        <f t="shared" si="19"/>
        <v>0</v>
      </c>
      <c r="AC16" s="1052">
        <f t="shared" si="20"/>
        <v>1</v>
      </c>
      <c r="AD16" s="87">
        <f t="shared" si="21"/>
        <v>0</v>
      </c>
      <c r="AE16" s="87">
        <f t="shared" si="22"/>
        <v>0</v>
      </c>
      <c r="AF16" s="1052">
        <f t="shared" si="23"/>
        <v>1</v>
      </c>
      <c r="AG16" s="87">
        <f t="shared" si="24"/>
        <v>0</v>
      </c>
      <c r="AH16" s="87">
        <f t="shared" si="25"/>
        <v>0</v>
      </c>
      <c r="AI16" s="1052">
        <f t="shared" si="26"/>
        <v>1</v>
      </c>
      <c r="AJ16" s="87">
        <f t="shared" si="27"/>
        <v>0</v>
      </c>
      <c r="AK16" s="87">
        <f t="shared" si="28"/>
        <v>0</v>
      </c>
      <c r="AL16" s="1052">
        <f t="shared" si="29"/>
        <v>0</v>
      </c>
      <c r="AM16" s="91">
        <f t="shared" si="30"/>
        <v>0</v>
      </c>
      <c r="AN16" s="91" t="str">
        <f t="shared" si="31"/>
        <v/>
      </c>
      <c r="AO16" s="1058" t="str">
        <f>+Parameter!$D$6</f>
        <v>A</v>
      </c>
      <c r="AP16" s="1054">
        <f t="shared" si="32"/>
        <v>0</v>
      </c>
      <c r="AQ16" s="381" t="str">
        <f>+Parameter!AH16</f>
        <v>H</v>
      </c>
      <c r="AR16" s="381" t="str">
        <f>+Parameter!AI16</f>
        <v>Hausarzt</v>
      </c>
      <c r="AS16" s="501">
        <f>SUMIFS($I$4:$I$48,$F$4:$F$48,AQ14,$E$4:$E$48,AQ16)+SUMIFS($J$4:$J$48,$F$4:$F$48,AQ14,$E$4:$E$48,AQ16)+SUMIFS($H$4:$H$48,$F$4:$F$48,AQ14,$E$4:$E$48,AQ16)</f>
        <v>0</v>
      </c>
      <c r="AT16" s="379"/>
      <c r="AU16" s="381" t="str">
        <f>+Parameter!AL16</f>
        <v>N</v>
      </c>
      <c r="AV16" s="381" t="str">
        <f>+Parameter!AM16</f>
        <v>Nephrologie</v>
      </c>
      <c r="AW16" s="379">
        <f>SUMIFS($I$4:$I$48,$F$4:$F$48,AQ14,$E$4:$E$48,AU16)+SUMIFS($J$4:$J$48,$F$4:$F$48,AQ14,$E$4:$E$48,AU16)+SUMIFS($H$4:$H$48,$F$4:$F$48,AQ14,$E$4:$E$48,AU16)</f>
        <v>0</v>
      </c>
      <c r="AX16" s="379"/>
      <c r="AY16" s="381">
        <f>+Parameter!AP16</f>
        <v>0</v>
      </c>
      <c r="AZ16" s="381">
        <f>+Parameter!AQ16</f>
        <v>0</v>
      </c>
      <c r="BA16" s="379">
        <f>SUMIFS($I$4:$I$48,$F$4:$F$48,AQ14,$E$4:$E$48,AY16)+SUMIFS($J$4:$J$48,$F$4:$F$48,AQ14,$E$4:$E$48,AY16)+SUMIFS($H$4:$H$48,$F$4:$F$48,AQ14,$E$4:$E$48,AY16)</f>
        <v>0</v>
      </c>
      <c r="BB16" s="371">
        <f>+V2</f>
        <v>0</v>
      </c>
      <c r="BD16" s="268"/>
      <c r="BE16" s="274">
        <f>IF($I$2=AQ14,1,IF($I$2=Jahr!$M$7,1,0))</f>
        <v>1</v>
      </c>
      <c r="BF16" s="728">
        <v>1</v>
      </c>
      <c r="BG16" s="699">
        <f t="shared" si="33"/>
        <v>0</v>
      </c>
      <c r="BH16" s="699">
        <f t="shared" si="34"/>
        <v>0</v>
      </c>
      <c r="BI16" s="699">
        <f t="shared" si="35"/>
        <v>0</v>
      </c>
      <c r="BJ16" s="700">
        <f t="shared" si="36"/>
        <v>0</v>
      </c>
      <c r="BK16" s="700">
        <f t="shared" si="37"/>
        <v>0</v>
      </c>
      <c r="BL16" s="700">
        <f t="shared" si="38"/>
        <v>0</v>
      </c>
      <c r="BM16" s="701">
        <f t="shared" si="39"/>
        <v>0</v>
      </c>
      <c r="BN16" s="701">
        <f t="shared" si="40"/>
        <v>0</v>
      </c>
      <c r="BO16" s="701">
        <f t="shared" si="41"/>
        <v>0</v>
      </c>
      <c r="BP16" s="698">
        <f t="shared" si="42"/>
        <v>0</v>
      </c>
      <c r="BQ16" s="698">
        <f t="shared" si="43"/>
        <v>0</v>
      </c>
      <c r="BR16" s="698">
        <f t="shared" si="44"/>
        <v>0</v>
      </c>
      <c r="BS16" s="275">
        <f>SUMIFS($H$4:$H$48,$F$4:$F$48,AQ14,$B$4:$B$48,"&gt;0")</f>
        <v>0</v>
      </c>
      <c r="BT16" s="275">
        <f>SUMIFS($I$4:$I$48,$F$4:$F$48,AQ14,$B$4:$B$48,"&gt;0")</f>
        <v>0</v>
      </c>
      <c r="BU16" s="275">
        <f>SUMIFS($J$4:$J$48,$F$4:$F$48,AQ14,$B$4:$B$48,"&gt;0")</f>
        <v>0</v>
      </c>
      <c r="BV16" s="276"/>
      <c r="BW16" s="1056"/>
      <c r="BX16" s="1026"/>
    </row>
    <row r="17" spans="1:76" ht="13.35" customHeight="1" x14ac:dyDescent="0.45">
      <c r="A17" s="1003" t="str">
        <f t="shared" si="0"/>
        <v>!</v>
      </c>
      <c r="B17" s="721"/>
      <c r="C17" s="1180"/>
      <c r="D17" s="1184"/>
      <c r="E17" s="585"/>
      <c r="F17" s="586"/>
      <c r="G17" s="592"/>
      <c r="H17" s="1191"/>
      <c r="I17" s="1192"/>
      <c r="J17" s="1193"/>
      <c r="K17" s="1057">
        <f t="shared" si="4"/>
        <v>0</v>
      </c>
      <c r="L17" s="1049">
        <f t="shared" si="2"/>
        <v>0</v>
      </c>
      <c r="M17" s="1050">
        <f t="shared" si="45"/>
        <v>0</v>
      </c>
      <c r="N17" s="1051">
        <f t="shared" si="5"/>
        <v>0</v>
      </c>
      <c r="O17" s="87">
        <f t="shared" si="6"/>
        <v>0</v>
      </c>
      <c r="P17" s="87" t="str">
        <f t="shared" si="7"/>
        <v/>
      </c>
      <c r="Q17" s="1052">
        <f t="shared" si="8"/>
        <v>0</v>
      </c>
      <c r="R17" s="87">
        <f t="shared" si="9"/>
        <v>0</v>
      </c>
      <c r="S17" s="87" t="str">
        <f t="shared" si="10"/>
        <v/>
      </c>
      <c r="T17" s="1052">
        <f t="shared" si="11"/>
        <v>0</v>
      </c>
      <c r="U17" s="87">
        <f t="shared" si="12"/>
        <v>0</v>
      </c>
      <c r="V17" s="87" t="str">
        <f t="shared" si="13"/>
        <v/>
      </c>
      <c r="W17" s="1052">
        <f t="shared" si="14"/>
        <v>1</v>
      </c>
      <c r="X17" s="87">
        <f t="shared" si="15"/>
        <v>0</v>
      </c>
      <c r="Y17" s="87">
        <f t="shared" si="16"/>
        <v>0</v>
      </c>
      <c r="Z17" s="1052">
        <f t="shared" si="17"/>
        <v>1</v>
      </c>
      <c r="AA17" s="87">
        <f t="shared" si="18"/>
        <v>0</v>
      </c>
      <c r="AB17" s="87">
        <f t="shared" si="19"/>
        <v>0</v>
      </c>
      <c r="AC17" s="1052">
        <f t="shared" si="20"/>
        <v>1</v>
      </c>
      <c r="AD17" s="87">
        <f t="shared" si="21"/>
        <v>0</v>
      </c>
      <c r="AE17" s="87">
        <f t="shared" si="22"/>
        <v>0</v>
      </c>
      <c r="AF17" s="1052">
        <f t="shared" si="23"/>
        <v>1</v>
      </c>
      <c r="AG17" s="87">
        <f t="shared" si="24"/>
        <v>0</v>
      </c>
      <c r="AH17" s="87">
        <f t="shared" si="25"/>
        <v>0</v>
      </c>
      <c r="AI17" s="1052">
        <f t="shared" si="26"/>
        <v>1</v>
      </c>
      <c r="AJ17" s="87">
        <f t="shared" si="27"/>
        <v>0</v>
      </c>
      <c r="AK17" s="87">
        <f t="shared" si="28"/>
        <v>0</v>
      </c>
      <c r="AL17" s="1052">
        <f t="shared" si="29"/>
        <v>0</v>
      </c>
      <c r="AM17" s="91">
        <f t="shared" si="30"/>
        <v>0</v>
      </c>
      <c r="AN17" s="91" t="str">
        <f t="shared" si="31"/>
        <v/>
      </c>
      <c r="AO17" s="1058" t="str">
        <f>+Parameter!$D$6</f>
        <v>A</v>
      </c>
      <c r="AP17" s="1054">
        <f t="shared" si="32"/>
        <v>0</v>
      </c>
      <c r="AQ17" s="381" t="str">
        <f>+Parameter!AH17</f>
        <v>Z</v>
      </c>
      <c r="AR17" s="381" t="str">
        <f>+Parameter!AI17</f>
        <v>Zahnarzt</v>
      </c>
      <c r="AS17" s="501">
        <f>SUMIFS($I$4:$I$48,$F$4:$F$48,AQ14,$E$4:$E$48,AQ17)+SUMIFS($J$4:$J$48,$F$4:$F$48,AQ14,$E$4:$E$48,AQ17)+SUMIFS($H$4:$H$48,$F$4:$F$48,AQ14,$E$4:$E$48,AQ17)</f>
        <v>0</v>
      </c>
      <c r="AT17" s="379"/>
      <c r="AU17" s="381" t="str">
        <f>+Parameter!AL17</f>
        <v>U</v>
      </c>
      <c r="AV17" s="381" t="str">
        <f>+Parameter!AM17</f>
        <v>Urologie</v>
      </c>
      <c r="AW17" s="379">
        <f>SUMIFS($I$4:$I$48,$F$4:$F$48,AQ14,$E$4:$E$48,AU17)+SUMIFS($J$4:$J$48,$F$4:$F$48,AQ14,$E$4:$E$48,AU17)+SUMIFS($H$4:$H$48,$F$4:$F$48,AQ14,$E$4:$E$48,AU17)</f>
        <v>0</v>
      </c>
      <c r="AX17" s="379"/>
      <c r="AY17" s="381">
        <f>+Parameter!AP17</f>
        <v>0</v>
      </c>
      <c r="AZ17" s="381">
        <f>+Parameter!AQ17</f>
        <v>0</v>
      </c>
      <c r="BA17" s="379">
        <f>SUMIFS($I$4:$I$48,$F$4:$F$48,AQ14,$E$4:$E$48,AY17)+SUMIFS($J$4:$J$48,$F$4:$F$48,AQ14,$E$4:$E$48,AY17)+SUMIFS($H$4:$H$48,$F$4:$F$48,AQ14,$E$4:$E$48,AY17)</f>
        <v>0</v>
      </c>
      <c r="BB17" s="372" t="str">
        <f>IF(BB18&lt;&gt;0,"Monatsende","")</f>
        <v/>
      </c>
      <c r="BD17" s="268"/>
      <c r="BE17" s="274">
        <f>IF($I$2=AQ14,1,IF($I$2=Jahr!$M$7,1,0))</f>
        <v>1</v>
      </c>
      <c r="BF17" s="728">
        <v>1</v>
      </c>
      <c r="BG17" s="699">
        <f t="shared" si="33"/>
        <v>0</v>
      </c>
      <c r="BH17" s="699">
        <f t="shared" si="34"/>
        <v>0</v>
      </c>
      <c r="BI17" s="699">
        <f t="shared" si="35"/>
        <v>0</v>
      </c>
      <c r="BJ17" s="700">
        <f t="shared" si="36"/>
        <v>0</v>
      </c>
      <c r="BK17" s="700">
        <f t="shared" si="37"/>
        <v>0</v>
      </c>
      <c r="BL17" s="700">
        <f t="shared" si="38"/>
        <v>0</v>
      </c>
      <c r="BM17" s="701">
        <f t="shared" si="39"/>
        <v>0</v>
      </c>
      <c r="BN17" s="701">
        <f t="shared" si="40"/>
        <v>0</v>
      </c>
      <c r="BO17" s="701">
        <f t="shared" si="41"/>
        <v>0</v>
      </c>
      <c r="BP17" s="698">
        <f t="shared" si="42"/>
        <v>0</v>
      </c>
      <c r="BQ17" s="698">
        <f t="shared" si="43"/>
        <v>0</v>
      </c>
      <c r="BR17" s="698">
        <f t="shared" si="44"/>
        <v>0</v>
      </c>
      <c r="BS17" s="270" t="s">
        <v>22</v>
      </c>
      <c r="BV17" s="1055"/>
      <c r="BW17" s="1056"/>
      <c r="BX17" s="1026"/>
    </row>
    <row r="18" spans="1:76" ht="13.35" customHeight="1" x14ac:dyDescent="0.45">
      <c r="A18" s="1003" t="str">
        <f t="shared" si="0"/>
        <v>!</v>
      </c>
      <c r="B18" s="721"/>
      <c r="C18" s="1180"/>
      <c r="D18" s="1184"/>
      <c r="E18" s="585"/>
      <c r="F18" s="586"/>
      <c r="G18" s="592"/>
      <c r="H18" s="1195"/>
      <c r="I18" s="1192"/>
      <c r="J18" s="1193"/>
      <c r="K18" s="1057">
        <f t="shared" si="4"/>
        <v>0</v>
      </c>
      <c r="L18" s="1049">
        <f t="shared" si="2"/>
        <v>0</v>
      </c>
      <c r="M18" s="1050">
        <f t="shared" si="45"/>
        <v>0</v>
      </c>
      <c r="N18" s="1051">
        <f t="shared" si="5"/>
        <v>0</v>
      </c>
      <c r="O18" s="87">
        <f t="shared" si="6"/>
        <v>0</v>
      </c>
      <c r="P18" s="87" t="str">
        <f t="shared" si="7"/>
        <v/>
      </c>
      <c r="Q18" s="1052">
        <f t="shared" si="8"/>
        <v>0</v>
      </c>
      <c r="R18" s="87">
        <f t="shared" si="9"/>
        <v>0</v>
      </c>
      <c r="S18" s="87" t="str">
        <f t="shared" si="10"/>
        <v/>
      </c>
      <c r="T18" s="1052">
        <f t="shared" si="11"/>
        <v>0</v>
      </c>
      <c r="U18" s="87">
        <f t="shared" si="12"/>
        <v>0</v>
      </c>
      <c r="V18" s="87" t="str">
        <f t="shared" si="13"/>
        <v/>
      </c>
      <c r="W18" s="1052">
        <f t="shared" si="14"/>
        <v>1</v>
      </c>
      <c r="X18" s="87">
        <f t="shared" si="15"/>
        <v>0</v>
      </c>
      <c r="Y18" s="87">
        <f t="shared" si="16"/>
        <v>0</v>
      </c>
      <c r="Z18" s="1052">
        <f t="shared" si="17"/>
        <v>1</v>
      </c>
      <c r="AA18" s="87">
        <f t="shared" si="18"/>
        <v>0</v>
      </c>
      <c r="AB18" s="87">
        <f t="shared" si="19"/>
        <v>0</v>
      </c>
      <c r="AC18" s="1052">
        <f t="shared" si="20"/>
        <v>1</v>
      </c>
      <c r="AD18" s="87">
        <f t="shared" si="21"/>
        <v>0</v>
      </c>
      <c r="AE18" s="87">
        <f t="shared" si="22"/>
        <v>0</v>
      </c>
      <c r="AF18" s="1052">
        <f t="shared" si="23"/>
        <v>1</v>
      </c>
      <c r="AG18" s="87">
        <f t="shared" si="24"/>
        <v>0</v>
      </c>
      <c r="AH18" s="87">
        <f t="shared" si="25"/>
        <v>0</v>
      </c>
      <c r="AI18" s="1052">
        <f t="shared" si="26"/>
        <v>1</v>
      </c>
      <c r="AJ18" s="87">
        <f t="shared" si="27"/>
        <v>0</v>
      </c>
      <c r="AK18" s="87">
        <f t="shared" si="28"/>
        <v>0</v>
      </c>
      <c r="AL18" s="1052">
        <f t="shared" si="29"/>
        <v>0</v>
      </c>
      <c r="AM18" s="91">
        <f t="shared" si="30"/>
        <v>0</v>
      </c>
      <c r="AN18" s="91" t="str">
        <f t="shared" si="31"/>
        <v/>
      </c>
      <c r="AO18" s="1058" t="str">
        <f>+Parameter!$D$6</f>
        <v>A</v>
      </c>
      <c r="AP18" s="1054">
        <f t="shared" si="32"/>
        <v>0</v>
      </c>
      <c r="AQ18" s="383" t="str">
        <f>+Parameter!AH18</f>
        <v>M</v>
      </c>
      <c r="AR18" s="383" t="str">
        <f>+Parameter!AI18</f>
        <v>Medikamente</v>
      </c>
      <c r="AS18" s="501">
        <f>SUMIFS($I$4:$I$48,$F$4:$F$48,AQ14,$E$4:$E$48,AQ18)+SUMIFS($J$4:$J$48,$F$4:$F$48,AQ14,$E$4:$E$48,AQ18)+SUMIFS($H$4:$H$48,$F$4:$F$48,AQ14,$E$4:$E$48,AQ18)</f>
        <v>0</v>
      </c>
      <c r="AT18" s="382"/>
      <c r="AU18" s="383" t="str">
        <f>+Parameter!AL18</f>
        <v>L</v>
      </c>
      <c r="AV18" s="383" t="str">
        <f>+Parameter!AM18</f>
        <v>Labor</v>
      </c>
      <c r="AW18" s="379">
        <f>SUMIFS($I$4:$I$48,$F$4:$F$48,AQ14,$E$4:$E$48,AU18)+SUMIFS($J$4:$J$48,$F$4:$F$48,AQ14,$E$4:$E$48,AU18)+SUMIFS($H$4:$H$48,$F$4:$F$48,AQ14,$E$4:$E$48,AU18)</f>
        <v>0</v>
      </c>
      <c r="AX18" s="382"/>
      <c r="AY18" s="383" t="str">
        <f>+Parameter!AP18</f>
        <v>E</v>
      </c>
      <c r="AZ18" s="383" t="str">
        <f>+Parameter!AQ18</f>
        <v>Erstattung DKV</v>
      </c>
      <c r="BA18" s="379">
        <f>SUMIFS($I$4:$I$48,$F$4:$F$48,AQ14,$E$4:$E$48,AY18)+SUMIFS($J$4:$J$48,$F$4:$F$48,AQ14,$E$4:$E$48,AY18)+SUMIFS($H$4:$H$48,$F$4:$F$48,AQ14,$E$4:$E$48,AY18)</f>
        <v>0</v>
      </c>
      <c r="BB18" s="375">
        <f>+V3</f>
        <v>0</v>
      </c>
      <c r="BD18" s="268"/>
      <c r="BE18" s="274">
        <f>IF($I$2=AQ14,1,IF($I$2=Jahr!$M$7,1,0))</f>
        <v>1</v>
      </c>
      <c r="BF18" s="728">
        <v>1</v>
      </c>
      <c r="BG18" s="702">
        <f t="shared" si="33"/>
        <v>0</v>
      </c>
      <c r="BH18" s="702">
        <f t="shared" si="34"/>
        <v>0</v>
      </c>
      <c r="BI18" s="702">
        <f t="shared" si="35"/>
        <v>0</v>
      </c>
      <c r="BJ18" s="703">
        <f t="shared" si="36"/>
        <v>0</v>
      </c>
      <c r="BK18" s="703">
        <f t="shared" si="37"/>
        <v>0</v>
      </c>
      <c r="BL18" s="703">
        <f t="shared" si="38"/>
        <v>0</v>
      </c>
      <c r="BM18" s="704">
        <f t="shared" si="39"/>
        <v>0</v>
      </c>
      <c r="BN18" s="704">
        <f t="shared" si="40"/>
        <v>0</v>
      </c>
      <c r="BO18" s="704">
        <f t="shared" si="41"/>
        <v>0</v>
      </c>
      <c r="BP18" s="705">
        <f t="shared" si="42"/>
        <v>0</v>
      </c>
      <c r="BQ18" s="705">
        <f t="shared" si="43"/>
        <v>0</v>
      </c>
      <c r="BR18" s="705">
        <f t="shared" si="44"/>
        <v>0</v>
      </c>
      <c r="BS18" s="277">
        <f>SUMIFS($H$4:$H$48,$F$4:$F$48,AQ14)</f>
        <v>0</v>
      </c>
      <c r="BT18" s="277">
        <f>SUMIFS($I$4:$I$48,$F$4:$F$48,AQ14)</f>
        <v>0</v>
      </c>
      <c r="BU18" s="277">
        <f>SUMIFS($J$4:$J$48,$F$4:$F$48,AQ14)</f>
        <v>0</v>
      </c>
      <c r="BV18" s="278">
        <f>IF($AP$2=0,+BW18-BB14,0)</f>
        <v>0</v>
      </c>
      <c r="BW18" s="1059">
        <f>+V$50</f>
        <v>0</v>
      </c>
      <c r="BX18" s="1026"/>
    </row>
    <row r="19" spans="1:76" ht="13.35" customHeight="1" x14ac:dyDescent="0.45">
      <c r="A19" s="1003" t="str">
        <f t="shared" si="0"/>
        <v>!</v>
      </c>
      <c r="B19" s="721"/>
      <c r="C19" s="1180"/>
      <c r="D19" s="722"/>
      <c r="E19" s="585"/>
      <c r="F19" s="586"/>
      <c r="G19" s="592"/>
      <c r="H19" s="1195"/>
      <c r="I19" s="1192"/>
      <c r="J19" s="1196"/>
      <c r="K19" s="1057">
        <f t="shared" si="4"/>
        <v>0</v>
      </c>
      <c r="L19" s="1049">
        <f t="shared" si="2"/>
        <v>0</v>
      </c>
      <c r="M19" s="1050">
        <f t="shared" si="45"/>
        <v>0</v>
      </c>
      <c r="N19" s="1051">
        <f t="shared" si="5"/>
        <v>0</v>
      </c>
      <c r="O19" s="87">
        <f t="shared" si="6"/>
        <v>0</v>
      </c>
      <c r="P19" s="87" t="str">
        <f t="shared" si="7"/>
        <v/>
      </c>
      <c r="Q19" s="1052">
        <f t="shared" si="8"/>
        <v>0</v>
      </c>
      <c r="R19" s="87">
        <f t="shared" si="9"/>
        <v>0</v>
      </c>
      <c r="S19" s="87" t="str">
        <f t="shared" si="10"/>
        <v/>
      </c>
      <c r="T19" s="1052">
        <f t="shared" si="11"/>
        <v>0</v>
      </c>
      <c r="U19" s="87">
        <f t="shared" si="12"/>
        <v>0</v>
      </c>
      <c r="V19" s="87" t="str">
        <f t="shared" si="13"/>
        <v/>
      </c>
      <c r="W19" s="1052">
        <f t="shared" si="14"/>
        <v>1</v>
      </c>
      <c r="X19" s="87">
        <f t="shared" si="15"/>
        <v>0</v>
      </c>
      <c r="Y19" s="87">
        <f t="shared" si="16"/>
        <v>0</v>
      </c>
      <c r="Z19" s="1052">
        <f t="shared" si="17"/>
        <v>1</v>
      </c>
      <c r="AA19" s="87">
        <f t="shared" si="18"/>
        <v>0</v>
      </c>
      <c r="AB19" s="87">
        <f t="shared" si="19"/>
        <v>0</v>
      </c>
      <c r="AC19" s="1052">
        <f t="shared" si="20"/>
        <v>1</v>
      </c>
      <c r="AD19" s="87">
        <f t="shared" si="21"/>
        <v>0</v>
      </c>
      <c r="AE19" s="87">
        <f t="shared" si="22"/>
        <v>0</v>
      </c>
      <c r="AF19" s="1052">
        <f t="shared" si="23"/>
        <v>1</v>
      </c>
      <c r="AG19" s="87">
        <f t="shared" si="24"/>
        <v>0</v>
      </c>
      <c r="AH19" s="87">
        <f t="shared" si="25"/>
        <v>0</v>
      </c>
      <c r="AI19" s="1052">
        <f t="shared" si="26"/>
        <v>1</v>
      </c>
      <c r="AJ19" s="87">
        <f t="shared" si="27"/>
        <v>0</v>
      </c>
      <c r="AK19" s="87">
        <f t="shared" si="28"/>
        <v>0</v>
      </c>
      <c r="AL19" s="1052">
        <f t="shared" si="29"/>
        <v>0</v>
      </c>
      <c r="AM19" s="91">
        <f t="shared" si="30"/>
        <v>0</v>
      </c>
      <c r="AN19" s="91" t="str">
        <f t="shared" si="31"/>
        <v/>
      </c>
      <c r="AO19" s="1053">
        <f>IF(AP19="E",1,0)</f>
        <v>0</v>
      </c>
      <c r="AP19" s="1054">
        <f t="shared" si="32"/>
        <v>0</v>
      </c>
      <c r="AQ19" s="218" t="str">
        <f>+Parameter!AH19</f>
        <v>#</v>
      </c>
      <c r="AR19" s="631"/>
      <c r="AS19" s="632">
        <f>SUM(AS20:AS23)</f>
        <v>0</v>
      </c>
      <c r="AT19" s="632"/>
      <c r="AU19" s="632"/>
      <c r="AV19" s="632"/>
      <c r="AW19" s="632">
        <f>SUM(AW20:AW23)</f>
        <v>0</v>
      </c>
      <c r="AX19" s="632"/>
      <c r="AY19" s="632"/>
      <c r="AZ19" s="632"/>
      <c r="BA19" s="632">
        <f>SUM(BA20:BA23)</f>
        <v>0</v>
      </c>
      <c r="BB19" s="634">
        <f>+BA19+AW19+AS19</f>
        <v>0</v>
      </c>
      <c r="BD19" s="268"/>
      <c r="BE19" s="274">
        <f>IF($I$2=AQ19,1,IF($I$2=Jahr!$M$7,1,0))</f>
        <v>1</v>
      </c>
      <c r="BF19" s="728">
        <v>1</v>
      </c>
      <c r="BG19" s="227"/>
      <c r="BH19" s="227"/>
      <c r="BI19" s="227"/>
      <c r="BJ19" s="227"/>
      <c r="BK19" s="227"/>
      <c r="BL19" s="227"/>
      <c r="BM19" s="227"/>
      <c r="BN19" s="227"/>
      <c r="BO19" s="227"/>
      <c r="BP19" s="273"/>
      <c r="BQ19" s="273"/>
      <c r="BR19" s="273"/>
      <c r="BV19" s="1055"/>
      <c r="BW19" s="1056"/>
      <c r="BX19" s="1026"/>
    </row>
    <row r="20" spans="1:76" ht="13.35" customHeight="1" x14ac:dyDescent="0.45">
      <c r="A20" s="1003" t="str">
        <f t="shared" si="0"/>
        <v>!</v>
      </c>
      <c r="B20" s="721"/>
      <c r="C20" s="1180"/>
      <c r="D20" s="722"/>
      <c r="E20" s="585"/>
      <c r="F20" s="586"/>
      <c r="G20" s="592"/>
      <c r="H20" s="1195"/>
      <c r="I20" s="1192"/>
      <c r="J20" s="1196"/>
      <c r="K20" s="1057">
        <f t="shared" si="4"/>
        <v>0</v>
      </c>
      <c r="L20" s="1049">
        <f t="shared" si="2"/>
        <v>0</v>
      </c>
      <c r="M20" s="1050">
        <f t="shared" si="45"/>
        <v>0</v>
      </c>
      <c r="N20" s="1051">
        <f t="shared" si="5"/>
        <v>0</v>
      </c>
      <c r="O20" s="87">
        <f t="shared" si="6"/>
        <v>0</v>
      </c>
      <c r="P20" s="87" t="str">
        <f t="shared" si="7"/>
        <v/>
      </c>
      <c r="Q20" s="1052">
        <f t="shared" si="8"/>
        <v>0</v>
      </c>
      <c r="R20" s="87">
        <f t="shared" si="9"/>
        <v>0</v>
      </c>
      <c r="S20" s="87" t="str">
        <f t="shared" si="10"/>
        <v/>
      </c>
      <c r="T20" s="1052">
        <f t="shared" si="11"/>
        <v>0</v>
      </c>
      <c r="U20" s="87">
        <f t="shared" si="12"/>
        <v>0</v>
      </c>
      <c r="V20" s="87" t="str">
        <f t="shared" si="13"/>
        <v/>
      </c>
      <c r="W20" s="1052">
        <f t="shared" si="14"/>
        <v>1</v>
      </c>
      <c r="X20" s="87">
        <f t="shared" si="15"/>
        <v>0</v>
      </c>
      <c r="Y20" s="87">
        <f t="shared" si="16"/>
        <v>0</v>
      </c>
      <c r="Z20" s="1052">
        <f t="shared" si="17"/>
        <v>1</v>
      </c>
      <c r="AA20" s="87">
        <f t="shared" si="18"/>
        <v>0</v>
      </c>
      <c r="AB20" s="87">
        <f t="shared" si="19"/>
        <v>0</v>
      </c>
      <c r="AC20" s="1052">
        <f t="shared" si="20"/>
        <v>1</v>
      </c>
      <c r="AD20" s="87">
        <f t="shared" si="21"/>
        <v>0</v>
      </c>
      <c r="AE20" s="87">
        <f t="shared" si="22"/>
        <v>0</v>
      </c>
      <c r="AF20" s="1052">
        <f t="shared" si="23"/>
        <v>1</v>
      </c>
      <c r="AG20" s="87">
        <f t="shared" si="24"/>
        <v>0</v>
      </c>
      <c r="AH20" s="87">
        <f t="shared" si="25"/>
        <v>0</v>
      </c>
      <c r="AI20" s="1052">
        <f t="shared" si="26"/>
        <v>1</v>
      </c>
      <c r="AJ20" s="87">
        <f t="shared" si="27"/>
        <v>0</v>
      </c>
      <c r="AK20" s="87">
        <f t="shared" si="28"/>
        <v>0</v>
      </c>
      <c r="AL20" s="1052">
        <f t="shared" si="29"/>
        <v>0</v>
      </c>
      <c r="AM20" s="91">
        <f t="shared" si="30"/>
        <v>0</v>
      </c>
      <c r="AN20" s="91" t="str">
        <f t="shared" si="31"/>
        <v/>
      </c>
      <c r="AO20" s="1058">
        <f>+Parameter!$D$7</f>
        <v>0</v>
      </c>
      <c r="AP20" s="1054">
        <f t="shared" si="32"/>
        <v>0</v>
      </c>
      <c r="AQ20" s="384">
        <f>+Parameter!AH20</f>
        <v>0</v>
      </c>
      <c r="AR20" s="385">
        <f>+Parameter!AI20</f>
        <v>0</v>
      </c>
      <c r="AS20" s="379">
        <f>SUMIFS($I$4:$I$48,$F$4:$F$48,AQ19,$E$4:$E$48,AQ20)+SUMIFS($J$4:$J$48,$F$4:$F$48,AQ19,$E$4:$E$48,AQ20)+SUMIFS($H$4:$H$48,$F$4:$F$48,AQ19,$E$4:$E$48,AQ20)</f>
        <v>0</v>
      </c>
      <c r="AT20" s="379"/>
      <c r="AU20" s="384">
        <f>+Parameter!AL20</f>
        <v>0</v>
      </c>
      <c r="AV20" s="385">
        <f>+Parameter!AM20</f>
        <v>0</v>
      </c>
      <c r="AW20" s="379">
        <f>SUMIFS($I$4:$I$48,$F$4:$F$48,AQ19,$E$4:$E$48,AU20)+SUMIFS($J$4:$J$48,$F$4:$F$48,AQ19,$E$4:$E$48,AU20)+SUMIFS($H$4:$H$48,$F$4:$F$48,AQ19,$E$4:$E$48,AU20)</f>
        <v>0</v>
      </c>
      <c r="AX20" s="379"/>
      <c r="AY20" s="384">
        <f>+Parameter!AP20</f>
        <v>0</v>
      </c>
      <c r="AZ20" s="385">
        <f>+Parameter!AQ20</f>
        <v>0</v>
      </c>
      <c r="BA20" s="379">
        <f>SUMIFS($I$4:$I$48,$F$4:$F$48,AQ19,$E$4:$E$48,AY20)+SUMIFS($J$4:$J$48,$F$4:$F$48,AQ19,$E$4:$E$48,AY20)+SUMIFS($H$4:$H$48,$F$4:$F$48,AQ19,$E$4:$E$48,AY20)</f>
        <v>0</v>
      </c>
      <c r="BB20" s="370" t="str">
        <f>IF(AND($B$50="y",BB21&lt;&gt;0),"aktuell","")</f>
        <v/>
      </c>
      <c r="BD20" s="268"/>
      <c r="BE20" s="274">
        <f>IF($I$2=AQ19,1,IF($I$2=Jahr!$M$7,1,0))</f>
        <v>1</v>
      </c>
      <c r="BF20" s="728">
        <v>1</v>
      </c>
      <c r="BG20" s="699">
        <f t="shared" si="33"/>
        <v>0</v>
      </c>
      <c r="BH20" s="699">
        <f t="shared" si="34"/>
        <v>0</v>
      </c>
      <c r="BI20" s="699">
        <f t="shared" si="35"/>
        <v>0</v>
      </c>
      <c r="BJ20" s="700">
        <f t="shared" si="36"/>
        <v>0</v>
      </c>
      <c r="BK20" s="700">
        <f t="shared" si="37"/>
        <v>0</v>
      </c>
      <c r="BL20" s="700">
        <f t="shared" si="38"/>
        <v>0</v>
      </c>
      <c r="BM20" s="701">
        <f t="shared" si="39"/>
        <v>0</v>
      </c>
      <c r="BN20" s="701">
        <f t="shared" si="40"/>
        <v>0</v>
      </c>
      <c r="BO20" s="701">
        <f t="shared" si="41"/>
        <v>0</v>
      </c>
      <c r="BP20" s="698">
        <f t="shared" si="42"/>
        <v>0</v>
      </c>
      <c r="BQ20" s="698">
        <f t="shared" si="43"/>
        <v>0</v>
      </c>
      <c r="BR20" s="698">
        <f t="shared" si="44"/>
        <v>0</v>
      </c>
      <c r="BS20" s="270" t="s">
        <v>8</v>
      </c>
      <c r="BV20" s="1055"/>
      <c r="BW20" s="1056"/>
      <c r="BX20" s="1026"/>
    </row>
    <row r="21" spans="1:76" ht="13.35" customHeight="1" x14ac:dyDescent="0.45">
      <c r="A21" s="1003" t="str">
        <f t="shared" si="0"/>
        <v>!</v>
      </c>
      <c r="B21" s="721"/>
      <c r="C21" s="1180"/>
      <c r="D21" s="722"/>
      <c r="E21" s="585"/>
      <c r="F21" s="586"/>
      <c r="G21" s="592"/>
      <c r="H21" s="1195"/>
      <c r="I21" s="1192"/>
      <c r="J21" s="1196"/>
      <c r="K21" s="1057">
        <f t="shared" si="4"/>
        <v>0</v>
      </c>
      <c r="L21" s="1049">
        <f t="shared" si="2"/>
        <v>0</v>
      </c>
      <c r="M21" s="1050">
        <f t="shared" si="45"/>
        <v>0</v>
      </c>
      <c r="N21" s="1051">
        <f t="shared" si="5"/>
        <v>0</v>
      </c>
      <c r="O21" s="87">
        <f t="shared" si="6"/>
        <v>0</v>
      </c>
      <c r="P21" s="87" t="str">
        <f t="shared" si="7"/>
        <v/>
      </c>
      <c r="Q21" s="1052">
        <f t="shared" si="8"/>
        <v>0</v>
      </c>
      <c r="R21" s="87">
        <f t="shared" si="9"/>
        <v>0</v>
      </c>
      <c r="S21" s="87" t="str">
        <f t="shared" si="10"/>
        <v/>
      </c>
      <c r="T21" s="1052">
        <f t="shared" si="11"/>
        <v>0</v>
      </c>
      <c r="U21" s="87">
        <f t="shared" si="12"/>
        <v>0</v>
      </c>
      <c r="V21" s="87" t="str">
        <f t="shared" si="13"/>
        <v/>
      </c>
      <c r="W21" s="1052">
        <f t="shared" si="14"/>
        <v>1</v>
      </c>
      <c r="X21" s="87">
        <f t="shared" si="15"/>
        <v>0</v>
      </c>
      <c r="Y21" s="87">
        <f t="shared" si="16"/>
        <v>0</v>
      </c>
      <c r="Z21" s="1052">
        <f t="shared" si="17"/>
        <v>1</v>
      </c>
      <c r="AA21" s="87">
        <f t="shared" si="18"/>
        <v>0</v>
      </c>
      <c r="AB21" s="87">
        <f t="shared" si="19"/>
        <v>0</v>
      </c>
      <c r="AC21" s="1052">
        <f t="shared" si="20"/>
        <v>1</v>
      </c>
      <c r="AD21" s="87">
        <f t="shared" si="21"/>
        <v>0</v>
      </c>
      <c r="AE21" s="87">
        <f t="shared" si="22"/>
        <v>0</v>
      </c>
      <c r="AF21" s="1052">
        <f t="shared" si="23"/>
        <v>1</v>
      </c>
      <c r="AG21" s="87">
        <f t="shared" si="24"/>
        <v>0</v>
      </c>
      <c r="AH21" s="87">
        <f t="shared" si="25"/>
        <v>0</v>
      </c>
      <c r="AI21" s="1052">
        <f t="shared" si="26"/>
        <v>1</v>
      </c>
      <c r="AJ21" s="87">
        <f t="shared" si="27"/>
        <v>0</v>
      </c>
      <c r="AK21" s="87">
        <f t="shared" si="28"/>
        <v>0</v>
      </c>
      <c r="AL21" s="1052">
        <f t="shared" si="29"/>
        <v>0</v>
      </c>
      <c r="AM21" s="91">
        <f t="shared" si="30"/>
        <v>0</v>
      </c>
      <c r="AN21" s="91" t="str">
        <f t="shared" si="31"/>
        <v/>
      </c>
      <c r="AO21" s="1058">
        <f>+Parameter!$D$7</f>
        <v>0</v>
      </c>
      <c r="AP21" s="1054">
        <f t="shared" si="32"/>
        <v>0</v>
      </c>
      <c r="AQ21" s="385">
        <f>+Parameter!AH21</f>
        <v>0</v>
      </c>
      <c r="AR21" s="385">
        <f>+Parameter!AI21</f>
        <v>0</v>
      </c>
      <c r="AS21" s="379">
        <f>SUMIFS($I$4:$I$48,$F$4:$F$48,AQ19,$E$4:$E$48,AQ21)+SUMIFS($J$4:$J$48,$F$4:$F$48,AQ19,$E$4:$E$48,AQ21)+SUMIFS($H$4:$H$48,$F$4:$F$48,AQ19,$E$4:$E$48,AQ21)</f>
        <v>0</v>
      </c>
      <c r="AT21" s="379"/>
      <c r="AU21" s="385">
        <f>+Parameter!AL21</f>
        <v>0</v>
      </c>
      <c r="AV21" s="385">
        <f>+Parameter!AM21</f>
        <v>0</v>
      </c>
      <c r="AW21" s="379">
        <f>SUMIFS($I$4:$I$48,$F$4:$F$48,AQ19,$E$4:$E$48,AU21)+SUMIFS($J$4:$J$48,$F$4:$F$48,AQ19,$E$4:$E$48,AU21)+SUMIFS($H$4:$H$48,$F$4:$F$48,AQ19,$E$4:$E$48,AU21)</f>
        <v>0</v>
      </c>
      <c r="AX21" s="379"/>
      <c r="AY21" s="385">
        <f>+Parameter!AP21</f>
        <v>0</v>
      </c>
      <c r="AZ21" s="385">
        <f>+Parameter!AQ21</f>
        <v>0</v>
      </c>
      <c r="BA21" s="379">
        <f>SUMIFS($I$4:$I$48,$F$4:$F$48,AQ19,$E$4:$E$48,AY21)+SUMIFS($J$4:$J$48,$F$4:$F$48,AQ19,$E$4:$E$48,AY21)+SUMIFS($H$4:$H$48,$F$4:$F$48,AQ19,$E$4:$E$48,AY21)</f>
        <v>0</v>
      </c>
      <c r="BB21" s="371">
        <f>+Y2</f>
        <v>0</v>
      </c>
      <c r="BD21" s="268"/>
      <c r="BE21" s="274">
        <f>IF($I$2=AQ19,1,IF($I$2=Jahr!$M$7,1,0))</f>
        <v>1</v>
      </c>
      <c r="BF21" s="728">
        <v>1</v>
      </c>
      <c r="BG21" s="699">
        <f t="shared" si="33"/>
        <v>0</v>
      </c>
      <c r="BH21" s="699">
        <f t="shared" si="34"/>
        <v>0</v>
      </c>
      <c r="BI21" s="699">
        <f t="shared" si="35"/>
        <v>0</v>
      </c>
      <c r="BJ21" s="700">
        <f t="shared" si="36"/>
        <v>0</v>
      </c>
      <c r="BK21" s="700">
        <f t="shared" si="37"/>
        <v>0</v>
      </c>
      <c r="BL21" s="700">
        <f t="shared" si="38"/>
        <v>0</v>
      </c>
      <c r="BM21" s="701">
        <f t="shared" si="39"/>
        <v>0</v>
      </c>
      <c r="BN21" s="701">
        <f t="shared" si="40"/>
        <v>0</v>
      </c>
      <c r="BO21" s="701">
        <f t="shared" si="41"/>
        <v>0</v>
      </c>
      <c r="BP21" s="698">
        <f t="shared" si="42"/>
        <v>0</v>
      </c>
      <c r="BQ21" s="698">
        <f t="shared" si="43"/>
        <v>0</v>
      </c>
      <c r="BR21" s="698">
        <f t="shared" si="44"/>
        <v>0</v>
      </c>
      <c r="BS21" s="275">
        <f>SUMIFS($H$4:$H$48,$F$4:$F$48,AQ19,$B$4:$B$48,"&gt;0")</f>
        <v>0</v>
      </c>
      <c r="BT21" s="275">
        <f>SUMIFS($I$4:$I$48,$F$4:$F$48,AQ19,$B$4:$B$48,"&gt;0")</f>
        <v>0</v>
      </c>
      <c r="BU21" s="275">
        <f>SUMIFS($J$4:$J$48,$F$4:$F$48,AQ19,$B$4:$B$48,"&gt;0")</f>
        <v>0</v>
      </c>
      <c r="BV21" s="276"/>
      <c r="BW21" s="1056"/>
      <c r="BX21" s="1026"/>
    </row>
    <row r="22" spans="1:76" ht="13.35" customHeight="1" x14ac:dyDescent="0.45">
      <c r="A22" s="1003" t="str">
        <f t="shared" si="0"/>
        <v>!</v>
      </c>
      <c r="B22" s="721"/>
      <c r="C22" s="1180"/>
      <c r="D22" s="722"/>
      <c r="E22" s="585"/>
      <c r="F22" s="586"/>
      <c r="G22" s="592"/>
      <c r="H22" s="1195"/>
      <c r="I22" s="1192"/>
      <c r="J22" s="1196"/>
      <c r="K22" s="1057">
        <f t="shared" si="4"/>
        <v>0</v>
      </c>
      <c r="L22" s="1049">
        <f t="shared" si="2"/>
        <v>0</v>
      </c>
      <c r="M22" s="1050">
        <f t="shared" si="45"/>
        <v>0</v>
      </c>
      <c r="N22" s="1051">
        <f t="shared" si="5"/>
        <v>0</v>
      </c>
      <c r="O22" s="87">
        <f t="shared" si="6"/>
        <v>0</v>
      </c>
      <c r="P22" s="87" t="str">
        <f t="shared" si="7"/>
        <v/>
      </c>
      <c r="Q22" s="1052">
        <f t="shared" si="8"/>
        <v>0</v>
      </c>
      <c r="R22" s="87">
        <f t="shared" si="9"/>
        <v>0</v>
      </c>
      <c r="S22" s="87" t="str">
        <f t="shared" si="10"/>
        <v/>
      </c>
      <c r="T22" s="1052">
        <f t="shared" si="11"/>
        <v>0</v>
      </c>
      <c r="U22" s="87">
        <f t="shared" si="12"/>
        <v>0</v>
      </c>
      <c r="V22" s="87" t="str">
        <f t="shared" si="13"/>
        <v/>
      </c>
      <c r="W22" s="1052">
        <f t="shared" si="14"/>
        <v>1</v>
      </c>
      <c r="X22" s="87">
        <f t="shared" si="15"/>
        <v>0</v>
      </c>
      <c r="Y22" s="87">
        <f t="shared" si="16"/>
        <v>0</v>
      </c>
      <c r="Z22" s="1052">
        <f t="shared" si="17"/>
        <v>1</v>
      </c>
      <c r="AA22" s="87">
        <f t="shared" si="18"/>
        <v>0</v>
      </c>
      <c r="AB22" s="87">
        <f t="shared" si="19"/>
        <v>0</v>
      </c>
      <c r="AC22" s="1052">
        <f t="shared" si="20"/>
        <v>1</v>
      </c>
      <c r="AD22" s="87">
        <f t="shared" si="21"/>
        <v>0</v>
      </c>
      <c r="AE22" s="87">
        <f t="shared" si="22"/>
        <v>0</v>
      </c>
      <c r="AF22" s="1052">
        <f t="shared" si="23"/>
        <v>1</v>
      </c>
      <c r="AG22" s="87">
        <f t="shared" si="24"/>
        <v>0</v>
      </c>
      <c r="AH22" s="87">
        <f t="shared" si="25"/>
        <v>0</v>
      </c>
      <c r="AI22" s="1052">
        <f t="shared" si="26"/>
        <v>1</v>
      </c>
      <c r="AJ22" s="87">
        <f t="shared" si="27"/>
        <v>0</v>
      </c>
      <c r="AK22" s="87">
        <f t="shared" si="28"/>
        <v>0</v>
      </c>
      <c r="AL22" s="1052">
        <f t="shared" si="29"/>
        <v>0</v>
      </c>
      <c r="AM22" s="91">
        <f t="shared" si="30"/>
        <v>0</v>
      </c>
      <c r="AN22" s="91" t="str">
        <f t="shared" si="31"/>
        <v/>
      </c>
      <c r="AO22" s="1058">
        <f>+Parameter!$D$7</f>
        <v>0</v>
      </c>
      <c r="AP22" s="1054">
        <f t="shared" si="32"/>
        <v>0</v>
      </c>
      <c r="AQ22" s="385">
        <f>+Parameter!AH22</f>
        <v>0</v>
      </c>
      <c r="AR22" s="385">
        <f>+Parameter!AI22</f>
        <v>0</v>
      </c>
      <c r="AS22" s="379">
        <f>SUMIFS($I$4:$I$48,$F$4:$F$48,AQ19,$E$4:$E$48,AQ22)+SUMIFS($J$4:$J$48,$F$4:$F$48,AQ19,$E$4:$E$48,AQ22)+SUMIFS($H$4:$H$48,$F$4:$F$48,AQ19,$E$4:$E$48,AQ22)</f>
        <v>0</v>
      </c>
      <c r="AT22" s="379"/>
      <c r="AU22" s="385">
        <f>+Parameter!AL22</f>
        <v>0</v>
      </c>
      <c r="AV22" s="385">
        <f>+Parameter!AM22</f>
        <v>0</v>
      </c>
      <c r="AW22" s="379">
        <f>SUMIFS($I$4:$I$48,$F$4:$F$48,AQ19,$E$4:$E$48,AU22)+SUMIFS($J$4:$J$48,$F$4:$F$48,AQ19,$E$4:$E$48,AU22)+SUMIFS($H$4:$H$48,$F$4:$F$48,AQ19,$E$4:$E$48,AU22)</f>
        <v>0</v>
      </c>
      <c r="AX22" s="379"/>
      <c r="AY22" s="385">
        <f>+Parameter!AP22</f>
        <v>0</v>
      </c>
      <c r="AZ22" s="385">
        <f>+Parameter!AQ22</f>
        <v>0</v>
      </c>
      <c r="BA22" s="379">
        <f>SUMIFS($I$4:$I$48,$F$4:$F$48,AQ19,$E$4:$E$48,AY22)+SUMIFS($J$4:$J$48,$F$4:$F$48,AQ19,$E$4:$E$48,AY22)+SUMIFS($H$4:$H$48,$F$4:$F$48,AQ19,$E$4:$E$48,AY22)</f>
        <v>0</v>
      </c>
      <c r="BB22" s="386" t="str">
        <f>IF(BB23&lt;&gt;0,"Monatsende","")</f>
        <v/>
      </c>
      <c r="BD22" s="268"/>
      <c r="BE22" s="274">
        <f>IF($I$2=AQ19,1,IF($I$2=Jahr!$M$7,1,0))</f>
        <v>1</v>
      </c>
      <c r="BF22" s="728">
        <v>1</v>
      </c>
      <c r="BG22" s="699">
        <f t="shared" si="33"/>
        <v>0</v>
      </c>
      <c r="BH22" s="699">
        <f t="shared" si="34"/>
        <v>0</v>
      </c>
      <c r="BI22" s="699">
        <f t="shared" si="35"/>
        <v>0</v>
      </c>
      <c r="BJ22" s="700">
        <f t="shared" si="36"/>
        <v>0</v>
      </c>
      <c r="BK22" s="700">
        <f t="shared" si="37"/>
        <v>0</v>
      </c>
      <c r="BL22" s="700">
        <f t="shared" si="38"/>
        <v>0</v>
      </c>
      <c r="BM22" s="701">
        <f t="shared" si="39"/>
        <v>0</v>
      </c>
      <c r="BN22" s="701">
        <f t="shared" si="40"/>
        <v>0</v>
      </c>
      <c r="BO22" s="701">
        <f t="shared" si="41"/>
        <v>0</v>
      </c>
      <c r="BP22" s="698">
        <f t="shared" si="42"/>
        <v>0</v>
      </c>
      <c r="BQ22" s="698">
        <f t="shared" si="43"/>
        <v>0</v>
      </c>
      <c r="BR22" s="698">
        <f t="shared" si="44"/>
        <v>0</v>
      </c>
      <c r="BS22" s="270" t="s">
        <v>22</v>
      </c>
      <c r="BV22" s="1055"/>
      <c r="BW22" s="1056"/>
      <c r="BX22" s="1026"/>
    </row>
    <row r="23" spans="1:76" ht="13.35" customHeight="1" x14ac:dyDescent="0.45">
      <c r="A23" s="1003" t="str">
        <f t="shared" si="0"/>
        <v>!</v>
      </c>
      <c r="B23" s="721"/>
      <c r="C23" s="1180"/>
      <c r="D23" s="722"/>
      <c r="E23" s="585"/>
      <c r="F23" s="586"/>
      <c r="G23" s="592"/>
      <c r="H23" s="1195"/>
      <c r="I23" s="1192"/>
      <c r="J23" s="1196"/>
      <c r="K23" s="1057">
        <f t="shared" si="4"/>
        <v>0</v>
      </c>
      <c r="L23" s="1049">
        <f t="shared" si="2"/>
        <v>0</v>
      </c>
      <c r="M23" s="1050">
        <f t="shared" si="45"/>
        <v>0</v>
      </c>
      <c r="N23" s="1051">
        <f t="shared" si="5"/>
        <v>0</v>
      </c>
      <c r="O23" s="87">
        <f t="shared" si="6"/>
        <v>0</v>
      </c>
      <c r="P23" s="87" t="str">
        <f t="shared" si="7"/>
        <v/>
      </c>
      <c r="Q23" s="1052">
        <f t="shared" si="8"/>
        <v>0</v>
      </c>
      <c r="R23" s="87">
        <f t="shared" si="9"/>
        <v>0</v>
      </c>
      <c r="S23" s="87" t="str">
        <f t="shared" si="10"/>
        <v/>
      </c>
      <c r="T23" s="1052">
        <f t="shared" si="11"/>
        <v>0</v>
      </c>
      <c r="U23" s="87">
        <f t="shared" si="12"/>
        <v>0</v>
      </c>
      <c r="V23" s="87" t="str">
        <f t="shared" si="13"/>
        <v/>
      </c>
      <c r="W23" s="1052">
        <f t="shared" si="14"/>
        <v>1</v>
      </c>
      <c r="X23" s="87">
        <f t="shared" si="15"/>
        <v>0</v>
      </c>
      <c r="Y23" s="87">
        <f t="shared" si="16"/>
        <v>0</v>
      </c>
      <c r="Z23" s="1052">
        <f t="shared" si="17"/>
        <v>1</v>
      </c>
      <c r="AA23" s="87">
        <f t="shared" si="18"/>
        <v>0</v>
      </c>
      <c r="AB23" s="87">
        <f t="shared" si="19"/>
        <v>0</v>
      </c>
      <c r="AC23" s="1052">
        <f t="shared" si="20"/>
        <v>1</v>
      </c>
      <c r="AD23" s="87">
        <f t="shared" si="21"/>
        <v>0</v>
      </c>
      <c r="AE23" s="87">
        <f t="shared" si="22"/>
        <v>0</v>
      </c>
      <c r="AF23" s="1052">
        <f t="shared" si="23"/>
        <v>1</v>
      </c>
      <c r="AG23" s="87">
        <f t="shared" si="24"/>
        <v>0</v>
      </c>
      <c r="AH23" s="87">
        <f t="shared" si="25"/>
        <v>0</v>
      </c>
      <c r="AI23" s="1052">
        <f t="shared" si="26"/>
        <v>1</v>
      </c>
      <c r="AJ23" s="87">
        <f t="shared" si="27"/>
        <v>0</v>
      </c>
      <c r="AK23" s="87">
        <f t="shared" si="28"/>
        <v>0</v>
      </c>
      <c r="AL23" s="1052">
        <f t="shared" si="29"/>
        <v>0</v>
      </c>
      <c r="AM23" s="91">
        <f t="shared" si="30"/>
        <v>0</v>
      </c>
      <c r="AN23" s="91" t="str">
        <f t="shared" si="31"/>
        <v/>
      </c>
      <c r="AO23" s="1058">
        <f>+Parameter!$D$7</f>
        <v>0</v>
      </c>
      <c r="AP23" s="1054">
        <f t="shared" si="32"/>
        <v>0</v>
      </c>
      <c r="AQ23" s="387">
        <f>+Parameter!AH23</f>
        <v>0</v>
      </c>
      <c r="AR23" s="387">
        <f>+Parameter!AI23</f>
        <v>0</v>
      </c>
      <c r="AS23" s="379">
        <f>SUMIFS($I$4:$I$48,$F$4:$F$48,AQ19,$E$4:$E$48,AQ23)+SUMIFS($J$4:$J$48,$F$4:$F$48,AQ19,$E$4:$E$48,AQ23)+SUMIFS($H$4:$H$48,$F$4:$F$48,AQ19,$E$4:$E$48,AQ23)</f>
        <v>0</v>
      </c>
      <c r="AT23" s="382"/>
      <c r="AU23" s="387">
        <f>+Parameter!AL23</f>
        <v>0</v>
      </c>
      <c r="AV23" s="387">
        <f>+Parameter!AM23</f>
        <v>0</v>
      </c>
      <c r="AW23" s="379">
        <f>SUMIFS($I$4:$I$48,$F$4:$F$48,AQ19,$E$4:$E$48,AU23)+SUMIFS($J$4:$J$48,$F$4:$F$48,AQ19,$E$4:$E$48,AU23)+SUMIFS($H$4:$H$48,$F$4:$F$48,AQ19,$E$4:$E$48,AU23)</f>
        <v>0</v>
      </c>
      <c r="AX23" s="382"/>
      <c r="AY23" s="387">
        <f>+Parameter!AP23</f>
        <v>0</v>
      </c>
      <c r="AZ23" s="387">
        <f>+Parameter!AQ23</f>
        <v>0</v>
      </c>
      <c r="BA23" s="379">
        <f>SUMIFS($I$4:$I$48,$F$4:$F$48,AQ19,$E$4:$E$48,AY23)+SUMIFS($J$4:$J$48,$F$4:$F$48,AQ19,$E$4:$E$48,AY23)+SUMIFS($H$4:$H$48,$F$4:$F$48,AQ19,$E$4:$E$48,AY23)</f>
        <v>0</v>
      </c>
      <c r="BB23" s="375">
        <f>+Y3</f>
        <v>0</v>
      </c>
      <c r="BD23" s="268"/>
      <c r="BE23" s="274">
        <f>IF($I$2=AQ19,1,IF($I$2=Jahr!$M$7,1,0))</f>
        <v>1</v>
      </c>
      <c r="BF23" s="728">
        <v>1</v>
      </c>
      <c r="BG23" s="702">
        <f t="shared" si="33"/>
        <v>0</v>
      </c>
      <c r="BH23" s="702">
        <f t="shared" si="34"/>
        <v>0</v>
      </c>
      <c r="BI23" s="702">
        <f t="shared" si="35"/>
        <v>0</v>
      </c>
      <c r="BJ23" s="703">
        <f t="shared" si="36"/>
        <v>0</v>
      </c>
      <c r="BK23" s="703">
        <f t="shared" si="37"/>
        <v>0</v>
      </c>
      <c r="BL23" s="703">
        <f t="shared" si="38"/>
        <v>0</v>
      </c>
      <c r="BM23" s="704">
        <f t="shared" si="39"/>
        <v>0</v>
      </c>
      <c r="BN23" s="704">
        <f t="shared" si="40"/>
        <v>0</v>
      </c>
      <c r="BO23" s="704">
        <f t="shared" si="41"/>
        <v>0</v>
      </c>
      <c r="BP23" s="705">
        <f t="shared" si="42"/>
        <v>0</v>
      </c>
      <c r="BQ23" s="705">
        <f t="shared" si="43"/>
        <v>0</v>
      </c>
      <c r="BR23" s="705">
        <f t="shared" si="44"/>
        <v>0</v>
      </c>
      <c r="BS23" s="277">
        <f>SUMIFS($H$4:$H$48,$F$4:$F$48,AQ19)</f>
        <v>0</v>
      </c>
      <c r="BT23" s="277">
        <f>SUMIFS($I$4:$I$48,$F$4:$F$48,AQ19)</f>
        <v>0</v>
      </c>
      <c r="BU23" s="277">
        <f>SUMIFS($J$4:$J$48,$F$4:$F$48,AQ19)</f>
        <v>0</v>
      </c>
      <c r="BV23" s="278">
        <f>IF($AP$2=0,+BW23-BB19,0)</f>
        <v>0</v>
      </c>
      <c r="BW23" s="1059">
        <f>+Y$50</f>
        <v>0</v>
      </c>
      <c r="BX23" s="1026"/>
    </row>
    <row r="24" spans="1:76" ht="13.35" customHeight="1" x14ac:dyDescent="0.45">
      <c r="A24" s="1003" t="str">
        <f t="shared" si="0"/>
        <v>!</v>
      </c>
      <c r="B24" s="721"/>
      <c r="C24" s="1180"/>
      <c r="D24" s="722"/>
      <c r="E24" s="585"/>
      <c r="F24" s="586"/>
      <c r="G24" s="592"/>
      <c r="H24" s="1195"/>
      <c r="I24" s="1192"/>
      <c r="J24" s="1196"/>
      <c r="K24" s="1057">
        <f t="shared" si="4"/>
        <v>0</v>
      </c>
      <c r="L24" s="1049">
        <f t="shared" si="2"/>
        <v>0</v>
      </c>
      <c r="M24" s="1050">
        <f t="shared" si="45"/>
        <v>0</v>
      </c>
      <c r="N24" s="1051">
        <f t="shared" si="5"/>
        <v>0</v>
      </c>
      <c r="O24" s="87">
        <f t="shared" si="6"/>
        <v>0</v>
      </c>
      <c r="P24" s="87" t="str">
        <f t="shared" si="7"/>
        <v/>
      </c>
      <c r="Q24" s="1052">
        <f t="shared" si="8"/>
        <v>0</v>
      </c>
      <c r="R24" s="87">
        <f t="shared" si="9"/>
        <v>0</v>
      </c>
      <c r="S24" s="87" t="str">
        <f t="shared" si="10"/>
        <v/>
      </c>
      <c r="T24" s="1052">
        <f t="shared" si="11"/>
        <v>0</v>
      </c>
      <c r="U24" s="87">
        <f t="shared" si="12"/>
        <v>0</v>
      </c>
      <c r="V24" s="87" t="str">
        <f t="shared" si="13"/>
        <v/>
      </c>
      <c r="W24" s="1052">
        <f t="shared" si="14"/>
        <v>1</v>
      </c>
      <c r="X24" s="87">
        <f t="shared" si="15"/>
        <v>0</v>
      </c>
      <c r="Y24" s="87">
        <f t="shared" si="16"/>
        <v>0</v>
      </c>
      <c r="Z24" s="1052">
        <f t="shared" si="17"/>
        <v>1</v>
      </c>
      <c r="AA24" s="87">
        <f t="shared" si="18"/>
        <v>0</v>
      </c>
      <c r="AB24" s="87">
        <f t="shared" si="19"/>
        <v>0</v>
      </c>
      <c r="AC24" s="1052">
        <f t="shared" si="20"/>
        <v>1</v>
      </c>
      <c r="AD24" s="87">
        <f t="shared" si="21"/>
        <v>0</v>
      </c>
      <c r="AE24" s="87">
        <f t="shared" si="22"/>
        <v>0</v>
      </c>
      <c r="AF24" s="1052">
        <f t="shared" si="23"/>
        <v>1</v>
      </c>
      <c r="AG24" s="87">
        <f t="shared" si="24"/>
        <v>0</v>
      </c>
      <c r="AH24" s="87">
        <f t="shared" si="25"/>
        <v>0</v>
      </c>
      <c r="AI24" s="1052">
        <f t="shared" si="26"/>
        <v>1</v>
      </c>
      <c r="AJ24" s="87">
        <f t="shared" si="27"/>
        <v>0</v>
      </c>
      <c r="AK24" s="87">
        <f t="shared" si="28"/>
        <v>0</v>
      </c>
      <c r="AL24" s="1052">
        <f t="shared" si="29"/>
        <v>0</v>
      </c>
      <c r="AM24" s="91">
        <f t="shared" si="30"/>
        <v>0</v>
      </c>
      <c r="AN24" s="91" t="str">
        <f t="shared" si="31"/>
        <v/>
      </c>
      <c r="AO24" s="1053">
        <f>IF(AP24="E",1,0)</f>
        <v>0</v>
      </c>
      <c r="AP24" s="1054">
        <f t="shared" si="32"/>
        <v>0</v>
      </c>
      <c r="AQ24" s="219" t="str">
        <f>+Parameter!AH24</f>
        <v>#</v>
      </c>
      <c r="AR24" s="631"/>
      <c r="AS24" s="632">
        <f>SUM(AS25:AS28)</f>
        <v>0</v>
      </c>
      <c r="AT24" s="632"/>
      <c r="AU24" s="632"/>
      <c r="AV24" s="632"/>
      <c r="AW24" s="632">
        <f>SUM(AW25:AW28)</f>
        <v>0</v>
      </c>
      <c r="AX24" s="632"/>
      <c r="AY24" s="632"/>
      <c r="AZ24" s="632"/>
      <c r="BA24" s="632">
        <f>SUM(BA25:BA28)</f>
        <v>0</v>
      </c>
      <c r="BB24" s="634">
        <f>+BA24+AW24+AS24</f>
        <v>0</v>
      </c>
      <c r="BD24" s="268"/>
      <c r="BE24" s="274">
        <f>IF($I$2=AQ24,1,IF($I$2=Jahr!$M$7,1,0))</f>
        <v>1</v>
      </c>
      <c r="BF24" s="728">
        <v>1</v>
      </c>
      <c r="BG24" s="227"/>
      <c r="BH24" s="227"/>
      <c r="BI24" s="227"/>
      <c r="BJ24" s="227"/>
      <c r="BK24" s="227"/>
      <c r="BL24" s="227"/>
      <c r="BM24" s="227"/>
      <c r="BN24" s="227"/>
      <c r="BO24" s="227"/>
      <c r="BP24" s="273"/>
      <c r="BQ24" s="273"/>
      <c r="BR24" s="273"/>
      <c r="BV24" s="1055"/>
      <c r="BW24" s="1056"/>
      <c r="BX24" s="1026"/>
    </row>
    <row r="25" spans="1:76" ht="13.35" customHeight="1" x14ac:dyDescent="0.45">
      <c r="A25" s="1003" t="str">
        <f t="shared" si="0"/>
        <v>!</v>
      </c>
      <c r="B25" s="721"/>
      <c r="C25" s="1180"/>
      <c r="D25" s="722"/>
      <c r="E25" s="585"/>
      <c r="F25" s="586"/>
      <c r="G25" s="592"/>
      <c r="H25" s="1195"/>
      <c r="I25" s="1192"/>
      <c r="J25" s="1196"/>
      <c r="K25" s="1057">
        <f t="shared" si="4"/>
        <v>0</v>
      </c>
      <c r="L25" s="1049">
        <f t="shared" si="2"/>
        <v>0</v>
      </c>
      <c r="M25" s="1050">
        <f t="shared" si="3"/>
        <v>0</v>
      </c>
      <c r="N25" s="1051">
        <f t="shared" si="5"/>
        <v>0</v>
      </c>
      <c r="O25" s="87">
        <f t="shared" si="6"/>
        <v>0</v>
      </c>
      <c r="P25" s="87" t="str">
        <f t="shared" si="7"/>
        <v/>
      </c>
      <c r="Q25" s="1052">
        <f t="shared" si="8"/>
        <v>0</v>
      </c>
      <c r="R25" s="87">
        <f t="shared" si="9"/>
        <v>0</v>
      </c>
      <c r="S25" s="87" t="str">
        <f t="shared" si="10"/>
        <v/>
      </c>
      <c r="T25" s="1052">
        <f t="shared" si="11"/>
        <v>0</v>
      </c>
      <c r="U25" s="87">
        <f t="shared" si="12"/>
        <v>0</v>
      </c>
      <c r="V25" s="87" t="str">
        <f t="shared" si="13"/>
        <v/>
      </c>
      <c r="W25" s="1052">
        <f t="shared" si="14"/>
        <v>1</v>
      </c>
      <c r="X25" s="87">
        <f t="shared" si="15"/>
        <v>0</v>
      </c>
      <c r="Y25" s="87">
        <f t="shared" si="16"/>
        <v>0</v>
      </c>
      <c r="Z25" s="1052">
        <f t="shared" si="17"/>
        <v>1</v>
      </c>
      <c r="AA25" s="87">
        <f t="shared" si="18"/>
        <v>0</v>
      </c>
      <c r="AB25" s="87">
        <f t="shared" si="19"/>
        <v>0</v>
      </c>
      <c r="AC25" s="1052">
        <f t="shared" si="20"/>
        <v>1</v>
      </c>
      <c r="AD25" s="87">
        <f t="shared" si="21"/>
        <v>0</v>
      </c>
      <c r="AE25" s="87">
        <f t="shared" si="22"/>
        <v>0</v>
      </c>
      <c r="AF25" s="1052">
        <f t="shared" si="23"/>
        <v>1</v>
      </c>
      <c r="AG25" s="87">
        <f t="shared" si="24"/>
        <v>0</v>
      </c>
      <c r="AH25" s="87">
        <f t="shared" si="25"/>
        <v>0</v>
      </c>
      <c r="AI25" s="1052">
        <f t="shared" si="26"/>
        <v>1</v>
      </c>
      <c r="AJ25" s="87">
        <f t="shared" si="27"/>
        <v>0</v>
      </c>
      <c r="AK25" s="87">
        <f t="shared" si="28"/>
        <v>0</v>
      </c>
      <c r="AL25" s="1052">
        <f t="shared" si="29"/>
        <v>0</v>
      </c>
      <c r="AM25" s="91">
        <f t="shared" si="30"/>
        <v>0</v>
      </c>
      <c r="AN25" s="91" t="str">
        <f t="shared" si="31"/>
        <v/>
      </c>
      <c r="AO25" s="1058">
        <f>+Parameter!$D$8</f>
        <v>0</v>
      </c>
      <c r="AP25" s="1054">
        <f t="shared" si="32"/>
        <v>0</v>
      </c>
      <c r="AQ25" s="389">
        <f>+Parameter!AH25</f>
        <v>0</v>
      </c>
      <c r="AR25" s="390">
        <f>+Parameter!AI25</f>
        <v>0</v>
      </c>
      <c r="AS25" s="388">
        <f>SUMIFS($I$4:$I$48,$F$4:$F$48,AQ24,$E$4:$E$48,AQ25)+SUMIFS($J$4:$J$48,$F$4:$F$48,AQ24,$E$4:$E$48,AQ25)+SUMIFS($H$4:$H$48,$F$4:$F$48,AQ24,$E$4:$E$48,AQ25)</f>
        <v>0</v>
      </c>
      <c r="AT25" s="388"/>
      <c r="AU25" s="389">
        <f>+Parameter!AL25</f>
        <v>0</v>
      </c>
      <c r="AV25" s="390">
        <f>+Parameter!AM25</f>
        <v>0</v>
      </c>
      <c r="AW25" s="388">
        <f>SUMIFS($I$4:$I$48,$F$4:$F$48,AQ24,$E$4:$E$48,AU25)+SUMIFS($J$4:$J$48,$F$4:$F$48,AQ24,$E$4:$E$48,AU25)+SUMIFS($H$4:$H$48,$F$4:$F$48,AQ24,$E$4:$E$48,AU25)</f>
        <v>0</v>
      </c>
      <c r="AX25" s="388"/>
      <c r="AY25" s="389">
        <f>+Parameter!AP25</f>
        <v>0</v>
      </c>
      <c r="AZ25" s="390">
        <f>+Parameter!AQ25</f>
        <v>0</v>
      </c>
      <c r="BA25" s="388">
        <f>SUMIFS($I$4:$I$48,$F$4:$F$48,AQ24,$E$4:$E$48,AY25)+SUMIFS($J$4:$J$48,$F$4:$F$48,AQ24,$E$4:$E$48,AY25)+SUMIFS($H$4:$H$48,$F$4:$F$48,AQ24,$E$4:$E$48,AY25)</f>
        <v>0</v>
      </c>
      <c r="BB25" s="370" t="str">
        <f>IF(AND($B$50="y",BB26&lt;&gt;0),"aktuell","")</f>
        <v/>
      </c>
      <c r="BD25" s="268"/>
      <c r="BE25" s="274">
        <f>IF($I$2=AQ24,1,IF($I$2=Jahr!$M$7,1,0))</f>
        <v>1</v>
      </c>
      <c r="BF25" s="728">
        <v>1</v>
      </c>
      <c r="BG25" s="699">
        <f t="shared" si="33"/>
        <v>0</v>
      </c>
      <c r="BH25" s="699">
        <f t="shared" si="34"/>
        <v>0</v>
      </c>
      <c r="BI25" s="699">
        <f t="shared" si="35"/>
        <v>0</v>
      </c>
      <c r="BJ25" s="700">
        <f t="shared" si="36"/>
        <v>0</v>
      </c>
      <c r="BK25" s="700">
        <f t="shared" si="37"/>
        <v>0</v>
      </c>
      <c r="BL25" s="700">
        <f t="shared" si="38"/>
        <v>0</v>
      </c>
      <c r="BM25" s="701">
        <f t="shared" si="39"/>
        <v>0</v>
      </c>
      <c r="BN25" s="701">
        <f t="shared" si="40"/>
        <v>0</v>
      </c>
      <c r="BO25" s="701">
        <f t="shared" si="41"/>
        <v>0</v>
      </c>
      <c r="BP25" s="698">
        <f t="shared" si="42"/>
        <v>0</v>
      </c>
      <c r="BQ25" s="698">
        <f t="shared" si="43"/>
        <v>0</v>
      </c>
      <c r="BR25" s="698">
        <f t="shared" si="44"/>
        <v>0</v>
      </c>
      <c r="BS25" s="270" t="s">
        <v>8</v>
      </c>
      <c r="BV25" s="1055"/>
      <c r="BW25" s="1056"/>
      <c r="BX25" s="1026"/>
    </row>
    <row r="26" spans="1:76" ht="13.35" customHeight="1" x14ac:dyDescent="0.45">
      <c r="A26" s="1003" t="str">
        <f t="shared" si="0"/>
        <v>!</v>
      </c>
      <c r="B26" s="721"/>
      <c r="C26" s="1180"/>
      <c r="D26" s="722"/>
      <c r="E26" s="731"/>
      <c r="F26" s="732"/>
      <c r="G26" s="592"/>
      <c r="H26" s="1195"/>
      <c r="I26" s="1192"/>
      <c r="J26" s="1196"/>
      <c r="K26" s="1057">
        <f t="shared" si="4"/>
        <v>0</v>
      </c>
      <c r="L26" s="1049">
        <f t="shared" si="2"/>
        <v>0</v>
      </c>
      <c r="M26" s="1050">
        <f t="shared" ref="M26:M35" si="46">IF(AND(B26&gt;0,B26&lt;&gt;"x",M25&lt;&gt;0),+M25+1,0)</f>
        <v>0</v>
      </c>
      <c r="N26" s="1051">
        <f t="shared" si="5"/>
        <v>0</v>
      </c>
      <c r="O26" s="87">
        <f t="shared" si="6"/>
        <v>0</v>
      </c>
      <c r="P26" s="87" t="str">
        <f t="shared" si="7"/>
        <v/>
      </c>
      <c r="Q26" s="1052">
        <f t="shared" si="8"/>
        <v>0</v>
      </c>
      <c r="R26" s="87">
        <f t="shared" si="9"/>
        <v>0</v>
      </c>
      <c r="S26" s="87" t="str">
        <f t="shared" si="10"/>
        <v/>
      </c>
      <c r="T26" s="1052">
        <f t="shared" si="11"/>
        <v>0</v>
      </c>
      <c r="U26" s="87">
        <f t="shared" si="12"/>
        <v>0</v>
      </c>
      <c r="V26" s="87" t="str">
        <f t="shared" si="13"/>
        <v/>
      </c>
      <c r="W26" s="1052">
        <f t="shared" si="14"/>
        <v>1</v>
      </c>
      <c r="X26" s="87">
        <f t="shared" si="15"/>
        <v>0</v>
      </c>
      <c r="Y26" s="87">
        <f t="shared" si="16"/>
        <v>0</v>
      </c>
      <c r="Z26" s="1052">
        <f t="shared" si="17"/>
        <v>1</v>
      </c>
      <c r="AA26" s="87">
        <f t="shared" si="18"/>
        <v>0</v>
      </c>
      <c r="AB26" s="87">
        <f t="shared" si="19"/>
        <v>0</v>
      </c>
      <c r="AC26" s="1052">
        <f t="shared" si="20"/>
        <v>1</v>
      </c>
      <c r="AD26" s="87">
        <f t="shared" si="21"/>
        <v>0</v>
      </c>
      <c r="AE26" s="87">
        <f t="shared" si="22"/>
        <v>0</v>
      </c>
      <c r="AF26" s="1052">
        <f t="shared" si="23"/>
        <v>1</v>
      </c>
      <c r="AG26" s="87">
        <f t="shared" si="24"/>
        <v>0</v>
      </c>
      <c r="AH26" s="87">
        <f t="shared" si="25"/>
        <v>0</v>
      </c>
      <c r="AI26" s="1052">
        <f t="shared" si="26"/>
        <v>1</v>
      </c>
      <c r="AJ26" s="87">
        <f t="shared" si="27"/>
        <v>0</v>
      </c>
      <c r="AK26" s="87">
        <f t="shared" si="28"/>
        <v>0</v>
      </c>
      <c r="AL26" s="1052">
        <f t="shared" si="29"/>
        <v>0</v>
      </c>
      <c r="AM26" s="91">
        <f t="shared" si="30"/>
        <v>0</v>
      </c>
      <c r="AN26" s="91" t="str">
        <f t="shared" si="31"/>
        <v/>
      </c>
      <c r="AO26" s="1058">
        <f>+Parameter!$D$8</f>
        <v>0</v>
      </c>
      <c r="AP26" s="1054">
        <f t="shared" si="32"/>
        <v>0</v>
      </c>
      <c r="AQ26" s="390">
        <f>+Parameter!AH26</f>
        <v>0</v>
      </c>
      <c r="AR26" s="390">
        <f>+Parameter!AI26</f>
        <v>0</v>
      </c>
      <c r="AS26" s="388">
        <f>SUMIFS($I$4:$I$48,$F$4:$F$48,AQ24,$E$4:$E$48,AQ26)+SUMIFS($J$4:$J$48,$F$4:$F$48,AQ24,$E$4:$E$48,AQ26)+SUMIFS($H$4:$H$48,$F$4:$F$48,AQ24,$E$4:$E$48,AQ26)</f>
        <v>0</v>
      </c>
      <c r="AT26" s="388"/>
      <c r="AU26" s="390">
        <f>+Parameter!AL26</f>
        <v>0</v>
      </c>
      <c r="AV26" s="390">
        <f>+Parameter!AM26</f>
        <v>0</v>
      </c>
      <c r="AW26" s="388">
        <f>SUMIFS($I$4:$I$48,$F$4:$F$48,AQ24,$E$4:$E$48,AU26)+SUMIFS($J$4:$J$48,$F$4:$F$48,AQ24,$E$4:$E$48,AU26)+SUMIFS($H$4:$H$48,$F$4:$F$48,AQ24,$E$4:$E$48,AU26)</f>
        <v>0</v>
      </c>
      <c r="AX26" s="388"/>
      <c r="AY26" s="390">
        <f>+Parameter!AP26</f>
        <v>0</v>
      </c>
      <c r="AZ26" s="390">
        <f>+Parameter!AQ26</f>
        <v>0</v>
      </c>
      <c r="BA26" s="388">
        <f>SUMIFS($I$4:$I$48,$F$4:$F$48,AQ24,$E$4:$E$48,AY26)+SUMIFS($J$4:$J$48,$F$4:$F$48,AQ24,$E$4:$E$48,AY26)+SUMIFS($H$4:$H$48,$F$4:$F$48,AQ24,$E$4:$E$48,AY26)</f>
        <v>0</v>
      </c>
      <c r="BB26" s="371">
        <f>+AB2</f>
        <v>0</v>
      </c>
      <c r="BD26" s="268"/>
      <c r="BE26" s="274">
        <f>IF($I$2=AQ24,1,IF($I$2=Jahr!$M$7,1,0))</f>
        <v>1</v>
      </c>
      <c r="BF26" s="728">
        <v>1</v>
      </c>
      <c r="BG26" s="699">
        <f t="shared" si="33"/>
        <v>0</v>
      </c>
      <c r="BH26" s="699">
        <f t="shared" si="34"/>
        <v>0</v>
      </c>
      <c r="BI26" s="699">
        <f t="shared" si="35"/>
        <v>0</v>
      </c>
      <c r="BJ26" s="700">
        <f t="shared" si="36"/>
        <v>0</v>
      </c>
      <c r="BK26" s="700">
        <f t="shared" si="37"/>
        <v>0</v>
      </c>
      <c r="BL26" s="700">
        <f t="shared" si="38"/>
        <v>0</v>
      </c>
      <c r="BM26" s="701">
        <f t="shared" si="39"/>
        <v>0</v>
      </c>
      <c r="BN26" s="701">
        <f t="shared" si="40"/>
        <v>0</v>
      </c>
      <c r="BO26" s="701">
        <f t="shared" si="41"/>
        <v>0</v>
      </c>
      <c r="BP26" s="698">
        <f t="shared" si="42"/>
        <v>0</v>
      </c>
      <c r="BQ26" s="698">
        <f t="shared" si="43"/>
        <v>0</v>
      </c>
      <c r="BR26" s="698">
        <f t="shared" si="44"/>
        <v>0</v>
      </c>
      <c r="BS26" s="275">
        <f>SUMIFS($H$4:$H$48,$F$4:$F$48,AQ24,$B$4:$B$48,"&gt;0")</f>
        <v>0</v>
      </c>
      <c r="BT26" s="275">
        <f>SUMIFS($I$4:$I$48,$F$4:$F$48,AQ24,$B$4:$B$48,"&gt;0")</f>
        <v>0</v>
      </c>
      <c r="BU26" s="275">
        <f>SUMIFS($J$4:$J$48,$F$4:$F$48,AQ24,$B$4:$B$48,"&gt;0")</f>
        <v>0</v>
      </c>
      <c r="BV26" s="276"/>
      <c r="BW26" s="1056"/>
      <c r="BX26" s="1026"/>
    </row>
    <row r="27" spans="1:76" ht="13.35" customHeight="1" x14ac:dyDescent="0.45">
      <c r="A27" s="1003" t="str">
        <f t="shared" si="0"/>
        <v>!</v>
      </c>
      <c r="B27" s="721"/>
      <c r="C27" s="1180"/>
      <c r="D27" s="722"/>
      <c r="E27" s="585"/>
      <c r="F27" s="586"/>
      <c r="G27" s="592"/>
      <c r="H27" s="1195"/>
      <c r="I27" s="1192"/>
      <c r="J27" s="1196"/>
      <c r="K27" s="1057">
        <f t="shared" si="4"/>
        <v>0</v>
      </c>
      <c r="L27" s="1049">
        <f t="shared" si="2"/>
        <v>0</v>
      </c>
      <c r="M27" s="1050">
        <f t="shared" si="46"/>
        <v>0</v>
      </c>
      <c r="N27" s="1051">
        <f t="shared" si="5"/>
        <v>0</v>
      </c>
      <c r="O27" s="87">
        <f t="shared" si="6"/>
        <v>0</v>
      </c>
      <c r="P27" s="87" t="str">
        <f t="shared" si="7"/>
        <v/>
      </c>
      <c r="Q27" s="1052">
        <f t="shared" si="8"/>
        <v>0</v>
      </c>
      <c r="R27" s="87">
        <f t="shared" si="9"/>
        <v>0</v>
      </c>
      <c r="S27" s="87" t="str">
        <f t="shared" si="10"/>
        <v/>
      </c>
      <c r="T27" s="1052">
        <f t="shared" si="11"/>
        <v>0</v>
      </c>
      <c r="U27" s="87">
        <f t="shared" si="12"/>
        <v>0</v>
      </c>
      <c r="V27" s="87" t="str">
        <f t="shared" si="13"/>
        <v/>
      </c>
      <c r="W27" s="1052">
        <f t="shared" si="14"/>
        <v>1</v>
      </c>
      <c r="X27" s="87">
        <f t="shared" si="15"/>
        <v>0</v>
      </c>
      <c r="Y27" s="87">
        <f t="shared" si="16"/>
        <v>0</v>
      </c>
      <c r="Z27" s="1052">
        <f t="shared" si="17"/>
        <v>1</v>
      </c>
      <c r="AA27" s="87">
        <f t="shared" si="18"/>
        <v>0</v>
      </c>
      <c r="AB27" s="87">
        <f t="shared" si="19"/>
        <v>0</v>
      </c>
      <c r="AC27" s="1052">
        <f t="shared" si="20"/>
        <v>1</v>
      </c>
      <c r="AD27" s="87">
        <f t="shared" si="21"/>
        <v>0</v>
      </c>
      <c r="AE27" s="87">
        <f t="shared" si="22"/>
        <v>0</v>
      </c>
      <c r="AF27" s="1052">
        <f t="shared" si="23"/>
        <v>1</v>
      </c>
      <c r="AG27" s="87">
        <f t="shared" si="24"/>
        <v>0</v>
      </c>
      <c r="AH27" s="87">
        <f t="shared" si="25"/>
        <v>0</v>
      </c>
      <c r="AI27" s="1052">
        <f t="shared" si="26"/>
        <v>1</v>
      </c>
      <c r="AJ27" s="87">
        <f t="shared" si="27"/>
        <v>0</v>
      </c>
      <c r="AK27" s="87">
        <f t="shared" si="28"/>
        <v>0</v>
      </c>
      <c r="AL27" s="1052">
        <f t="shared" si="29"/>
        <v>0</v>
      </c>
      <c r="AM27" s="91">
        <f t="shared" si="30"/>
        <v>0</v>
      </c>
      <c r="AN27" s="91" t="str">
        <f t="shared" si="31"/>
        <v/>
      </c>
      <c r="AO27" s="1058">
        <f>+Parameter!$D$8</f>
        <v>0</v>
      </c>
      <c r="AP27" s="1054">
        <f t="shared" si="32"/>
        <v>0</v>
      </c>
      <c r="AQ27" s="390">
        <f>+Parameter!AH27</f>
        <v>0</v>
      </c>
      <c r="AR27" s="390">
        <f>+Parameter!AI27</f>
        <v>0</v>
      </c>
      <c r="AS27" s="388">
        <f>SUMIFS($I$4:$I$48,$F$4:$F$48,AQ24,$E$4:$E$48,AQ27)+SUMIFS($J$4:$J$48,$F$4:$F$48,AQ24,$E$4:$E$48,AQ27)+SUMIFS($H$4:$H$48,$F$4:$F$48,AQ24,$E$4:$E$48,AQ27)</f>
        <v>0</v>
      </c>
      <c r="AT27" s="388"/>
      <c r="AU27" s="390">
        <f>+Parameter!AL27</f>
        <v>0</v>
      </c>
      <c r="AV27" s="390">
        <f>+Parameter!AM27</f>
        <v>0</v>
      </c>
      <c r="AW27" s="388">
        <f>SUMIFS($I$4:$I$48,$F$4:$F$48,AQ24,$E$4:$E$48,AU27)+SUMIFS($J$4:$J$48,$F$4:$F$48,AQ24,$E$4:$E$48,AU27)+SUMIFS($H$4:$H$48,$F$4:$F$48,AQ24,$E$4:$E$48,AU27)</f>
        <v>0</v>
      </c>
      <c r="AX27" s="388"/>
      <c r="AY27" s="390">
        <f>+Parameter!AP27</f>
        <v>0</v>
      </c>
      <c r="AZ27" s="390">
        <f>+Parameter!AQ27</f>
        <v>0</v>
      </c>
      <c r="BA27" s="388">
        <f>SUMIFS($I$4:$I$48,$F$4:$F$48,AQ24,$E$4:$E$48,AY27)+SUMIFS($J$4:$J$48,$F$4:$F$48,AQ24,$E$4:$E$48,AY27)+SUMIFS($H$4:$H$48,$F$4:$F$48,AQ24,$E$4:$E$48,AY27)</f>
        <v>0</v>
      </c>
      <c r="BB27" s="372" t="str">
        <f>IF(BB28&lt;&gt;0,"Monatsende","")</f>
        <v/>
      </c>
      <c r="BD27" s="268"/>
      <c r="BE27" s="274">
        <f>IF($I$2=AQ24,1,IF($I$2=Jahr!$M$7,1,0))</f>
        <v>1</v>
      </c>
      <c r="BF27" s="728">
        <v>1</v>
      </c>
      <c r="BG27" s="699">
        <f t="shared" si="33"/>
        <v>0</v>
      </c>
      <c r="BH27" s="699">
        <f t="shared" si="34"/>
        <v>0</v>
      </c>
      <c r="BI27" s="699">
        <f t="shared" si="35"/>
        <v>0</v>
      </c>
      <c r="BJ27" s="700">
        <f t="shared" si="36"/>
        <v>0</v>
      </c>
      <c r="BK27" s="700">
        <f t="shared" si="37"/>
        <v>0</v>
      </c>
      <c r="BL27" s="700">
        <f t="shared" si="38"/>
        <v>0</v>
      </c>
      <c r="BM27" s="701">
        <f t="shared" si="39"/>
        <v>0</v>
      </c>
      <c r="BN27" s="701">
        <f t="shared" si="40"/>
        <v>0</v>
      </c>
      <c r="BO27" s="701">
        <f t="shared" si="41"/>
        <v>0</v>
      </c>
      <c r="BP27" s="698">
        <f t="shared" si="42"/>
        <v>0</v>
      </c>
      <c r="BQ27" s="698">
        <f t="shared" si="43"/>
        <v>0</v>
      </c>
      <c r="BR27" s="698">
        <f t="shared" si="44"/>
        <v>0</v>
      </c>
      <c r="BS27" s="270" t="s">
        <v>22</v>
      </c>
      <c r="BV27" s="1055"/>
      <c r="BW27" s="1056"/>
      <c r="BX27" s="1026"/>
    </row>
    <row r="28" spans="1:76" ht="13.35" customHeight="1" x14ac:dyDescent="0.45">
      <c r="A28" s="1003" t="str">
        <f t="shared" si="0"/>
        <v>!</v>
      </c>
      <c r="B28" s="721"/>
      <c r="C28" s="1180"/>
      <c r="D28" s="722"/>
      <c r="E28" s="585"/>
      <c r="F28" s="586"/>
      <c r="G28" s="592"/>
      <c r="H28" s="1195"/>
      <c r="I28" s="1192"/>
      <c r="J28" s="1196"/>
      <c r="K28" s="1057">
        <f t="shared" si="4"/>
        <v>0</v>
      </c>
      <c r="L28" s="1049">
        <f t="shared" si="2"/>
        <v>0</v>
      </c>
      <c r="M28" s="1050">
        <f t="shared" si="46"/>
        <v>0</v>
      </c>
      <c r="N28" s="1051">
        <f t="shared" si="5"/>
        <v>0</v>
      </c>
      <c r="O28" s="87">
        <f t="shared" si="6"/>
        <v>0</v>
      </c>
      <c r="P28" s="87" t="str">
        <f t="shared" si="7"/>
        <v/>
      </c>
      <c r="Q28" s="1052">
        <f t="shared" si="8"/>
        <v>0</v>
      </c>
      <c r="R28" s="87">
        <f t="shared" si="9"/>
        <v>0</v>
      </c>
      <c r="S28" s="87" t="str">
        <f t="shared" si="10"/>
        <v/>
      </c>
      <c r="T28" s="1052">
        <f t="shared" si="11"/>
        <v>0</v>
      </c>
      <c r="U28" s="87">
        <f t="shared" si="12"/>
        <v>0</v>
      </c>
      <c r="V28" s="87" t="str">
        <f t="shared" si="13"/>
        <v/>
      </c>
      <c r="W28" s="1052">
        <f t="shared" si="14"/>
        <v>1</v>
      </c>
      <c r="X28" s="87">
        <f t="shared" si="15"/>
        <v>0</v>
      </c>
      <c r="Y28" s="87">
        <f t="shared" si="16"/>
        <v>0</v>
      </c>
      <c r="Z28" s="1052">
        <f t="shared" si="17"/>
        <v>1</v>
      </c>
      <c r="AA28" s="87">
        <f t="shared" si="18"/>
        <v>0</v>
      </c>
      <c r="AB28" s="87">
        <f t="shared" si="19"/>
        <v>0</v>
      </c>
      <c r="AC28" s="1052">
        <f t="shared" si="20"/>
        <v>1</v>
      </c>
      <c r="AD28" s="87">
        <f t="shared" si="21"/>
        <v>0</v>
      </c>
      <c r="AE28" s="87">
        <f t="shared" si="22"/>
        <v>0</v>
      </c>
      <c r="AF28" s="1052">
        <f t="shared" si="23"/>
        <v>1</v>
      </c>
      <c r="AG28" s="87">
        <f t="shared" si="24"/>
        <v>0</v>
      </c>
      <c r="AH28" s="87">
        <f t="shared" si="25"/>
        <v>0</v>
      </c>
      <c r="AI28" s="1052">
        <f t="shared" si="26"/>
        <v>1</v>
      </c>
      <c r="AJ28" s="87">
        <f t="shared" si="27"/>
        <v>0</v>
      </c>
      <c r="AK28" s="87">
        <f t="shared" si="28"/>
        <v>0</v>
      </c>
      <c r="AL28" s="1052">
        <f t="shared" si="29"/>
        <v>0</v>
      </c>
      <c r="AM28" s="91">
        <f t="shared" si="30"/>
        <v>0</v>
      </c>
      <c r="AN28" s="91" t="str">
        <f t="shared" si="31"/>
        <v/>
      </c>
      <c r="AO28" s="1058">
        <f>+Parameter!$D$8</f>
        <v>0</v>
      </c>
      <c r="AP28" s="1054">
        <f t="shared" si="32"/>
        <v>0</v>
      </c>
      <c r="AQ28" s="392">
        <f>+Parameter!AH28</f>
        <v>0</v>
      </c>
      <c r="AR28" s="392">
        <f>+Parameter!AI28</f>
        <v>0</v>
      </c>
      <c r="AS28" s="388">
        <f>SUMIFS($I$4:$I$48,$F$4:$F$48,AQ24,$E$4:$E$48,AQ28)+SUMIFS($J$4:$J$48,$F$4:$F$48,AQ24,$E$4:$E$48,AQ28)+SUMIFS($H$4:$H$48,$F$4:$F$48,AQ24,$E$4:$E$48,AQ28)</f>
        <v>0</v>
      </c>
      <c r="AT28" s="391"/>
      <c r="AU28" s="392">
        <f>+Parameter!AL28</f>
        <v>0</v>
      </c>
      <c r="AV28" s="392">
        <f>+Parameter!AM28</f>
        <v>0</v>
      </c>
      <c r="AW28" s="388">
        <f>SUMIFS($I$4:$I$48,$F$4:$F$48,AQ24,$E$4:$E$48,AU28)+SUMIFS($J$4:$J$48,$F$4:$F$48,AQ24,$E$4:$E$48,AU28)+SUMIFS($H$4:$H$48,$F$4:$F$48,AQ24,$E$4:$E$48,AU28)</f>
        <v>0</v>
      </c>
      <c r="AX28" s="391"/>
      <c r="AY28" s="392">
        <f>+Parameter!AP28</f>
        <v>0</v>
      </c>
      <c r="AZ28" s="392">
        <f>+Parameter!AQ28</f>
        <v>0</v>
      </c>
      <c r="BA28" s="388">
        <f>SUMIFS($I$4:$I$48,$F$4:$F$48,AQ24,$E$4:$E$48,AY28)+SUMIFS($J$4:$J$48,$F$4:$F$48,AQ24,$E$4:$E$48,AY28)+SUMIFS($H$4:$H$48,$F$4:$F$48,AQ24,$E$4:$E$48,AY28)</f>
        <v>0</v>
      </c>
      <c r="BB28" s="375">
        <f>+AB3</f>
        <v>0</v>
      </c>
      <c r="BD28" s="268"/>
      <c r="BE28" s="274">
        <f>IF($I$2=AQ24,1,IF($I$2=Jahr!$M$7,1,0))</f>
        <v>1</v>
      </c>
      <c r="BF28" s="728">
        <v>1</v>
      </c>
      <c r="BG28" s="702">
        <f t="shared" si="33"/>
        <v>0</v>
      </c>
      <c r="BH28" s="702">
        <f t="shared" si="34"/>
        <v>0</v>
      </c>
      <c r="BI28" s="702">
        <f t="shared" si="35"/>
        <v>0</v>
      </c>
      <c r="BJ28" s="703">
        <f t="shared" si="36"/>
        <v>0</v>
      </c>
      <c r="BK28" s="703">
        <f t="shared" si="37"/>
        <v>0</v>
      </c>
      <c r="BL28" s="703">
        <f t="shared" si="38"/>
        <v>0</v>
      </c>
      <c r="BM28" s="704">
        <f t="shared" si="39"/>
        <v>0</v>
      </c>
      <c r="BN28" s="704">
        <f t="shared" si="40"/>
        <v>0</v>
      </c>
      <c r="BO28" s="704">
        <f t="shared" si="41"/>
        <v>0</v>
      </c>
      <c r="BP28" s="705">
        <f t="shared" si="42"/>
        <v>0</v>
      </c>
      <c r="BQ28" s="705">
        <f t="shared" si="43"/>
        <v>0</v>
      </c>
      <c r="BR28" s="705">
        <f t="shared" si="44"/>
        <v>0</v>
      </c>
      <c r="BS28" s="277">
        <f>SUMIFS($H$4:$H$48,$F$4:$F$48,AQ24)</f>
        <v>0</v>
      </c>
      <c r="BT28" s="277">
        <f>SUMIFS($I$4:$I$48,$F$4:$F$48,AQ24)</f>
        <v>0</v>
      </c>
      <c r="BU28" s="277">
        <f>SUMIFS($J$4:$J$48,$F$4:$F$48,AQ24)</f>
        <v>0</v>
      </c>
      <c r="BV28" s="278">
        <f>IF($AP$2=0,+BW28-BB24,0)</f>
        <v>0</v>
      </c>
      <c r="BW28" s="1059">
        <f>+AB$50</f>
        <v>0</v>
      </c>
      <c r="BX28" s="1026"/>
    </row>
    <row r="29" spans="1:76" ht="13.35" customHeight="1" x14ac:dyDescent="0.45">
      <c r="A29" s="1003" t="str">
        <f t="shared" si="0"/>
        <v>!</v>
      </c>
      <c r="B29" s="721"/>
      <c r="C29" s="1180"/>
      <c r="D29" s="722"/>
      <c r="E29" s="585"/>
      <c r="F29" s="586"/>
      <c r="G29" s="592"/>
      <c r="H29" s="1195"/>
      <c r="I29" s="1192"/>
      <c r="J29" s="1196"/>
      <c r="K29" s="1057">
        <f t="shared" si="4"/>
        <v>0</v>
      </c>
      <c r="L29" s="1049">
        <f t="shared" si="2"/>
        <v>0</v>
      </c>
      <c r="M29" s="1050">
        <f t="shared" si="46"/>
        <v>0</v>
      </c>
      <c r="N29" s="1051">
        <f t="shared" si="5"/>
        <v>0</v>
      </c>
      <c r="O29" s="87">
        <f t="shared" si="6"/>
        <v>0</v>
      </c>
      <c r="P29" s="87" t="str">
        <f t="shared" si="7"/>
        <v/>
      </c>
      <c r="Q29" s="1052">
        <f t="shared" si="8"/>
        <v>0</v>
      </c>
      <c r="R29" s="87">
        <f t="shared" si="9"/>
        <v>0</v>
      </c>
      <c r="S29" s="87" t="str">
        <f t="shared" si="10"/>
        <v/>
      </c>
      <c r="T29" s="1052">
        <f t="shared" si="11"/>
        <v>0</v>
      </c>
      <c r="U29" s="87">
        <f t="shared" si="12"/>
        <v>0</v>
      </c>
      <c r="V29" s="87" t="str">
        <f t="shared" si="13"/>
        <v/>
      </c>
      <c r="W29" s="1052">
        <f t="shared" si="14"/>
        <v>1</v>
      </c>
      <c r="X29" s="87">
        <f t="shared" si="15"/>
        <v>0</v>
      </c>
      <c r="Y29" s="87">
        <f t="shared" si="16"/>
        <v>0</v>
      </c>
      <c r="Z29" s="1052">
        <f t="shared" si="17"/>
        <v>1</v>
      </c>
      <c r="AA29" s="87">
        <f t="shared" si="18"/>
        <v>0</v>
      </c>
      <c r="AB29" s="87">
        <f t="shared" si="19"/>
        <v>0</v>
      </c>
      <c r="AC29" s="1052">
        <f t="shared" si="20"/>
        <v>1</v>
      </c>
      <c r="AD29" s="87">
        <f t="shared" si="21"/>
        <v>0</v>
      </c>
      <c r="AE29" s="87">
        <f t="shared" si="22"/>
        <v>0</v>
      </c>
      <c r="AF29" s="1052">
        <f t="shared" si="23"/>
        <v>1</v>
      </c>
      <c r="AG29" s="87">
        <f t="shared" si="24"/>
        <v>0</v>
      </c>
      <c r="AH29" s="87">
        <f t="shared" si="25"/>
        <v>0</v>
      </c>
      <c r="AI29" s="1052">
        <f t="shared" si="26"/>
        <v>1</v>
      </c>
      <c r="AJ29" s="87">
        <f t="shared" si="27"/>
        <v>0</v>
      </c>
      <c r="AK29" s="87">
        <f t="shared" si="28"/>
        <v>0</v>
      </c>
      <c r="AL29" s="1052">
        <f t="shared" si="29"/>
        <v>0</v>
      </c>
      <c r="AM29" s="91">
        <f t="shared" si="30"/>
        <v>0</v>
      </c>
      <c r="AN29" s="91" t="str">
        <f t="shared" si="31"/>
        <v/>
      </c>
      <c r="AO29" s="1053">
        <f>IF(AP29="E",1,0)</f>
        <v>0</v>
      </c>
      <c r="AP29" s="1054">
        <f t="shared" si="32"/>
        <v>0</v>
      </c>
      <c r="AQ29" s="220" t="str">
        <f>+Parameter!AH29</f>
        <v>#</v>
      </c>
      <c r="AR29" s="631"/>
      <c r="AS29" s="632">
        <f>SUM(AS30:AS33)</f>
        <v>0</v>
      </c>
      <c r="AT29" s="632"/>
      <c r="AU29" s="632"/>
      <c r="AV29" s="632"/>
      <c r="AW29" s="632">
        <f>SUM(AW30:AW33)</f>
        <v>0</v>
      </c>
      <c r="AX29" s="632"/>
      <c r="AY29" s="632"/>
      <c r="AZ29" s="632"/>
      <c r="BA29" s="632">
        <f>SUM(BA30:BA33)</f>
        <v>0</v>
      </c>
      <c r="BB29" s="634">
        <f>+BA29+AW29+AS29</f>
        <v>0</v>
      </c>
      <c r="BD29" s="268"/>
      <c r="BE29" s="274">
        <f>IF($I$2=AQ29,1,IF($I$2=Jahr!$M$7,1,0))</f>
        <v>1</v>
      </c>
      <c r="BF29" s="728">
        <v>1</v>
      </c>
      <c r="BG29" s="227"/>
      <c r="BH29" s="227"/>
      <c r="BI29" s="227"/>
      <c r="BJ29" s="227"/>
      <c r="BK29" s="227"/>
      <c r="BL29" s="227"/>
      <c r="BM29" s="227"/>
      <c r="BN29" s="227"/>
      <c r="BO29" s="227"/>
      <c r="BP29" s="273"/>
      <c r="BQ29" s="273"/>
      <c r="BR29" s="273"/>
      <c r="BV29" s="1055"/>
      <c r="BW29" s="1056"/>
      <c r="BX29" s="1026"/>
    </row>
    <row r="30" spans="1:76" ht="13.35" customHeight="1" x14ac:dyDescent="0.45">
      <c r="A30" s="1003" t="str">
        <f t="shared" si="0"/>
        <v>!</v>
      </c>
      <c r="B30" s="721"/>
      <c r="C30" s="1180"/>
      <c r="D30" s="722"/>
      <c r="E30" s="585"/>
      <c r="F30" s="586"/>
      <c r="G30" s="592"/>
      <c r="H30" s="1195"/>
      <c r="I30" s="1192"/>
      <c r="J30" s="1196"/>
      <c r="K30" s="1057">
        <f t="shared" si="4"/>
        <v>0</v>
      </c>
      <c r="L30" s="1049">
        <f t="shared" si="2"/>
        <v>0</v>
      </c>
      <c r="M30" s="1050">
        <f t="shared" si="46"/>
        <v>0</v>
      </c>
      <c r="N30" s="1051">
        <f t="shared" si="5"/>
        <v>0</v>
      </c>
      <c r="O30" s="87">
        <f t="shared" si="6"/>
        <v>0</v>
      </c>
      <c r="P30" s="87" t="str">
        <f t="shared" si="7"/>
        <v/>
      </c>
      <c r="Q30" s="1052">
        <f t="shared" si="8"/>
        <v>0</v>
      </c>
      <c r="R30" s="87">
        <f t="shared" si="9"/>
        <v>0</v>
      </c>
      <c r="S30" s="87" t="str">
        <f t="shared" si="10"/>
        <v/>
      </c>
      <c r="T30" s="1052">
        <f t="shared" si="11"/>
        <v>0</v>
      </c>
      <c r="U30" s="87">
        <f t="shared" si="12"/>
        <v>0</v>
      </c>
      <c r="V30" s="87" t="str">
        <f t="shared" si="13"/>
        <v/>
      </c>
      <c r="W30" s="1052">
        <f t="shared" si="14"/>
        <v>1</v>
      </c>
      <c r="X30" s="87">
        <f t="shared" si="15"/>
        <v>0</v>
      </c>
      <c r="Y30" s="87">
        <f t="shared" si="16"/>
        <v>0</v>
      </c>
      <c r="Z30" s="1052">
        <f t="shared" si="17"/>
        <v>1</v>
      </c>
      <c r="AA30" s="87">
        <f t="shared" si="18"/>
        <v>0</v>
      </c>
      <c r="AB30" s="87">
        <f t="shared" si="19"/>
        <v>0</v>
      </c>
      <c r="AC30" s="1052">
        <f t="shared" si="20"/>
        <v>1</v>
      </c>
      <c r="AD30" s="87">
        <f t="shared" si="21"/>
        <v>0</v>
      </c>
      <c r="AE30" s="87">
        <f t="shared" si="22"/>
        <v>0</v>
      </c>
      <c r="AF30" s="1052">
        <f t="shared" si="23"/>
        <v>1</v>
      </c>
      <c r="AG30" s="87">
        <f t="shared" si="24"/>
        <v>0</v>
      </c>
      <c r="AH30" s="87">
        <f t="shared" si="25"/>
        <v>0</v>
      </c>
      <c r="AI30" s="1052">
        <f t="shared" si="26"/>
        <v>1</v>
      </c>
      <c r="AJ30" s="87">
        <f t="shared" si="27"/>
        <v>0</v>
      </c>
      <c r="AK30" s="87">
        <f t="shared" si="28"/>
        <v>0</v>
      </c>
      <c r="AL30" s="1052">
        <f t="shared" si="29"/>
        <v>0</v>
      </c>
      <c r="AM30" s="91">
        <f t="shared" si="30"/>
        <v>0</v>
      </c>
      <c r="AN30" s="91" t="str">
        <f t="shared" si="31"/>
        <v/>
      </c>
      <c r="AO30" s="1058">
        <f>+Parameter!$D$9</f>
        <v>0</v>
      </c>
      <c r="AP30" s="1054">
        <f t="shared" si="32"/>
        <v>0</v>
      </c>
      <c r="AQ30" s="394">
        <f>+Parameter!AH30</f>
        <v>0</v>
      </c>
      <c r="AR30" s="395">
        <f>+Parameter!AI30</f>
        <v>0</v>
      </c>
      <c r="AS30" s="393">
        <f>SUMIFS($I$4:$I$48,$F$4:$F$48,AQ29,$E$4:$E$48,AQ30)+SUMIFS($J$4:$J$48,$F$4:$F$48,AQ29,$E$4:$E$48,AQ30)+SUMIFS($H$4:$H$48,$F$4:$F$48,AQ29,$E$4:$E$48,AQ30)</f>
        <v>0</v>
      </c>
      <c r="AT30" s="393"/>
      <c r="AU30" s="394">
        <f>+Parameter!AL30</f>
        <v>0</v>
      </c>
      <c r="AV30" s="395">
        <f>+Parameter!AM30</f>
        <v>0</v>
      </c>
      <c r="AW30" s="393">
        <f>SUMIFS($I$4:$I$48,$F$4:$F$48,AQ29,$E$4:$E$48,AU30)+SUMIFS($J$4:$J$48,$F$4:$F$48,AQ29,$E$4:$E$48,AU30)+SUMIFS($H$4:$H$48,$F$4:$F$48,AQ29,$E$4:$E$48,AU30)</f>
        <v>0</v>
      </c>
      <c r="AX30" s="393"/>
      <c r="AY30" s="394">
        <f>+Parameter!AP30</f>
        <v>0</v>
      </c>
      <c r="AZ30" s="395">
        <f>+Parameter!AQ30</f>
        <v>0</v>
      </c>
      <c r="BA30" s="393">
        <f>SUMIFS($I$4:$I$48,$F$4:$F$48,AQ29,$E$4:$E$48,AY30)+SUMIFS($J$4:$J$48,$F$4:$F$48,AQ29,$E$4:$E$48,AY30)+SUMIFS($H$4:$H$48,$F$4:$F$48,AQ29,$E$4:$E$48,AY30)</f>
        <v>0</v>
      </c>
      <c r="BB30" s="370" t="str">
        <f>IF(AND($B$50="y",BB31&lt;&gt;0),"aktuell","")</f>
        <v/>
      </c>
      <c r="BD30" s="268"/>
      <c r="BE30" s="274">
        <f>IF($I$2=AQ29,1,IF($I$2=Jahr!$M$7,1,0))</f>
        <v>1</v>
      </c>
      <c r="BF30" s="728">
        <v>1</v>
      </c>
      <c r="BG30" s="699">
        <f t="shared" si="33"/>
        <v>0</v>
      </c>
      <c r="BH30" s="699">
        <f t="shared" si="34"/>
        <v>0</v>
      </c>
      <c r="BI30" s="699">
        <f t="shared" si="35"/>
        <v>0</v>
      </c>
      <c r="BJ30" s="700">
        <f t="shared" si="36"/>
        <v>0</v>
      </c>
      <c r="BK30" s="700">
        <f t="shared" si="37"/>
        <v>0</v>
      </c>
      <c r="BL30" s="700">
        <f t="shared" si="38"/>
        <v>0</v>
      </c>
      <c r="BM30" s="701">
        <f t="shared" si="39"/>
        <v>0</v>
      </c>
      <c r="BN30" s="701">
        <f t="shared" si="40"/>
        <v>0</v>
      </c>
      <c r="BO30" s="701">
        <f t="shared" si="41"/>
        <v>0</v>
      </c>
      <c r="BP30" s="698">
        <f t="shared" si="42"/>
        <v>0</v>
      </c>
      <c r="BQ30" s="698">
        <f t="shared" si="43"/>
        <v>0</v>
      </c>
      <c r="BR30" s="698">
        <f t="shared" si="44"/>
        <v>0</v>
      </c>
      <c r="BS30" s="270" t="s">
        <v>8</v>
      </c>
      <c r="BV30" s="1055"/>
      <c r="BW30" s="1056"/>
      <c r="BX30" s="1026"/>
    </row>
    <row r="31" spans="1:76" ht="13.35" customHeight="1" x14ac:dyDescent="0.45">
      <c r="A31" s="1003" t="str">
        <f t="shared" si="0"/>
        <v>!</v>
      </c>
      <c r="B31" s="721"/>
      <c r="C31" s="1180"/>
      <c r="D31" s="722"/>
      <c r="E31" s="585"/>
      <c r="F31" s="586"/>
      <c r="G31" s="592"/>
      <c r="H31" s="1195"/>
      <c r="I31" s="1192"/>
      <c r="J31" s="1196"/>
      <c r="K31" s="1057">
        <f t="shared" si="4"/>
        <v>0</v>
      </c>
      <c r="L31" s="1049">
        <f t="shared" si="2"/>
        <v>0</v>
      </c>
      <c r="M31" s="1050">
        <f t="shared" si="46"/>
        <v>0</v>
      </c>
      <c r="N31" s="1051">
        <f t="shared" si="5"/>
        <v>0</v>
      </c>
      <c r="O31" s="87">
        <f t="shared" si="6"/>
        <v>0</v>
      </c>
      <c r="P31" s="87" t="str">
        <f t="shared" si="7"/>
        <v/>
      </c>
      <c r="Q31" s="1052">
        <f t="shared" si="8"/>
        <v>0</v>
      </c>
      <c r="R31" s="87">
        <f t="shared" si="9"/>
        <v>0</v>
      </c>
      <c r="S31" s="87" t="str">
        <f t="shared" si="10"/>
        <v/>
      </c>
      <c r="T31" s="1052">
        <f t="shared" si="11"/>
        <v>0</v>
      </c>
      <c r="U31" s="87">
        <f t="shared" si="12"/>
        <v>0</v>
      </c>
      <c r="V31" s="87" t="str">
        <f t="shared" si="13"/>
        <v/>
      </c>
      <c r="W31" s="1052">
        <f t="shared" si="14"/>
        <v>1</v>
      </c>
      <c r="X31" s="87">
        <f t="shared" si="15"/>
        <v>0</v>
      </c>
      <c r="Y31" s="87">
        <f t="shared" si="16"/>
        <v>0</v>
      </c>
      <c r="Z31" s="1052">
        <f t="shared" si="17"/>
        <v>1</v>
      </c>
      <c r="AA31" s="87">
        <f t="shared" si="18"/>
        <v>0</v>
      </c>
      <c r="AB31" s="87">
        <f t="shared" si="19"/>
        <v>0</v>
      </c>
      <c r="AC31" s="1052">
        <f t="shared" si="20"/>
        <v>1</v>
      </c>
      <c r="AD31" s="87">
        <f t="shared" si="21"/>
        <v>0</v>
      </c>
      <c r="AE31" s="87">
        <f t="shared" si="22"/>
        <v>0</v>
      </c>
      <c r="AF31" s="1052">
        <f t="shared" si="23"/>
        <v>1</v>
      </c>
      <c r="AG31" s="87">
        <f t="shared" si="24"/>
        <v>0</v>
      </c>
      <c r="AH31" s="87">
        <f t="shared" si="25"/>
        <v>0</v>
      </c>
      <c r="AI31" s="1052">
        <f t="shared" si="26"/>
        <v>1</v>
      </c>
      <c r="AJ31" s="87">
        <f t="shared" si="27"/>
        <v>0</v>
      </c>
      <c r="AK31" s="87">
        <f t="shared" si="28"/>
        <v>0</v>
      </c>
      <c r="AL31" s="1052">
        <f t="shared" si="29"/>
        <v>0</v>
      </c>
      <c r="AM31" s="91">
        <f t="shared" si="30"/>
        <v>0</v>
      </c>
      <c r="AN31" s="91" t="str">
        <f t="shared" si="31"/>
        <v/>
      </c>
      <c r="AO31" s="1058">
        <f>+Parameter!$D$9</f>
        <v>0</v>
      </c>
      <c r="AP31" s="1054">
        <f t="shared" si="32"/>
        <v>0</v>
      </c>
      <c r="AQ31" s="395">
        <f>+Parameter!AH31</f>
        <v>0</v>
      </c>
      <c r="AR31" s="395">
        <f>+Parameter!AI31</f>
        <v>0</v>
      </c>
      <c r="AS31" s="393">
        <f>SUMIFS($I$4:$I$48,$F$4:$F$48,AQ29,$E$4:$E$48,AQ31)+SUMIFS($J$4:$J$48,$F$4:$F$48,AQ29,$E$4:$E$48,AQ31)+SUMIFS($H$4:$H$48,$F$4:$F$48,AQ29,$E$4:$E$48,AQ31)</f>
        <v>0</v>
      </c>
      <c r="AT31" s="393"/>
      <c r="AU31" s="395">
        <f>+Parameter!AL31</f>
        <v>0</v>
      </c>
      <c r="AV31" s="395">
        <f>+Parameter!AM31</f>
        <v>0</v>
      </c>
      <c r="AW31" s="393">
        <f>SUMIFS($I$4:$I$48,$F$4:$F$48,AQ29,$E$4:$E$48,AU31)+SUMIFS($J$4:$J$48,$F$4:$F$48,AQ29,$E$4:$E$48,AU31)+SUMIFS($H$4:$H$48,$F$4:$F$48,AQ29,$E$4:$E$48,AU31)</f>
        <v>0</v>
      </c>
      <c r="AX31" s="393"/>
      <c r="AY31" s="395">
        <f>+Parameter!AP31</f>
        <v>0</v>
      </c>
      <c r="AZ31" s="395">
        <f>+Parameter!AQ31</f>
        <v>0</v>
      </c>
      <c r="BA31" s="393">
        <f>SUMIFS($I$4:$I$48,$F$4:$F$48,AQ29,$E$4:$E$48,AY31)+SUMIFS($J$4:$J$48,$F$4:$F$48,AQ29,$E$4:$E$48,AY31)+SUMIFS($H$4:$H$48,$F$4:$F$48,AQ29,$E$4:$E$48,AY31)</f>
        <v>0</v>
      </c>
      <c r="BB31" s="371">
        <f>+AE2</f>
        <v>0</v>
      </c>
      <c r="BD31" s="268"/>
      <c r="BE31" s="274">
        <f>IF($I$2=AQ29,1,IF($I$2=Jahr!$M$7,1,0))</f>
        <v>1</v>
      </c>
      <c r="BF31" s="728">
        <v>1</v>
      </c>
      <c r="BG31" s="699">
        <f t="shared" si="33"/>
        <v>0</v>
      </c>
      <c r="BH31" s="699">
        <f t="shared" si="34"/>
        <v>0</v>
      </c>
      <c r="BI31" s="699">
        <f t="shared" si="35"/>
        <v>0</v>
      </c>
      <c r="BJ31" s="700">
        <f t="shared" si="36"/>
        <v>0</v>
      </c>
      <c r="BK31" s="700">
        <f t="shared" si="37"/>
        <v>0</v>
      </c>
      <c r="BL31" s="700">
        <f t="shared" si="38"/>
        <v>0</v>
      </c>
      <c r="BM31" s="701">
        <f t="shared" si="39"/>
        <v>0</v>
      </c>
      <c r="BN31" s="701">
        <f t="shared" si="40"/>
        <v>0</v>
      </c>
      <c r="BO31" s="701">
        <f t="shared" si="41"/>
        <v>0</v>
      </c>
      <c r="BP31" s="698">
        <f t="shared" si="42"/>
        <v>0</v>
      </c>
      <c r="BQ31" s="698">
        <f t="shared" si="43"/>
        <v>0</v>
      </c>
      <c r="BR31" s="698">
        <f t="shared" si="44"/>
        <v>0</v>
      </c>
      <c r="BS31" s="275">
        <f>SUMIFS($H$4:$H$48,$F$4:$F$48,AQ29,$B$4:$B$48,"&gt;0")</f>
        <v>0</v>
      </c>
      <c r="BT31" s="275">
        <f>SUMIFS($I$4:$I$48,$F$4:$F$48,AQ29,$B$4:$B$48,"&gt;0")</f>
        <v>0</v>
      </c>
      <c r="BU31" s="275">
        <f>SUMIFS($J$4:$J$48,$F$4:$F$48,AQ29,$B$4:$B$48,"&gt;0")</f>
        <v>0</v>
      </c>
      <c r="BV31" s="276"/>
      <c r="BW31" s="1056"/>
      <c r="BX31" s="1026"/>
    </row>
    <row r="32" spans="1:76" ht="13.35" customHeight="1" x14ac:dyDescent="0.45">
      <c r="A32" s="1003" t="str">
        <f t="shared" si="0"/>
        <v>!</v>
      </c>
      <c r="B32" s="721"/>
      <c r="C32" s="1180"/>
      <c r="D32" s="722"/>
      <c r="E32" s="585"/>
      <c r="F32" s="586"/>
      <c r="G32" s="592"/>
      <c r="H32" s="1195"/>
      <c r="I32" s="1192"/>
      <c r="J32" s="1196"/>
      <c r="K32" s="1057">
        <f t="shared" si="4"/>
        <v>0</v>
      </c>
      <c r="L32" s="1049">
        <f t="shared" si="2"/>
        <v>0</v>
      </c>
      <c r="M32" s="1050">
        <f t="shared" si="46"/>
        <v>0</v>
      </c>
      <c r="N32" s="1051">
        <f t="shared" si="5"/>
        <v>0</v>
      </c>
      <c r="O32" s="87">
        <f t="shared" si="6"/>
        <v>0</v>
      </c>
      <c r="P32" s="87" t="str">
        <f t="shared" si="7"/>
        <v/>
      </c>
      <c r="Q32" s="1052">
        <f t="shared" si="8"/>
        <v>0</v>
      </c>
      <c r="R32" s="87">
        <f t="shared" si="9"/>
        <v>0</v>
      </c>
      <c r="S32" s="87" t="str">
        <f t="shared" si="10"/>
        <v/>
      </c>
      <c r="T32" s="1052">
        <f t="shared" si="11"/>
        <v>0</v>
      </c>
      <c r="U32" s="87">
        <f t="shared" si="12"/>
        <v>0</v>
      </c>
      <c r="V32" s="87" t="str">
        <f t="shared" si="13"/>
        <v/>
      </c>
      <c r="W32" s="1052">
        <f t="shared" si="14"/>
        <v>1</v>
      </c>
      <c r="X32" s="87">
        <f t="shared" si="15"/>
        <v>0</v>
      </c>
      <c r="Y32" s="87">
        <f t="shared" si="16"/>
        <v>0</v>
      </c>
      <c r="Z32" s="1052">
        <f t="shared" si="17"/>
        <v>1</v>
      </c>
      <c r="AA32" s="87">
        <f t="shared" si="18"/>
        <v>0</v>
      </c>
      <c r="AB32" s="87">
        <f t="shared" si="19"/>
        <v>0</v>
      </c>
      <c r="AC32" s="1052">
        <f t="shared" si="20"/>
        <v>1</v>
      </c>
      <c r="AD32" s="87">
        <f t="shared" si="21"/>
        <v>0</v>
      </c>
      <c r="AE32" s="87">
        <f t="shared" si="22"/>
        <v>0</v>
      </c>
      <c r="AF32" s="1052">
        <f t="shared" si="23"/>
        <v>1</v>
      </c>
      <c r="AG32" s="87">
        <f t="shared" si="24"/>
        <v>0</v>
      </c>
      <c r="AH32" s="87">
        <f t="shared" si="25"/>
        <v>0</v>
      </c>
      <c r="AI32" s="1052">
        <f t="shared" si="26"/>
        <v>1</v>
      </c>
      <c r="AJ32" s="87">
        <f t="shared" si="27"/>
        <v>0</v>
      </c>
      <c r="AK32" s="87">
        <f t="shared" si="28"/>
        <v>0</v>
      </c>
      <c r="AL32" s="1052">
        <f t="shared" si="29"/>
        <v>0</v>
      </c>
      <c r="AM32" s="91">
        <f t="shared" si="30"/>
        <v>0</v>
      </c>
      <c r="AN32" s="91" t="str">
        <f t="shared" si="31"/>
        <v/>
      </c>
      <c r="AO32" s="1058">
        <f>+Parameter!$D$9</f>
        <v>0</v>
      </c>
      <c r="AP32" s="1054">
        <f t="shared" si="32"/>
        <v>0</v>
      </c>
      <c r="AQ32" s="395">
        <f>+Parameter!AH32</f>
        <v>0</v>
      </c>
      <c r="AR32" s="395">
        <f>+Parameter!AI32</f>
        <v>0</v>
      </c>
      <c r="AS32" s="393">
        <f>SUMIFS($I$4:$I$48,$F$4:$F$48,AQ29,$E$4:$E$48,AQ32)+SUMIFS($J$4:$J$48,$F$4:$F$48,AQ29,$E$4:$E$48,AQ32)+SUMIFS($H$4:$H$48,$F$4:$F$48,AQ29,$E$4:$E$48,AQ32)</f>
        <v>0</v>
      </c>
      <c r="AT32" s="393"/>
      <c r="AU32" s="395">
        <f>+Parameter!AL32</f>
        <v>0</v>
      </c>
      <c r="AV32" s="395">
        <f>+Parameter!AM32</f>
        <v>0</v>
      </c>
      <c r="AW32" s="393">
        <f>SUMIFS($I$4:$I$48,$F$4:$F$48,AQ29,$E$4:$E$48,AU32)+SUMIFS($J$4:$J$48,$F$4:$F$48,AQ29,$E$4:$E$48,AU32)+SUMIFS($H$4:$H$48,$F$4:$F$48,AQ29,$E$4:$E$48,AU32)</f>
        <v>0</v>
      </c>
      <c r="AX32" s="393"/>
      <c r="AY32" s="395">
        <f>+Parameter!AP32</f>
        <v>0</v>
      </c>
      <c r="AZ32" s="395">
        <f>+Parameter!AQ32</f>
        <v>0</v>
      </c>
      <c r="BA32" s="393">
        <f>SUMIFS($I$4:$I$48,$F$4:$F$48,AQ29,$E$4:$E$48,AY32)+SUMIFS($J$4:$J$48,$F$4:$F$48,AQ29,$E$4:$E$48,AY32)+SUMIFS($H$4:$H$48,$F$4:$F$48,AQ29,$E$4:$E$48,AY32)</f>
        <v>0</v>
      </c>
      <c r="BB32" s="372" t="str">
        <f>IF(BB33&lt;&gt;0,"Monatsende","")</f>
        <v/>
      </c>
      <c r="BD32" s="268"/>
      <c r="BE32" s="274">
        <f>IF($I$2=AQ29,1,IF($I$2=Jahr!$M$7,1,0))</f>
        <v>1</v>
      </c>
      <c r="BF32" s="728">
        <v>1</v>
      </c>
      <c r="BG32" s="699">
        <f t="shared" si="33"/>
        <v>0</v>
      </c>
      <c r="BH32" s="699">
        <f t="shared" si="34"/>
        <v>0</v>
      </c>
      <c r="BI32" s="699">
        <f t="shared" si="35"/>
        <v>0</v>
      </c>
      <c r="BJ32" s="700">
        <f t="shared" si="36"/>
        <v>0</v>
      </c>
      <c r="BK32" s="700">
        <f t="shared" si="37"/>
        <v>0</v>
      </c>
      <c r="BL32" s="700">
        <f t="shared" si="38"/>
        <v>0</v>
      </c>
      <c r="BM32" s="701">
        <f t="shared" si="39"/>
        <v>0</v>
      </c>
      <c r="BN32" s="701">
        <f t="shared" si="40"/>
        <v>0</v>
      </c>
      <c r="BO32" s="701">
        <f t="shared" si="41"/>
        <v>0</v>
      </c>
      <c r="BP32" s="698">
        <f t="shared" si="42"/>
        <v>0</v>
      </c>
      <c r="BQ32" s="698">
        <f t="shared" si="43"/>
        <v>0</v>
      </c>
      <c r="BR32" s="698">
        <f t="shared" si="44"/>
        <v>0</v>
      </c>
      <c r="BS32" s="270" t="s">
        <v>22</v>
      </c>
      <c r="BV32" s="1055"/>
      <c r="BW32" s="1056"/>
      <c r="BX32" s="1026"/>
    </row>
    <row r="33" spans="1:76" ht="13.35" customHeight="1" x14ac:dyDescent="0.45">
      <c r="A33" s="1003" t="str">
        <f t="shared" si="0"/>
        <v>!</v>
      </c>
      <c r="B33" s="721"/>
      <c r="C33" s="1180"/>
      <c r="D33" s="722"/>
      <c r="E33" s="585"/>
      <c r="F33" s="586"/>
      <c r="G33" s="592"/>
      <c r="H33" s="1195"/>
      <c r="I33" s="1192"/>
      <c r="J33" s="1196"/>
      <c r="K33" s="1057">
        <f t="shared" si="4"/>
        <v>0</v>
      </c>
      <c r="L33" s="1049">
        <f t="shared" si="2"/>
        <v>0</v>
      </c>
      <c r="M33" s="1050">
        <f t="shared" si="46"/>
        <v>0</v>
      </c>
      <c r="N33" s="1051">
        <f t="shared" si="5"/>
        <v>0</v>
      </c>
      <c r="O33" s="87">
        <f t="shared" si="6"/>
        <v>0</v>
      </c>
      <c r="P33" s="87" t="str">
        <f t="shared" si="7"/>
        <v/>
      </c>
      <c r="Q33" s="1052">
        <f t="shared" si="8"/>
        <v>0</v>
      </c>
      <c r="R33" s="87">
        <f t="shared" si="9"/>
        <v>0</v>
      </c>
      <c r="S33" s="87" t="str">
        <f t="shared" si="10"/>
        <v/>
      </c>
      <c r="T33" s="1052">
        <f t="shared" si="11"/>
        <v>0</v>
      </c>
      <c r="U33" s="87">
        <f t="shared" si="12"/>
        <v>0</v>
      </c>
      <c r="V33" s="87" t="str">
        <f t="shared" si="13"/>
        <v/>
      </c>
      <c r="W33" s="1052">
        <f t="shared" si="14"/>
        <v>1</v>
      </c>
      <c r="X33" s="87">
        <f t="shared" si="15"/>
        <v>0</v>
      </c>
      <c r="Y33" s="87">
        <f t="shared" si="16"/>
        <v>0</v>
      </c>
      <c r="Z33" s="1052">
        <f t="shared" si="17"/>
        <v>1</v>
      </c>
      <c r="AA33" s="87">
        <f t="shared" si="18"/>
        <v>0</v>
      </c>
      <c r="AB33" s="87">
        <f t="shared" si="19"/>
        <v>0</v>
      </c>
      <c r="AC33" s="1052">
        <f t="shared" si="20"/>
        <v>1</v>
      </c>
      <c r="AD33" s="87">
        <f t="shared" si="21"/>
        <v>0</v>
      </c>
      <c r="AE33" s="87">
        <f t="shared" si="22"/>
        <v>0</v>
      </c>
      <c r="AF33" s="1052">
        <f t="shared" si="23"/>
        <v>1</v>
      </c>
      <c r="AG33" s="87">
        <f t="shared" si="24"/>
        <v>0</v>
      </c>
      <c r="AH33" s="87">
        <f t="shared" si="25"/>
        <v>0</v>
      </c>
      <c r="AI33" s="1052">
        <f t="shared" si="26"/>
        <v>1</v>
      </c>
      <c r="AJ33" s="87">
        <f t="shared" si="27"/>
        <v>0</v>
      </c>
      <c r="AK33" s="87">
        <f t="shared" si="28"/>
        <v>0</v>
      </c>
      <c r="AL33" s="1052">
        <f t="shared" si="29"/>
        <v>0</v>
      </c>
      <c r="AM33" s="91">
        <f t="shared" si="30"/>
        <v>0</v>
      </c>
      <c r="AN33" s="91" t="str">
        <f t="shared" si="31"/>
        <v/>
      </c>
      <c r="AO33" s="1058">
        <f>+Parameter!$D$9</f>
        <v>0</v>
      </c>
      <c r="AP33" s="1054">
        <f t="shared" si="32"/>
        <v>0</v>
      </c>
      <c r="AQ33" s="397">
        <f>+Parameter!AH33</f>
        <v>0</v>
      </c>
      <c r="AR33" s="397">
        <f>+Parameter!AI33</f>
        <v>0</v>
      </c>
      <c r="AS33" s="393">
        <f>SUMIFS($I$4:$I$48,$F$4:$F$48,AQ29,$E$4:$E$48,AQ33)+SUMIFS($J$4:$J$48,$F$4:$F$48,AQ29,$E$4:$E$48,AQ33)+SUMIFS($H$4:$H$48,$F$4:$F$48,AQ29,$E$4:$E$48,AQ33)</f>
        <v>0</v>
      </c>
      <c r="AT33" s="396"/>
      <c r="AU33" s="397">
        <f>+Parameter!AL33</f>
        <v>0</v>
      </c>
      <c r="AV33" s="397">
        <f>+Parameter!AM33</f>
        <v>0</v>
      </c>
      <c r="AW33" s="393">
        <f>SUMIFS($I$4:$I$48,$F$4:$F$48,AQ29,$E$4:$E$48,AU33)+SUMIFS($J$4:$J$48,$F$4:$F$48,AQ29,$E$4:$E$48,AU33)+SUMIFS($H$4:$H$48,$F$4:$F$48,AQ29,$E$4:$E$48,AU33)</f>
        <v>0</v>
      </c>
      <c r="AX33" s="396"/>
      <c r="AY33" s="397">
        <f>+Parameter!AP33</f>
        <v>0</v>
      </c>
      <c r="AZ33" s="397">
        <f>+Parameter!AQ33</f>
        <v>0</v>
      </c>
      <c r="BA33" s="393">
        <f>SUMIFS($I$4:$I$48,$F$4:$F$48,AQ29,$E$4:$E$48,AY33)+SUMIFS($J$4:$J$48,$F$4:$F$48,AQ29,$E$4:$E$48,AY33)+SUMIFS($H$4:$H$48,$F$4:$F$48,AQ29,$E$4:$E$48,AY33)</f>
        <v>0</v>
      </c>
      <c r="BB33" s="375">
        <f>+AE3</f>
        <v>0</v>
      </c>
      <c r="BD33" s="268"/>
      <c r="BE33" s="274">
        <f>IF($I$2=AQ29,1,IF($I$2=Jahr!$M$7,1,0))</f>
        <v>1</v>
      </c>
      <c r="BF33" s="728">
        <v>1</v>
      </c>
      <c r="BG33" s="702">
        <f t="shared" si="33"/>
        <v>0</v>
      </c>
      <c r="BH33" s="702">
        <f t="shared" si="34"/>
        <v>0</v>
      </c>
      <c r="BI33" s="702">
        <f t="shared" si="35"/>
        <v>0</v>
      </c>
      <c r="BJ33" s="703">
        <f t="shared" si="36"/>
        <v>0</v>
      </c>
      <c r="BK33" s="703">
        <f t="shared" si="37"/>
        <v>0</v>
      </c>
      <c r="BL33" s="703">
        <f t="shared" si="38"/>
        <v>0</v>
      </c>
      <c r="BM33" s="704">
        <f t="shared" si="39"/>
        <v>0</v>
      </c>
      <c r="BN33" s="704">
        <f t="shared" si="40"/>
        <v>0</v>
      </c>
      <c r="BO33" s="704">
        <f t="shared" si="41"/>
        <v>0</v>
      </c>
      <c r="BP33" s="705">
        <f t="shared" si="42"/>
        <v>0</v>
      </c>
      <c r="BQ33" s="705">
        <f t="shared" si="43"/>
        <v>0</v>
      </c>
      <c r="BR33" s="705">
        <f t="shared" si="44"/>
        <v>0</v>
      </c>
      <c r="BS33" s="277">
        <f>SUMIFS($H$4:$H$48,$F$4:$F$48,AQ29)</f>
        <v>0</v>
      </c>
      <c r="BT33" s="277">
        <f>SUMIFS($I$4:$I$48,$F$4:$F$48,AQ29)</f>
        <v>0</v>
      </c>
      <c r="BU33" s="277">
        <f>SUMIFS($J$4:$J$48,$F$4:$F$48,AQ29)</f>
        <v>0</v>
      </c>
      <c r="BV33" s="278">
        <f>IF($AP$2=0,+BW33-BB29,0)</f>
        <v>0</v>
      </c>
      <c r="BW33" s="1059">
        <f>+AE$50</f>
        <v>0</v>
      </c>
      <c r="BX33" s="1026"/>
    </row>
    <row r="34" spans="1:76" ht="13.35" customHeight="1" x14ac:dyDescent="0.45">
      <c r="A34" s="1003" t="str">
        <f t="shared" si="0"/>
        <v>!</v>
      </c>
      <c r="B34" s="721"/>
      <c r="C34" s="1180"/>
      <c r="D34" s="722"/>
      <c r="E34" s="585"/>
      <c r="F34" s="586"/>
      <c r="G34" s="592"/>
      <c r="H34" s="1195"/>
      <c r="I34" s="1192"/>
      <c r="J34" s="1196"/>
      <c r="K34" s="1057">
        <f t="shared" si="4"/>
        <v>0</v>
      </c>
      <c r="L34" s="1049">
        <f t="shared" si="2"/>
        <v>0</v>
      </c>
      <c r="M34" s="1050">
        <f t="shared" si="46"/>
        <v>0</v>
      </c>
      <c r="N34" s="1051">
        <f t="shared" si="5"/>
        <v>0</v>
      </c>
      <c r="O34" s="87">
        <f t="shared" si="6"/>
        <v>0</v>
      </c>
      <c r="P34" s="87" t="str">
        <f t="shared" si="7"/>
        <v/>
      </c>
      <c r="Q34" s="1052">
        <f t="shared" si="8"/>
        <v>0</v>
      </c>
      <c r="R34" s="87">
        <f t="shared" si="9"/>
        <v>0</v>
      </c>
      <c r="S34" s="87" t="str">
        <f t="shared" si="10"/>
        <v/>
      </c>
      <c r="T34" s="1052">
        <f t="shared" si="11"/>
        <v>0</v>
      </c>
      <c r="U34" s="87">
        <f t="shared" si="12"/>
        <v>0</v>
      </c>
      <c r="V34" s="87" t="str">
        <f t="shared" si="13"/>
        <v/>
      </c>
      <c r="W34" s="1052">
        <f t="shared" si="14"/>
        <v>1</v>
      </c>
      <c r="X34" s="87">
        <f t="shared" si="15"/>
        <v>0</v>
      </c>
      <c r="Y34" s="87">
        <f t="shared" si="16"/>
        <v>0</v>
      </c>
      <c r="Z34" s="1052">
        <f t="shared" si="17"/>
        <v>1</v>
      </c>
      <c r="AA34" s="87">
        <f t="shared" si="18"/>
        <v>0</v>
      </c>
      <c r="AB34" s="87">
        <f t="shared" si="19"/>
        <v>0</v>
      </c>
      <c r="AC34" s="1052">
        <f t="shared" si="20"/>
        <v>1</v>
      </c>
      <c r="AD34" s="87">
        <f t="shared" si="21"/>
        <v>0</v>
      </c>
      <c r="AE34" s="87">
        <f t="shared" si="22"/>
        <v>0</v>
      </c>
      <c r="AF34" s="1052">
        <f t="shared" si="23"/>
        <v>1</v>
      </c>
      <c r="AG34" s="87">
        <f t="shared" si="24"/>
        <v>0</v>
      </c>
      <c r="AH34" s="87">
        <f t="shared" si="25"/>
        <v>0</v>
      </c>
      <c r="AI34" s="1052">
        <f t="shared" si="26"/>
        <v>1</v>
      </c>
      <c r="AJ34" s="87">
        <f t="shared" si="27"/>
        <v>0</v>
      </c>
      <c r="AK34" s="87">
        <f t="shared" si="28"/>
        <v>0</v>
      </c>
      <c r="AL34" s="1052">
        <f t="shared" si="29"/>
        <v>0</v>
      </c>
      <c r="AM34" s="91">
        <f t="shared" si="30"/>
        <v>0</v>
      </c>
      <c r="AN34" s="91" t="str">
        <f t="shared" si="31"/>
        <v/>
      </c>
      <c r="AO34" s="1053">
        <f>IF(AP34="E",1,0)</f>
        <v>0</v>
      </c>
      <c r="AP34" s="1054">
        <f t="shared" si="32"/>
        <v>0</v>
      </c>
      <c r="AQ34" s="582" t="str">
        <f>+Parameter!AH34</f>
        <v>#</v>
      </c>
      <c r="AR34" s="631"/>
      <c r="AS34" s="632">
        <f>SUM(AS35:AS38)</f>
        <v>0</v>
      </c>
      <c r="AT34" s="632"/>
      <c r="AU34" s="632"/>
      <c r="AV34" s="632"/>
      <c r="AW34" s="632">
        <f>SUM(AW35:AW38)</f>
        <v>0</v>
      </c>
      <c r="AX34" s="632"/>
      <c r="AY34" s="632"/>
      <c r="AZ34" s="632"/>
      <c r="BA34" s="632">
        <f>SUM(BA35:BA38)</f>
        <v>0</v>
      </c>
      <c r="BB34" s="634">
        <f>+BA34+AW34+AS34</f>
        <v>0</v>
      </c>
      <c r="BD34" s="268"/>
      <c r="BE34" s="274">
        <f>IF($I$2=AQ34,1,IF($I$2=Jahr!$M$7,1,0))</f>
        <v>1</v>
      </c>
      <c r="BF34" s="728">
        <v>1</v>
      </c>
      <c r="BG34" s="227"/>
      <c r="BH34" s="227"/>
      <c r="BI34" s="227"/>
      <c r="BJ34" s="227"/>
      <c r="BK34" s="227"/>
      <c r="BL34" s="227"/>
      <c r="BM34" s="227"/>
      <c r="BN34" s="227"/>
      <c r="BO34" s="227"/>
      <c r="BP34" s="273"/>
      <c r="BQ34" s="273"/>
      <c r="BR34" s="273"/>
      <c r="BV34" s="1055"/>
      <c r="BW34" s="1056"/>
      <c r="BX34" s="1026"/>
    </row>
    <row r="35" spans="1:76" ht="13.35" customHeight="1" x14ac:dyDescent="0.45">
      <c r="A35" s="1003" t="str">
        <f t="shared" si="0"/>
        <v>!</v>
      </c>
      <c r="B35" s="721"/>
      <c r="C35" s="1180"/>
      <c r="D35" s="722"/>
      <c r="E35" s="585"/>
      <c r="F35" s="586"/>
      <c r="G35" s="592"/>
      <c r="H35" s="1195"/>
      <c r="I35" s="1192"/>
      <c r="J35" s="1196"/>
      <c r="K35" s="1057">
        <f t="shared" si="4"/>
        <v>0</v>
      </c>
      <c r="L35" s="1049">
        <f t="shared" si="2"/>
        <v>0</v>
      </c>
      <c r="M35" s="1050">
        <f t="shared" si="46"/>
        <v>0</v>
      </c>
      <c r="N35" s="1051">
        <f t="shared" si="5"/>
        <v>0</v>
      </c>
      <c r="O35" s="87">
        <f t="shared" si="6"/>
        <v>0</v>
      </c>
      <c r="P35" s="87" t="str">
        <f t="shared" si="7"/>
        <v/>
      </c>
      <c r="Q35" s="1052">
        <f t="shared" si="8"/>
        <v>0</v>
      </c>
      <c r="R35" s="87">
        <f t="shared" si="9"/>
        <v>0</v>
      </c>
      <c r="S35" s="87" t="str">
        <f t="shared" si="10"/>
        <v/>
      </c>
      <c r="T35" s="1052">
        <f t="shared" si="11"/>
        <v>0</v>
      </c>
      <c r="U35" s="87">
        <f t="shared" si="12"/>
        <v>0</v>
      </c>
      <c r="V35" s="87" t="str">
        <f t="shared" si="13"/>
        <v/>
      </c>
      <c r="W35" s="1052">
        <f t="shared" si="14"/>
        <v>1</v>
      </c>
      <c r="X35" s="87">
        <f t="shared" si="15"/>
        <v>0</v>
      </c>
      <c r="Y35" s="87">
        <f t="shared" si="16"/>
        <v>0</v>
      </c>
      <c r="Z35" s="1052">
        <f t="shared" si="17"/>
        <v>1</v>
      </c>
      <c r="AA35" s="87">
        <f t="shared" si="18"/>
        <v>0</v>
      </c>
      <c r="AB35" s="87">
        <f t="shared" si="19"/>
        <v>0</v>
      </c>
      <c r="AC35" s="1052">
        <f t="shared" si="20"/>
        <v>1</v>
      </c>
      <c r="AD35" s="87">
        <f t="shared" si="21"/>
        <v>0</v>
      </c>
      <c r="AE35" s="87">
        <f t="shared" si="22"/>
        <v>0</v>
      </c>
      <c r="AF35" s="1052">
        <f t="shared" si="23"/>
        <v>1</v>
      </c>
      <c r="AG35" s="87">
        <f t="shared" si="24"/>
        <v>0</v>
      </c>
      <c r="AH35" s="87">
        <f t="shared" si="25"/>
        <v>0</v>
      </c>
      <c r="AI35" s="1052">
        <f t="shared" si="26"/>
        <v>1</v>
      </c>
      <c r="AJ35" s="87">
        <f t="shared" si="27"/>
        <v>0</v>
      </c>
      <c r="AK35" s="87">
        <f t="shared" si="28"/>
        <v>0</v>
      </c>
      <c r="AL35" s="1052">
        <f t="shared" si="29"/>
        <v>0</v>
      </c>
      <c r="AM35" s="91">
        <f t="shared" si="30"/>
        <v>0</v>
      </c>
      <c r="AN35" s="91" t="str">
        <f t="shared" si="31"/>
        <v/>
      </c>
      <c r="AO35" s="1058">
        <f>+Parameter!$D$10</f>
        <v>0</v>
      </c>
      <c r="AP35" s="1054">
        <f t="shared" si="32"/>
        <v>0</v>
      </c>
      <c r="AQ35" s="398">
        <f>+Parameter!AH35</f>
        <v>0</v>
      </c>
      <c r="AR35" s="399">
        <f>+Parameter!AI35</f>
        <v>0</v>
      </c>
      <c r="AS35" s="367">
        <f>SUMIFS($I$4:$I$48,$F$4:$F$48,AQ34,$E$4:$E$48,AQ35)+SUMIFS($J$4:$J$48,$F$4:$F$48,AQ34,$E$4:$E$48,AQ35)+SUMIFS($H$4:$H$48,$F$4:$F$48,AQ34,$E$4:$E$48,AQ35)</f>
        <v>0</v>
      </c>
      <c r="AT35" s="367"/>
      <c r="AU35" s="398">
        <f>+Parameter!AL35</f>
        <v>0</v>
      </c>
      <c r="AV35" s="399">
        <f>+Parameter!AM35</f>
        <v>0</v>
      </c>
      <c r="AW35" s="367">
        <f>SUMIFS($I$4:$I$48,$F$4:$F$48,AQ34,$E$4:$E$48,AU35)+SUMIFS($J$4:$J$48,$F$4:$F$48,AQ34,$E$4:$E$48,AU35)+SUMIFS($H$4:$H$48,$F$4:$F$48,AQ34,$E$4:$E$48,AU35)</f>
        <v>0</v>
      </c>
      <c r="AX35" s="367"/>
      <c r="AY35" s="398">
        <f>+Parameter!AP35</f>
        <v>0</v>
      </c>
      <c r="AZ35" s="399">
        <f>+Parameter!AQ35</f>
        <v>0</v>
      </c>
      <c r="BA35" s="367">
        <f>SUMIFS($I$4:$I$48,$F$4:$F$48,AQ34,$E$4:$E$48,AY35)+SUMIFS($J$4:$J$48,$F$4:$F$48,AQ34,$E$4:$E$48,AY35)+SUMIFS($H$4:$H$48,$F$4:$F$48,AQ34,$E$4:$E$48,AY35)</f>
        <v>0</v>
      </c>
      <c r="BB35" s="370" t="str">
        <f>IF(AND($B$50="y",BB36&lt;&gt;0),"aktuell","")</f>
        <v/>
      </c>
      <c r="BD35" s="268"/>
      <c r="BE35" s="274">
        <f>IF($I$2=AQ34,1,IF($I$2=Jahr!$M$7,1,0))</f>
        <v>1</v>
      </c>
      <c r="BF35" s="728">
        <v>1</v>
      </c>
      <c r="BG35" s="699">
        <f t="shared" si="33"/>
        <v>0</v>
      </c>
      <c r="BH35" s="699">
        <f t="shared" si="34"/>
        <v>0</v>
      </c>
      <c r="BI35" s="699">
        <f t="shared" si="35"/>
        <v>0</v>
      </c>
      <c r="BJ35" s="700">
        <f t="shared" si="36"/>
        <v>0</v>
      </c>
      <c r="BK35" s="700">
        <f t="shared" si="37"/>
        <v>0</v>
      </c>
      <c r="BL35" s="700">
        <f t="shared" si="38"/>
        <v>0</v>
      </c>
      <c r="BM35" s="701">
        <f t="shared" si="39"/>
        <v>0</v>
      </c>
      <c r="BN35" s="701">
        <f t="shared" si="40"/>
        <v>0</v>
      </c>
      <c r="BO35" s="701">
        <f t="shared" si="41"/>
        <v>0</v>
      </c>
      <c r="BP35" s="698">
        <f t="shared" si="42"/>
        <v>0</v>
      </c>
      <c r="BQ35" s="698">
        <f t="shared" si="43"/>
        <v>0</v>
      </c>
      <c r="BR35" s="698">
        <f t="shared" si="44"/>
        <v>0</v>
      </c>
      <c r="BS35" s="270" t="s">
        <v>8</v>
      </c>
      <c r="BV35" s="1055"/>
      <c r="BW35" s="1056"/>
      <c r="BX35" s="1026"/>
    </row>
    <row r="36" spans="1:76" ht="13.35" customHeight="1" x14ac:dyDescent="0.45">
      <c r="A36" s="1003" t="str">
        <f t="shared" si="0"/>
        <v>!</v>
      </c>
      <c r="B36" s="721"/>
      <c r="C36" s="1180"/>
      <c r="D36" s="722"/>
      <c r="E36" s="585"/>
      <c r="F36" s="586"/>
      <c r="G36" s="592"/>
      <c r="H36" s="1195"/>
      <c r="I36" s="1192"/>
      <c r="J36" s="1196"/>
      <c r="K36" s="1057">
        <f t="shared" si="4"/>
        <v>0</v>
      </c>
      <c r="L36" s="1049">
        <f>IF(ISERROR(+H36+I36+J36),1,0)</f>
        <v>0</v>
      </c>
      <c r="M36" s="1050">
        <f t="shared" ref="M36:M46" si="47">IF(AND(B36&gt;0,B36&lt;&gt;"x",M35&lt;&gt;0),+M35+1,0)</f>
        <v>0</v>
      </c>
      <c r="N36" s="1051">
        <f t="shared" si="5"/>
        <v>0</v>
      </c>
      <c r="O36" s="87">
        <f t="shared" si="6"/>
        <v>0</v>
      </c>
      <c r="P36" s="87" t="str">
        <f t="shared" si="7"/>
        <v/>
      </c>
      <c r="Q36" s="1052">
        <f t="shared" si="8"/>
        <v>0</v>
      </c>
      <c r="R36" s="87">
        <f t="shared" si="9"/>
        <v>0</v>
      </c>
      <c r="S36" s="87" t="str">
        <f t="shared" si="10"/>
        <v/>
      </c>
      <c r="T36" s="1052">
        <f t="shared" si="11"/>
        <v>0</v>
      </c>
      <c r="U36" s="87">
        <f t="shared" si="12"/>
        <v>0</v>
      </c>
      <c r="V36" s="87" t="str">
        <f t="shared" si="13"/>
        <v/>
      </c>
      <c r="W36" s="1052">
        <f t="shared" si="14"/>
        <v>1</v>
      </c>
      <c r="X36" s="87">
        <f t="shared" si="15"/>
        <v>0</v>
      </c>
      <c r="Y36" s="87">
        <f t="shared" si="16"/>
        <v>0</v>
      </c>
      <c r="Z36" s="1052">
        <f t="shared" si="17"/>
        <v>1</v>
      </c>
      <c r="AA36" s="87">
        <f t="shared" si="18"/>
        <v>0</v>
      </c>
      <c r="AB36" s="87">
        <f t="shared" si="19"/>
        <v>0</v>
      </c>
      <c r="AC36" s="1052">
        <f t="shared" si="20"/>
        <v>1</v>
      </c>
      <c r="AD36" s="87">
        <f t="shared" si="21"/>
        <v>0</v>
      </c>
      <c r="AE36" s="87">
        <f t="shared" si="22"/>
        <v>0</v>
      </c>
      <c r="AF36" s="1052">
        <f t="shared" si="23"/>
        <v>1</v>
      </c>
      <c r="AG36" s="87">
        <f t="shared" si="24"/>
        <v>0</v>
      </c>
      <c r="AH36" s="87">
        <f t="shared" si="25"/>
        <v>0</v>
      </c>
      <c r="AI36" s="1052">
        <f t="shared" si="26"/>
        <v>1</v>
      </c>
      <c r="AJ36" s="87">
        <f t="shared" si="27"/>
        <v>0</v>
      </c>
      <c r="AK36" s="87">
        <f t="shared" si="28"/>
        <v>0</v>
      </c>
      <c r="AL36" s="1052">
        <f t="shared" si="29"/>
        <v>0</v>
      </c>
      <c r="AM36" s="91">
        <f t="shared" si="30"/>
        <v>0</v>
      </c>
      <c r="AN36" s="91" t="str">
        <f t="shared" si="31"/>
        <v/>
      </c>
      <c r="AO36" s="1058">
        <f>+Parameter!$D$10</f>
        <v>0</v>
      </c>
      <c r="AP36" s="1054">
        <f t="shared" si="32"/>
        <v>0</v>
      </c>
      <c r="AQ36" s="399">
        <f>+Parameter!AH36</f>
        <v>0</v>
      </c>
      <c r="AR36" s="399">
        <f>+Parameter!AI36</f>
        <v>0</v>
      </c>
      <c r="AS36" s="367">
        <f>SUMIFS($I$4:$I$48,$F$4:$F$48,AQ34,$E$4:$E$48,AQ36)+SUMIFS($J$4:$J$48,$F$4:$F$48,AQ34,$E$4:$E$48,AQ36)+SUMIFS($H$4:$H$48,$F$4:$F$48,AQ34,$E$4:$E$48,AQ36)</f>
        <v>0</v>
      </c>
      <c r="AT36" s="367"/>
      <c r="AU36" s="399">
        <f>+Parameter!AL36</f>
        <v>0</v>
      </c>
      <c r="AV36" s="399">
        <f>+Parameter!AM36</f>
        <v>0</v>
      </c>
      <c r="AW36" s="367">
        <f>SUMIFS($I$4:$I$48,$F$4:$F$48,AQ34,$E$4:$E$48,AU36)+SUMIFS($J$4:$J$48,$F$4:$F$48,AQ34,$E$4:$E$48,AU36)+SUMIFS($H$4:$H$48,$F$4:$F$48,AQ34,$E$4:$E$48,AU36)</f>
        <v>0</v>
      </c>
      <c r="AX36" s="367"/>
      <c r="AY36" s="399">
        <f>+Parameter!AP36</f>
        <v>0</v>
      </c>
      <c r="AZ36" s="399">
        <f>+Parameter!AQ36</f>
        <v>0</v>
      </c>
      <c r="BA36" s="367">
        <f>SUMIFS($I$4:$I$48,$F$4:$F$48,AQ34,$E$4:$E$48,AY36)+SUMIFS($J$4:$J$48,$F$4:$F$48,AQ34,$E$4:$E$48,AY36)+SUMIFS($H$4:$H$48,$F$4:$F$48,AQ34,$E$4:$E$48,AY36)</f>
        <v>0</v>
      </c>
      <c r="BB36" s="371">
        <f>+AH2</f>
        <v>0</v>
      </c>
      <c r="BD36" s="268"/>
      <c r="BE36" s="274">
        <f>IF($I$2=AQ34,1,IF($I$2=Jahr!$M$7,1,0))</f>
        <v>1</v>
      </c>
      <c r="BF36" s="728">
        <v>1</v>
      </c>
      <c r="BG36" s="699">
        <f t="shared" si="33"/>
        <v>0</v>
      </c>
      <c r="BH36" s="699">
        <f t="shared" si="34"/>
        <v>0</v>
      </c>
      <c r="BI36" s="699">
        <f t="shared" si="35"/>
        <v>0</v>
      </c>
      <c r="BJ36" s="700">
        <f t="shared" si="36"/>
        <v>0</v>
      </c>
      <c r="BK36" s="700">
        <f t="shared" si="37"/>
        <v>0</v>
      </c>
      <c r="BL36" s="700">
        <f t="shared" si="38"/>
        <v>0</v>
      </c>
      <c r="BM36" s="701">
        <f t="shared" si="39"/>
        <v>0</v>
      </c>
      <c r="BN36" s="701">
        <f t="shared" si="40"/>
        <v>0</v>
      </c>
      <c r="BO36" s="701">
        <f t="shared" si="41"/>
        <v>0</v>
      </c>
      <c r="BP36" s="698">
        <f t="shared" si="42"/>
        <v>0</v>
      </c>
      <c r="BQ36" s="698">
        <f t="shared" si="43"/>
        <v>0</v>
      </c>
      <c r="BR36" s="698">
        <f t="shared" si="44"/>
        <v>0</v>
      </c>
      <c r="BS36" s="275">
        <f>SUMIFS($H$4:$H$48,$F$4:$F$48,AQ34,$B$4:$B$48,"&gt;0")</f>
        <v>0</v>
      </c>
      <c r="BT36" s="275">
        <f>SUMIFS($I$4:$I$48,$F$4:$F$48,AQ34,$B$4:$B$48,"&gt;0")</f>
        <v>0</v>
      </c>
      <c r="BU36" s="275">
        <f>SUMIFS($J$4:$J$48,$F$4:$F$48,AQ34,$B$4:$B$48,"&gt;0")</f>
        <v>0</v>
      </c>
      <c r="BV36" s="276"/>
      <c r="BW36" s="1056"/>
      <c r="BX36" s="1026"/>
    </row>
    <row r="37" spans="1:76" ht="13.35" customHeight="1" x14ac:dyDescent="0.45">
      <c r="A37" s="1003" t="str">
        <f t="shared" si="0"/>
        <v>!</v>
      </c>
      <c r="B37" s="721"/>
      <c r="C37" s="1180"/>
      <c r="D37" s="722"/>
      <c r="E37" s="585"/>
      <c r="F37" s="586"/>
      <c r="G37" s="592"/>
      <c r="H37" s="1195"/>
      <c r="I37" s="1192"/>
      <c r="J37" s="1196"/>
      <c r="K37" s="1057">
        <f t="shared" si="4"/>
        <v>0</v>
      </c>
      <c r="L37" s="1049">
        <f t="shared" si="2"/>
        <v>0</v>
      </c>
      <c r="M37" s="1050">
        <f>IF(AND(B37&gt;0,B37&lt;&gt;"x",M36&lt;&gt;0),+M36+1,0)</f>
        <v>0</v>
      </c>
      <c r="N37" s="1051">
        <f t="shared" si="5"/>
        <v>0</v>
      </c>
      <c r="O37" s="87">
        <f t="shared" si="6"/>
        <v>0</v>
      </c>
      <c r="P37" s="87" t="str">
        <f t="shared" si="7"/>
        <v/>
      </c>
      <c r="Q37" s="1052">
        <f t="shared" si="8"/>
        <v>0</v>
      </c>
      <c r="R37" s="87">
        <f t="shared" si="9"/>
        <v>0</v>
      </c>
      <c r="S37" s="87" t="str">
        <f t="shared" si="10"/>
        <v/>
      </c>
      <c r="T37" s="1052">
        <f t="shared" si="11"/>
        <v>0</v>
      </c>
      <c r="U37" s="87">
        <f t="shared" si="12"/>
        <v>0</v>
      </c>
      <c r="V37" s="87" t="str">
        <f t="shared" si="13"/>
        <v/>
      </c>
      <c r="W37" s="1052">
        <f t="shared" si="14"/>
        <v>1</v>
      </c>
      <c r="X37" s="87">
        <f t="shared" si="15"/>
        <v>0</v>
      </c>
      <c r="Y37" s="87">
        <f t="shared" si="16"/>
        <v>0</v>
      </c>
      <c r="Z37" s="1052">
        <f t="shared" si="17"/>
        <v>1</v>
      </c>
      <c r="AA37" s="87">
        <f t="shared" si="18"/>
        <v>0</v>
      </c>
      <c r="AB37" s="87">
        <f t="shared" si="19"/>
        <v>0</v>
      </c>
      <c r="AC37" s="1052">
        <f t="shared" si="20"/>
        <v>1</v>
      </c>
      <c r="AD37" s="87">
        <f t="shared" si="21"/>
        <v>0</v>
      </c>
      <c r="AE37" s="87">
        <f t="shared" si="22"/>
        <v>0</v>
      </c>
      <c r="AF37" s="1052">
        <f t="shared" si="23"/>
        <v>1</v>
      </c>
      <c r="AG37" s="87">
        <f t="shared" si="24"/>
        <v>0</v>
      </c>
      <c r="AH37" s="87">
        <f t="shared" si="25"/>
        <v>0</v>
      </c>
      <c r="AI37" s="1052">
        <f t="shared" si="26"/>
        <v>1</v>
      </c>
      <c r="AJ37" s="87">
        <f t="shared" si="27"/>
        <v>0</v>
      </c>
      <c r="AK37" s="87">
        <f t="shared" si="28"/>
        <v>0</v>
      </c>
      <c r="AL37" s="1052">
        <f t="shared" si="29"/>
        <v>0</v>
      </c>
      <c r="AM37" s="91">
        <f t="shared" si="30"/>
        <v>0</v>
      </c>
      <c r="AN37" s="91" t="str">
        <f t="shared" si="31"/>
        <v/>
      </c>
      <c r="AO37" s="1058">
        <f>+Parameter!$D$10</f>
        <v>0</v>
      </c>
      <c r="AP37" s="1054">
        <f t="shared" si="32"/>
        <v>0</v>
      </c>
      <c r="AQ37" s="399">
        <f>+Parameter!AH37</f>
        <v>0</v>
      </c>
      <c r="AR37" s="399">
        <f>+Parameter!AI37</f>
        <v>0</v>
      </c>
      <c r="AS37" s="367">
        <f>SUMIFS($I$4:$I$48,$F$4:$F$48,AQ34,$E$4:$E$48,AQ37)+SUMIFS($J$4:$J$48,$F$4:$F$48,AQ34,$E$4:$E$48,AQ37)+SUMIFS($H$4:$H$48,$F$4:$F$48,AQ34,$E$4:$E$48,AQ37)</f>
        <v>0</v>
      </c>
      <c r="AT37" s="367"/>
      <c r="AU37" s="399">
        <f>+Parameter!AL37</f>
        <v>0</v>
      </c>
      <c r="AV37" s="399">
        <f>+Parameter!AM37</f>
        <v>0</v>
      </c>
      <c r="AW37" s="367">
        <f>SUMIFS($I$4:$I$48,$F$4:$F$48,AQ34,$E$4:$E$48,AU37)+SUMIFS($J$4:$J$48,$F$4:$F$48,AQ34,$E$4:$E$48,AU37)+SUMIFS($H$4:$H$48,$F$4:$F$48,AQ34,$E$4:$E$48,AU37)</f>
        <v>0</v>
      </c>
      <c r="AX37" s="367"/>
      <c r="AY37" s="399">
        <f>+Parameter!AP37</f>
        <v>0</v>
      </c>
      <c r="AZ37" s="399">
        <f>+Parameter!AQ37</f>
        <v>0</v>
      </c>
      <c r="BA37" s="367">
        <f>SUMIFS($I$4:$I$48,$F$4:$F$48,AQ34,$E$4:$E$48,AY37)+SUMIFS($J$4:$J$48,$F$4:$F$48,AQ34,$E$4:$E$48,AY37)+SUMIFS($H$4:$H$48,$F$4:$F$48,AQ34,$E$4:$E$48,AY37)</f>
        <v>0</v>
      </c>
      <c r="BB37" s="372" t="str">
        <f>IF(BB38&lt;&gt;0,"Monatsende","")</f>
        <v/>
      </c>
      <c r="BD37" s="268"/>
      <c r="BE37" s="274">
        <f>IF($I$2=AQ34,1,IF($I$2=Jahr!$M$7,1,0))</f>
        <v>1</v>
      </c>
      <c r="BF37" s="728">
        <v>1</v>
      </c>
      <c r="BG37" s="699">
        <f t="shared" si="33"/>
        <v>0</v>
      </c>
      <c r="BH37" s="699">
        <f t="shared" si="34"/>
        <v>0</v>
      </c>
      <c r="BI37" s="699">
        <f t="shared" si="35"/>
        <v>0</v>
      </c>
      <c r="BJ37" s="700">
        <f t="shared" si="36"/>
        <v>0</v>
      </c>
      <c r="BK37" s="700">
        <f t="shared" si="37"/>
        <v>0</v>
      </c>
      <c r="BL37" s="700">
        <f t="shared" si="38"/>
        <v>0</v>
      </c>
      <c r="BM37" s="701">
        <f t="shared" si="39"/>
        <v>0</v>
      </c>
      <c r="BN37" s="701">
        <f t="shared" si="40"/>
        <v>0</v>
      </c>
      <c r="BO37" s="701">
        <f t="shared" si="41"/>
        <v>0</v>
      </c>
      <c r="BP37" s="698">
        <f t="shared" si="42"/>
        <v>0</v>
      </c>
      <c r="BQ37" s="698">
        <f t="shared" si="43"/>
        <v>0</v>
      </c>
      <c r="BR37" s="698">
        <f t="shared" si="44"/>
        <v>0</v>
      </c>
      <c r="BS37" s="270" t="s">
        <v>22</v>
      </c>
      <c r="BV37" s="1055"/>
      <c r="BW37" s="1056"/>
      <c r="BX37" s="1026"/>
    </row>
    <row r="38" spans="1:76" ht="13.35" customHeight="1" x14ac:dyDescent="0.45">
      <c r="A38" s="1003" t="str">
        <f t="shared" si="0"/>
        <v>!</v>
      </c>
      <c r="B38" s="721"/>
      <c r="C38" s="1180"/>
      <c r="D38" s="722"/>
      <c r="E38" s="585"/>
      <c r="F38" s="586"/>
      <c r="G38" s="592"/>
      <c r="H38" s="1195"/>
      <c r="I38" s="1192"/>
      <c r="J38" s="1196"/>
      <c r="K38" s="1057">
        <f t="shared" si="4"/>
        <v>0</v>
      </c>
      <c r="L38" s="1049">
        <f t="shared" si="2"/>
        <v>0</v>
      </c>
      <c r="M38" s="1050">
        <f t="shared" si="47"/>
        <v>0</v>
      </c>
      <c r="N38" s="1051">
        <f t="shared" si="5"/>
        <v>0</v>
      </c>
      <c r="O38" s="87">
        <f t="shared" si="6"/>
        <v>0</v>
      </c>
      <c r="P38" s="87" t="str">
        <f t="shared" si="7"/>
        <v/>
      </c>
      <c r="Q38" s="1052">
        <f t="shared" si="8"/>
        <v>0</v>
      </c>
      <c r="R38" s="87">
        <f t="shared" si="9"/>
        <v>0</v>
      </c>
      <c r="S38" s="87" t="str">
        <f t="shared" si="10"/>
        <v/>
      </c>
      <c r="T38" s="1052">
        <f t="shared" si="11"/>
        <v>0</v>
      </c>
      <c r="U38" s="87">
        <f t="shared" si="12"/>
        <v>0</v>
      </c>
      <c r="V38" s="87" t="str">
        <f t="shared" si="13"/>
        <v/>
      </c>
      <c r="W38" s="1052">
        <f t="shared" si="14"/>
        <v>1</v>
      </c>
      <c r="X38" s="87">
        <f t="shared" si="15"/>
        <v>0</v>
      </c>
      <c r="Y38" s="87">
        <f t="shared" si="16"/>
        <v>0</v>
      </c>
      <c r="Z38" s="1052">
        <f t="shared" si="17"/>
        <v>1</v>
      </c>
      <c r="AA38" s="87">
        <f t="shared" si="18"/>
        <v>0</v>
      </c>
      <c r="AB38" s="87">
        <f t="shared" si="19"/>
        <v>0</v>
      </c>
      <c r="AC38" s="1052">
        <f t="shared" si="20"/>
        <v>1</v>
      </c>
      <c r="AD38" s="87">
        <f t="shared" si="21"/>
        <v>0</v>
      </c>
      <c r="AE38" s="87">
        <f t="shared" si="22"/>
        <v>0</v>
      </c>
      <c r="AF38" s="1052">
        <f t="shared" si="23"/>
        <v>1</v>
      </c>
      <c r="AG38" s="87">
        <f t="shared" si="24"/>
        <v>0</v>
      </c>
      <c r="AH38" s="87">
        <f t="shared" si="25"/>
        <v>0</v>
      </c>
      <c r="AI38" s="1052">
        <f t="shared" si="26"/>
        <v>1</v>
      </c>
      <c r="AJ38" s="87">
        <f t="shared" si="27"/>
        <v>0</v>
      </c>
      <c r="AK38" s="87">
        <f t="shared" si="28"/>
        <v>0</v>
      </c>
      <c r="AL38" s="1052">
        <f t="shared" si="29"/>
        <v>0</v>
      </c>
      <c r="AM38" s="91">
        <f t="shared" si="30"/>
        <v>0</v>
      </c>
      <c r="AN38" s="91" t="str">
        <f t="shared" si="31"/>
        <v/>
      </c>
      <c r="AO38" s="1058">
        <f>+Parameter!$D$10</f>
        <v>0</v>
      </c>
      <c r="AP38" s="1054">
        <f t="shared" si="32"/>
        <v>0</v>
      </c>
      <c r="AQ38" s="400">
        <f>+Parameter!AH38</f>
        <v>0</v>
      </c>
      <c r="AR38" s="400">
        <f>+Parameter!AI38</f>
        <v>0</v>
      </c>
      <c r="AS38" s="367">
        <f>SUMIFS($I$4:$I$48,$F$4:$F$48,AQ34,$E$4:$E$48,AQ38)+SUMIFS($J$4:$J$48,$F$4:$F$48,AQ34,$E$4:$E$48,AQ38)+SUMIFS($H$4:$H$48,$F$4:$F$48,AQ34,$E$4:$E$48,AQ38)</f>
        <v>0</v>
      </c>
      <c r="AT38" s="373"/>
      <c r="AU38" s="400">
        <f>+Parameter!AL38</f>
        <v>0</v>
      </c>
      <c r="AV38" s="400">
        <f>+Parameter!AM38</f>
        <v>0</v>
      </c>
      <c r="AW38" s="367">
        <f>SUMIFS($I$4:$I$48,$F$4:$F$48,AQ34,$E$4:$E$48,AU38)+SUMIFS($J$4:$J$48,$F$4:$F$48,AQ34,$E$4:$E$48,AU38)+SUMIFS($H$4:$H$48,$F$4:$F$48,AQ34,$E$4:$E$48,AU38)</f>
        <v>0</v>
      </c>
      <c r="AX38" s="373"/>
      <c r="AY38" s="400">
        <f>+Parameter!AP38</f>
        <v>0</v>
      </c>
      <c r="AZ38" s="400">
        <f>+Parameter!AQ38</f>
        <v>0</v>
      </c>
      <c r="BA38" s="367">
        <f>SUMIFS($I$4:$I$48,$F$4:$F$48,AQ34,$E$4:$E$48,AY38)+SUMIFS($J$4:$J$48,$F$4:$F$48,AQ34,$E$4:$E$48,AY38)+SUMIFS($H$4:$H$48,$F$4:$F$48,AQ34,$E$4:$E$48,AY38)</f>
        <v>0</v>
      </c>
      <c r="BB38" s="375">
        <f>+AH3</f>
        <v>0</v>
      </c>
      <c r="BD38" s="268"/>
      <c r="BE38" s="274">
        <f>IF($I$2=AQ34,1,IF($I$2=Jahr!$M$7,1,0))</f>
        <v>1</v>
      </c>
      <c r="BF38" s="728">
        <v>1</v>
      </c>
      <c r="BG38" s="702">
        <f t="shared" si="33"/>
        <v>0</v>
      </c>
      <c r="BH38" s="702">
        <f t="shared" si="34"/>
        <v>0</v>
      </c>
      <c r="BI38" s="702">
        <f t="shared" si="35"/>
        <v>0</v>
      </c>
      <c r="BJ38" s="703">
        <f t="shared" si="36"/>
        <v>0</v>
      </c>
      <c r="BK38" s="703">
        <f t="shared" si="37"/>
        <v>0</v>
      </c>
      <c r="BL38" s="703">
        <f t="shared" si="38"/>
        <v>0</v>
      </c>
      <c r="BM38" s="704">
        <f t="shared" si="39"/>
        <v>0</v>
      </c>
      <c r="BN38" s="704">
        <f t="shared" si="40"/>
        <v>0</v>
      </c>
      <c r="BO38" s="704">
        <f t="shared" si="41"/>
        <v>0</v>
      </c>
      <c r="BP38" s="705">
        <f t="shared" si="42"/>
        <v>0</v>
      </c>
      <c r="BQ38" s="705">
        <f t="shared" si="43"/>
        <v>0</v>
      </c>
      <c r="BR38" s="705">
        <f t="shared" si="44"/>
        <v>0</v>
      </c>
      <c r="BS38" s="277">
        <f>SUMIFS($H$4:$H$48,$F$4:$F$48,AQ34)</f>
        <v>0</v>
      </c>
      <c r="BT38" s="277">
        <f>SUMIFS($I$4:$I$48,$F$4:$F$48,AQ34)</f>
        <v>0</v>
      </c>
      <c r="BU38" s="277">
        <f>SUMIFS($J$4:$J$48,$F$4:$F$48,AQ34)</f>
        <v>0</v>
      </c>
      <c r="BV38" s="278">
        <f>IF($AP$2=0,+BW38-BB34,0)</f>
        <v>0</v>
      </c>
      <c r="BW38" s="1059">
        <f>+AH$50</f>
        <v>0</v>
      </c>
      <c r="BX38" s="1026"/>
    </row>
    <row r="39" spans="1:76" ht="13.35" customHeight="1" x14ac:dyDescent="0.45">
      <c r="A39" s="1003" t="str">
        <f t="shared" si="0"/>
        <v>!</v>
      </c>
      <c r="B39" s="721"/>
      <c r="C39" s="1180"/>
      <c r="D39" s="722"/>
      <c r="E39" s="585"/>
      <c r="F39" s="586"/>
      <c r="G39" s="592"/>
      <c r="H39" s="1195"/>
      <c r="I39" s="1192"/>
      <c r="J39" s="1196"/>
      <c r="K39" s="1057">
        <f t="shared" si="4"/>
        <v>0</v>
      </c>
      <c r="L39" s="1049">
        <f t="shared" si="2"/>
        <v>0</v>
      </c>
      <c r="M39" s="1050">
        <f>IF(AND(B39&gt;0,B39&lt;&gt;"x",M38&lt;&gt;0),+M38+1,0)</f>
        <v>0</v>
      </c>
      <c r="N39" s="1051">
        <f t="shared" si="5"/>
        <v>0</v>
      </c>
      <c r="O39" s="87">
        <f t="shared" si="6"/>
        <v>0</v>
      </c>
      <c r="P39" s="87" t="str">
        <f t="shared" si="7"/>
        <v/>
      </c>
      <c r="Q39" s="1052">
        <f t="shared" si="8"/>
        <v>0</v>
      </c>
      <c r="R39" s="87">
        <f t="shared" si="9"/>
        <v>0</v>
      </c>
      <c r="S39" s="87" t="str">
        <f t="shared" si="10"/>
        <v/>
      </c>
      <c r="T39" s="1052">
        <f t="shared" si="11"/>
        <v>0</v>
      </c>
      <c r="U39" s="87">
        <f t="shared" si="12"/>
        <v>0</v>
      </c>
      <c r="V39" s="87" t="str">
        <f t="shared" si="13"/>
        <v/>
      </c>
      <c r="W39" s="1052">
        <f t="shared" si="14"/>
        <v>1</v>
      </c>
      <c r="X39" s="87">
        <f t="shared" si="15"/>
        <v>0</v>
      </c>
      <c r="Y39" s="87">
        <f t="shared" si="16"/>
        <v>0</v>
      </c>
      <c r="Z39" s="1052">
        <f t="shared" si="17"/>
        <v>1</v>
      </c>
      <c r="AA39" s="87">
        <f t="shared" si="18"/>
        <v>0</v>
      </c>
      <c r="AB39" s="87">
        <f t="shared" si="19"/>
        <v>0</v>
      </c>
      <c r="AC39" s="1052">
        <f t="shared" si="20"/>
        <v>1</v>
      </c>
      <c r="AD39" s="87">
        <f t="shared" si="21"/>
        <v>0</v>
      </c>
      <c r="AE39" s="87">
        <f t="shared" si="22"/>
        <v>0</v>
      </c>
      <c r="AF39" s="1052">
        <f t="shared" si="23"/>
        <v>1</v>
      </c>
      <c r="AG39" s="87">
        <f t="shared" si="24"/>
        <v>0</v>
      </c>
      <c r="AH39" s="87">
        <f t="shared" si="25"/>
        <v>0</v>
      </c>
      <c r="AI39" s="1052">
        <f t="shared" si="26"/>
        <v>1</v>
      </c>
      <c r="AJ39" s="87">
        <f t="shared" si="27"/>
        <v>0</v>
      </c>
      <c r="AK39" s="87">
        <f t="shared" si="28"/>
        <v>0</v>
      </c>
      <c r="AL39" s="1052">
        <f t="shared" si="29"/>
        <v>0</v>
      </c>
      <c r="AM39" s="91">
        <f t="shared" si="30"/>
        <v>0</v>
      </c>
      <c r="AN39" s="91" t="str">
        <f t="shared" si="31"/>
        <v/>
      </c>
      <c r="AO39" s="1053">
        <f>IF(AP39="E",1,0)</f>
        <v>0</v>
      </c>
      <c r="AP39" s="1054">
        <f t="shared" si="32"/>
        <v>0</v>
      </c>
      <c r="AQ39" s="221" t="str">
        <f>+Parameter!AH39</f>
        <v>#</v>
      </c>
      <c r="AR39" s="631"/>
      <c r="AS39" s="632">
        <f>SUM(AS40:AS43)</f>
        <v>0</v>
      </c>
      <c r="AT39" s="632"/>
      <c r="AU39" s="632"/>
      <c r="AV39" s="632"/>
      <c r="AW39" s="632">
        <f>SUM(AW40:AW43)</f>
        <v>0</v>
      </c>
      <c r="AX39" s="632"/>
      <c r="AY39" s="632"/>
      <c r="AZ39" s="632"/>
      <c r="BA39" s="632">
        <f>SUM(BA40:BA43)</f>
        <v>0</v>
      </c>
      <c r="BB39" s="634">
        <f>+BA39+AW39+AS39</f>
        <v>0</v>
      </c>
      <c r="BD39" s="268"/>
      <c r="BE39" s="274">
        <f>IF($I$2=AQ39,1,IF($I$2=Jahr!$M$7,1,0))</f>
        <v>1</v>
      </c>
      <c r="BF39" s="728">
        <v>1</v>
      </c>
      <c r="BG39" s="227"/>
      <c r="BH39" s="227"/>
      <c r="BI39" s="227"/>
      <c r="BJ39" s="227"/>
      <c r="BK39" s="227"/>
      <c r="BL39" s="227"/>
      <c r="BM39" s="227"/>
      <c r="BN39" s="227"/>
      <c r="BO39" s="227"/>
      <c r="BP39" s="273"/>
      <c r="BQ39" s="273"/>
      <c r="BR39" s="273"/>
      <c r="BV39" s="1055"/>
      <c r="BW39" s="1056"/>
      <c r="BX39" s="1026"/>
    </row>
    <row r="40" spans="1:76" ht="13.35" customHeight="1" x14ac:dyDescent="0.45">
      <c r="A40" s="1003" t="str">
        <f t="shared" si="0"/>
        <v>!</v>
      </c>
      <c r="B40" s="721"/>
      <c r="C40" s="1180"/>
      <c r="D40" s="722"/>
      <c r="E40" s="585"/>
      <c r="F40" s="586"/>
      <c r="G40" s="592"/>
      <c r="H40" s="1195"/>
      <c r="I40" s="1192"/>
      <c r="J40" s="1196"/>
      <c r="K40" s="1057">
        <f t="shared" si="4"/>
        <v>0</v>
      </c>
      <c r="L40" s="1049">
        <f t="shared" si="2"/>
        <v>0</v>
      </c>
      <c r="M40" s="1050">
        <f t="shared" si="47"/>
        <v>0</v>
      </c>
      <c r="N40" s="1051">
        <f t="shared" si="5"/>
        <v>0</v>
      </c>
      <c r="O40" s="87">
        <f t="shared" si="6"/>
        <v>0</v>
      </c>
      <c r="P40" s="87" t="str">
        <f t="shared" si="7"/>
        <v/>
      </c>
      <c r="Q40" s="1052">
        <f t="shared" si="8"/>
        <v>0</v>
      </c>
      <c r="R40" s="87">
        <f t="shared" si="9"/>
        <v>0</v>
      </c>
      <c r="S40" s="87" t="str">
        <f t="shared" si="10"/>
        <v/>
      </c>
      <c r="T40" s="1052">
        <f t="shared" si="11"/>
        <v>0</v>
      </c>
      <c r="U40" s="87">
        <f t="shared" si="12"/>
        <v>0</v>
      </c>
      <c r="V40" s="87" t="str">
        <f t="shared" si="13"/>
        <v/>
      </c>
      <c r="W40" s="1052">
        <f t="shared" si="14"/>
        <v>1</v>
      </c>
      <c r="X40" s="87">
        <f t="shared" si="15"/>
        <v>0</v>
      </c>
      <c r="Y40" s="87">
        <f t="shared" si="16"/>
        <v>0</v>
      </c>
      <c r="Z40" s="1052">
        <f t="shared" si="17"/>
        <v>1</v>
      </c>
      <c r="AA40" s="87">
        <f t="shared" si="18"/>
        <v>0</v>
      </c>
      <c r="AB40" s="87">
        <f t="shared" si="19"/>
        <v>0</v>
      </c>
      <c r="AC40" s="1052">
        <f t="shared" si="20"/>
        <v>1</v>
      </c>
      <c r="AD40" s="87">
        <f t="shared" si="21"/>
        <v>0</v>
      </c>
      <c r="AE40" s="87">
        <f t="shared" si="22"/>
        <v>0</v>
      </c>
      <c r="AF40" s="1052">
        <f t="shared" si="23"/>
        <v>1</v>
      </c>
      <c r="AG40" s="87">
        <f t="shared" si="24"/>
        <v>0</v>
      </c>
      <c r="AH40" s="87">
        <f t="shared" si="25"/>
        <v>0</v>
      </c>
      <c r="AI40" s="1052">
        <f t="shared" si="26"/>
        <v>1</v>
      </c>
      <c r="AJ40" s="87">
        <f t="shared" si="27"/>
        <v>0</v>
      </c>
      <c r="AK40" s="87">
        <f t="shared" si="28"/>
        <v>0</v>
      </c>
      <c r="AL40" s="1052">
        <f t="shared" si="29"/>
        <v>0</v>
      </c>
      <c r="AM40" s="91">
        <f t="shared" si="30"/>
        <v>0</v>
      </c>
      <c r="AN40" s="91" t="str">
        <f t="shared" si="31"/>
        <v/>
      </c>
      <c r="AO40" s="1058">
        <f>+Parameter!$D$11</f>
        <v>0</v>
      </c>
      <c r="AP40" s="1054">
        <f t="shared" si="32"/>
        <v>0</v>
      </c>
      <c r="AQ40" s="401">
        <f>+Parameter!AH40</f>
        <v>0</v>
      </c>
      <c r="AR40" s="402">
        <f>+Parameter!AI40</f>
        <v>0</v>
      </c>
      <c r="AS40" s="403">
        <f>SUMIFS($I$4:$I$48,$F$4:$F$48,AQ39,$E$4:$E$48,AQ40)+SUMIFS($J$4:$J$48,$F$4:$F$48,AQ39,$E$4:$E$48,AQ40)+SUMIFS($H$4:$H$48,$F$4:$F$48,AQ39,$E$4:$E$48,AQ40)</f>
        <v>0</v>
      </c>
      <c r="AT40" s="379"/>
      <c r="AU40" s="401">
        <f>+Parameter!AL40</f>
        <v>0</v>
      </c>
      <c r="AV40" s="402">
        <f>+Parameter!AM40</f>
        <v>0</v>
      </c>
      <c r="AW40" s="403">
        <f>SUMIFS($I$4:$I$48,$F$4:$F$48,AQ39,$E$4:$E$48,AU40)+SUMIFS($J$4:$J$48,$F$4:$F$48,AQ39,$E$4:$E$48,AU40)+SUMIFS($H$4:$H$48,$F$4:$F$48,AQ39,$E$4:$E$48,AU40)</f>
        <v>0</v>
      </c>
      <c r="AX40" s="403"/>
      <c r="AY40" s="401">
        <f>+Parameter!AP40</f>
        <v>0</v>
      </c>
      <c r="AZ40" s="402">
        <f>+Parameter!AQ40</f>
        <v>0</v>
      </c>
      <c r="BA40" s="403">
        <f>SUMIFS($I$4:$I$48,$F$4:$F$48,AQ39,$E$4:$E$48,AY40)+SUMIFS($J$4:$J$48,$F$4:$F$48,AQ39,$E$4:$E$48,AY40)+SUMIFS($H$4:$H$48,$F$4:$F$48,AQ39,$E$4:$E$48,AY40)</f>
        <v>0</v>
      </c>
      <c r="BB40" s="370" t="str">
        <f>IF(AND($B$50="y",BB41&lt;&gt;0),"aktuell","")</f>
        <v/>
      </c>
      <c r="BD40" s="268"/>
      <c r="BE40" s="274">
        <f>IF($I$2=AQ39,1,IF($I$2=Jahr!$M$7,1,0))</f>
        <v>1</v>
      </c>
      <c r="BF40" s="728">
        <v>1</v>
      </c>
      <c r="BG40" s="699">
        <f t="shared" si="33"/>
        <v>0</v>
      </c>
      <c r="BH40" s="699">
        <f t="shared" si="34"/>
        <v>0</v>
      </c>
      <c r="BI40" s="699">
        <f t="shared" si="35"/>
        <v>0</v>
      </c>
      <c r="BJ40" s="700">
        <f t="shared" si="36"/>
        <v>0</v>
      </c>
      <c r="BK40" s="700">
        <f t="shared" si="37"/>
        <v>0</v>
      </c>
      <c r="BL40" s="700">
        <f t="shared" si="38"/>
        <v>0</v>
      </c>
      <c r="BM40" s="701">
        <f t="shared" si="39"/>
        <v>0</v>
      </c>
      <c r="BN40" s="701">
        <f t="shared" si="40"/>
        <v>0</v>
      </c>
      <c r="BO40" s="701">
        <f t="shared" si="41"/>
        <v>0</v>
      </c>
      <c r="BP40" s="698">
        <f t="shared" si="42"/>
        <v>0</v>
      </c>
      <c r="BQ40" s="698">
        <f t="shared" si="43"/>
        <v>0</v>
      </c>
      <c r="BR40" s="698">
        <f t="shared" si="44"/>
        <v>0</v>
      </c>
      <c r="BS40" s="270" t="s">
        <v>8</v>
      </c>
      <c r="BV40" s="1055"/>
      <c r="BW40" s="1056"/>
      <c r="BX40" s="1026"/>
    </row>
    <row r="41" spans="1:76" ht="13.35" customHeight="1" x14ac:dyDescent="0.45">
      <c r="A41" s="1003" t="str">
        <f t="shared" si="0"/>
        <v>!</v>
      </c>
      <c r="B41" s="721"/>
      <c r="C41" s="1180"/>
      <c r="D41" s="722"/>
      <c r="E41" s="585"/>
      <c r="F41" s="586"/>
      <c r="G41" s="592"/>
      <c r="H41" s="1195"/>
      <c r="I41" s="1192"/>
      <c r="J41" s="1196"/>
      <c r="K41" s="1057">
        <f t="shared" si="4"/>
        <v>0</v>
      </c>
      <c r="L41" s="1049">
        <f t="shared" si="2"/>
        <v>0</v>
      </c>
      <c r="M41" s="1050">
        <f t="shared" si="47"/>
        <v>0</v>
      </c>
      <c r="N41" s="1051">
        <f t="shared" si="5"/>
        <v>0</v>
      </c>
      <c r="O41" s="87">
        <f t="shared" si="6"/>
        <v>0</v>
      </c>
      <c r="P41" s="87" t="str">
        <f t="shared" si="7"/>
        <v/>
      </c>
      <c r="Q41" s="1052">
        <f t="shared" si="8"/>
        <v>0</v>
      </c>
      <c r="R41" s="87">
        <f t="shared" si="9"/>
        <v>0</v>
      </c>
      <c r="S41" s="87" t="str">
        <f t="shared" si="10"/>
        <v/>
      </c>
      <c r="T41" s="1052">
        <f t="shared" si="11"/>
        <v>0</v>
      </c>
      <c r="U41" s="87">
        <f t="shared" si="12"/>
        <v>0</v>
      </c>
      <c r="V41" s="87" t="str">
        <f t="shared" si="13"/>
        <v/>
      </c>
      <c r="W41" s="1052">
        <f t="shared" si="14"/>
        <v>1</v>
      </c>
      <c r="X41" s="87">
        <f t="shared" si="15"/>
        <v>0</v>
      </c>
      <c r="Y41" s="87">
        <f t="shared" si="16"/>
        <v>0</v>
      </c>
      <c r="Z41" s="1052">
        <f t="shared" si="17"/>
        <v>1</v>
      </c>
      <c r="AA41" s="87">
        <f t="shared" si="18"/>
        <v>0</v>
      </c>
      <c r="AB41" s="87">
        <f t="shared" si="19"/>
        <v>0</v>
      </c>
      <c r="AC41" s="1052">
        <f t="shared" si="20"/>
        <v>1</v>
      </c>
      <c r="AD41" s="87">
        <f t="shared" si="21"/>
        <v>0</v>
      </c>
      <c r="AE41" s="87">
        <f t="shared" si="22"/>
        <v>0</v>
      </c>
      <c r="AF41" s="1052">
        <f t="shared" si="23"/>
        <v>1</v>
      </c>
      <c r="AG41" s="87">
        <f t="shared" si="24"/>
        <v>0</v>
      </c>
      <c r="AH41" s="87">
        <f t="shared" si="25"/>
        <v>0</v>
      </c>
      <c r="AI41" s="1052">
        <f t="shared" si="26"/>
        <v>1</v>
      </c>
      <c r="AJ41" s="87">
        <f t="shared" si="27"/>
        <v>0</v>
      </c>
      <c r="AK41" s="87">
        <f t="shared" si="28"/>
        <v>0</v>
      </c>
      <c r="AL41" s="1052">
        <f t="shared" si="29"/>
        <v>0</v>
      </c>
      <c r="AM41" s="91">
        <f t="shared" si="30"/>
        <v>0</v>
      </c>
      <c r="AN41" s="91" t="str">
        <f t="shared" si="31"/>
        <v/>
      </c>
      <c r="AO41" s="1058">
        <f>+Parameter!$D$11</f>
        <v>0</v>
      </c>
      <c r="AP41" s="1054">
        <f t="shared" si="32"/>
        <v>0</v>
      </c>
      <c r="AQ41" s="402">
        <f>+Parameter!AH41</f>
        <v>0</v>
      </c>
      <c r="AR41" s="402">
        <f>+Parameter!AI41</f>
        <v>0</v>
      </c>
      <c r="AS41" s="403">
        <f>SUMIFS($I$4:$I$48,$F$4:$F$48,AQ39,$E$4:$E$48,AQ41)+SUMIFS($J$4:$J$48,$F$4:$F$48,AQ39,$E$4:$E$48,AQ41)+SUMIFS($H$4:$H$48,$F$4:$F$48,AQ39,$E$4:$E$48,AQ41)</f>
        <v>0</v>
      </c>
      <c r="AT41" s="379"/>
      <c r="AU41" s="402">
        <f>+Parameter!AL41</f>
        <v>0</v>
      </c>
      <c r="AV41" s="402">
        <f>+Parameter!AM41</f>
        <v>0</v>
      </c>
      <c r="AW41" s="403">
        <f>SUMIFS($I$4:$I$48,$F$4:$F$48,AQ39,$E$4:$E$48,AU41)+SUMIFS($J$4:$J$48,$F$4:$F$48,AQ39,$E$4:$E$48,AU41)+SUMIFS($H$4:$H$48,$F$4:$F$48,AQ39,$E$4:$E$48,AU41)</f>
        <v>0</v>
      </c>
      <c r="AX41" s="403"/>
      <c r="AY41" s="402">
        <f>+Parameter!AP41</f>
        <v>0</v>
      </c>
      <c r="AZ41" s="402">
        <f>+Parameter!AQ41</f>
        <v>0</v>
      </c>
      <c r="BA41" s="403">
        <f>SUMIFS($I$4:$I$48,$F$4:$F$48,AQ39,$E$4:$E$48,AY41)+SUMIFS($J$4:$J$48,$F$4:$F$48,AQ39,$E$4:$E$48,AY41)+SUMIFS($H$4:$H$48,$F$4:$F$48,AQ39,$E$4:$E$48,AY41)</f>
        <v>0</v>
      </c>
      <c r="BB41" s="371">
        <f>+AK2</f>
        <v>0</v>
      </c>
      <c r="BD41" s="268"/>
      <c r="BE41" s="274">
        <f>IF($I$2=AQ39,1,IF($I$2=Jahr!$M$7,1,0))</f>
        <v>1</v>
      </c>
      <c r="BF41" s="728">
        <v>1</v>
      </c>
      <c r="BG41" s="699">
        <f t="shared" si="33"/>
        <v>0</v>
      </c>
      <c r="BH41" s="699">
        <f t="shared" si="34"/>
        <v>0</v>
      </c>
      <c r="BI41" s="699">
        <f t="shared" si="35"/>
        <v>0</v>
      </c>
      <c r="BJ41" s="700">
        <f t="shared" si="36"/>
        <v>0</v>
      </c>
      <c r="BK41" s="700">
        <f t="shared" si="37"/>
        <v>0</v>
      </c>
      <c r="BL41" s="700">
        <f t="shared" si="38"/>
        <v>0</v>
      </c>
      <c r="BM41" s="701">
        <f t="shared" si="39"/>
        <v>0</v>
      </c>
      <c r="BN41" s="701">
        <f t="shared" si="40"/>
        <v>0</v>
      </c>
      <c r="BO41" s="701">
        <f t="shared" si="41"/>
        <v>0</v>
      </c>
      <c r="BP41" s="698">
        <f t="shared" si="42"/>
        <v>0</v>
      </c>
      <c r="BQ41" s="698">
        <f t="shared" si="43"/>
        <v>0</v>
      </c>
      <c r="BR41" s="698">
        <f t="shared" si="44"/>
        <v>0</v>
      </c>
      <c r="BS41" s="275">
        <f>SUMIFS($H$4:$H$48,$F$4:$F$48,AQ39,$B$4:$B$48,"&gt;0")</f>
        <v>0</v>
      </c>
      <c r="BT41" s="275">
        <f>SUMIFS($I$4:$I$48,$F$4:$F$48,AQ39,$B$4:$B$48,"&gt;0")</f>
        <v>0</v>
      </c>
      <c r="BU41" s="275">
        <f>SUMIFS($J$4:$J$48,$F$4:$F$48,AQ39,$B$4:$B$48,"&gt;0")</f>
        <v>0</v>
      </c>
      <c r="BV41" s="276"/>
      <c r="BW41" s="1056"/>
      <c r="BX41" s="1026"/>
    </row>
    <row r="42" spans="1:76" ht="13.35" customHeight="1" x14ac:dyDescent="0.45">
      <c r="A42" s="1003" t="str">
        <f t="shared" si="0"/>
        <v>!</v>
      </c>
      <c r="B42" s="721"/>
      <c r="C42" s="1180"/>
      <c r="D42" s="722"/>
      <c r="E42" s="585"/>
      <c r="F42" s="586"/>
      <c r="G42" s="592"/>
      <c r="H42" s="1195"/>
      <c r="I42" s="1192"/>
      <c r="J42" s="1196"/>
      <c r="K42" s="1057">
        <f t="shared" si="4"/>
        <v>0</v>
      </c>
      <c r="L42" s="1049">
        <f t="shared" si="2"/>
        <v>0</v>
      </c>
      <c r="M42" s="1050">
        <f t="shared" si="47"/>
        <v>0</v>
      </c>
      <c r="N42" s="1051">
        <f t="shared" si="5"/>
        <v>0</v>
      </c>
      <c r="O42" s="87">
        <f t="shared" si="6"/>
        <v>0</v>
      </c>
      <c r="P42" s="87" t="str">
        <f t="shared" si="7"/>
        <v/>
      </c>
      <c r="Q42" s="1052">
        <f t="shared" si="8"/>
        <v>0</v>
      </c>
      <c r="R42" s="87">
        <f t="shared" si="9"/>
        <v>0</v>
      </c>
      <c r="S42" s="87" t="str">
        <f t="shared" si="10"/>
        <v/>
      </c>
      <c r="T42" s="1052">
        <f t="shared" si="11"/>
        <v>0</v>
      </c>
      <c r="U42" s="87">
        <f t="shared" si="12"/>
        <v>0</v>
      </c>
      <c r="V42" s="87" t="str">
        <f t="shared" si="13"/>
        <v/>
      </c>
      <c r="W42" s="1052">
        <f t="shared" si="14"/>
        <v>1</v>
      </c>
      <c r="X42" s="87">
        <f t="shared" si="15"/>
        <v>0</v>
      </c>
      <c r="Y42" s="87">
        <f t="shared" si="16"/>
        <v>0</v>
      </c>
      <c r="Z42" s="1052">
        <f t="shared" si="17"/>
        <v>1</v>
      </c>
      <c r="AA42" s="87">
        <f t="shared" si="18"/>
        <v>0</v>
      </c>
      <c r="AB42" s="87">
        <f t="shared" si="19"/>
        <v>0</v>
      </c>
      <c r="AC42" s="1052">
        <f t="shared" si="20"/>
        <v>1</v>
      </c>
      <c r="AD42" s="87">
        <f t="shared" si="21"/>
        <v>0</v>
      </c>
      <c r="AE42" s="87">
        <f t="shared" si="22"/>
        <v>0</v>
      </c>
      <c r="AF42" s="1052">
        <f t="shared" si="23"/>
        <v>1</v>
      </c>
      <c r="AG42" s="87">
        <f t="shared" si="24"/>
        <v>0</v>
      </c>
      <c r="AH42" s="87">
        <f t="shared" si="25"/>
        <v>0</v>
      </c>
      <c r="AI42" s="1052">
        <f t="shared" si="26"/>
        <v>1</v>
      </c>
      <c r="AJ42" s="87">
        <f t="shared" si="27"/>
        <v>0</v>
      </c>
      <c r="AK42" s="87">
        <f t="shared" si="28"/>
        <v>0</v>
      </c>
      <c r="AL42" s="1052">
        <f t="shared" si="29"/>
        <v>0</v>
      </c>
      <c r="AM42" s="91">
        <f t="shared" si="30"/>
        <v>0</v>
      </c>
      <c r="AN42" s="91" t="str">
        <f t="shared" si="31"/>
        <v/>
      </c>
      <c r="AO42" s="1058">
        <f>+Parameter!$D$11</f>
        <v>0</v>
      </c>
      <c r="AP42" s="1054">
        <f t="shared" si="32"/>
        <v>0</v>
      </c>
      <c r="AQ42" s="402">
        <f>+Parameter!AH42</f>
        <v>0</v>
      </c>
      <c r="AR42" s="402">
        <f>+Parameter!AI42</f>
        <v>0</v>
      </c>
      <c r="AS42" s="403">
        <f>SUMIFS($I$4:$I$48,$F$4:$F$48,AQ39,$E$4:$E$48,AQ42)+SUMIFS($J$4:$J$48,$F$4:$F$48,AQ39,$E$4:$E$48,AQ42)+SUMIFS($H$4:$H$48,$F$4:$F$48,AQ39,$E$4:$E$48,AQ42)</f>
        <v>0</v>
      </c>
      <c r="AT42" s="379"/>
      <c r="AU42" s="402">
        <f>+Parameter!AL42</f>
        <v>0</v>
      </c>
      <c r="AV42" s="402">
        <f>+Parameter!AM42</f>
        <v>0</v>
      </c>
      <c r="AW42" s="403">
        <f>SUMIFS($I$4:$I$48,$F$4:$F$48,AQ39,$E$4:$E$48,AU42)+SUMIFS($J$4:$J$48,$F$4:$F$48,AQ39,$E$4:$E$48,AU42)+SUMIFS($H$4:$H$48,$F$4:$F$48,AQ39,$E$4:$E$48,AU42)</f>
        <v>0</v>
      </c>
      <c r="AX42" s="403"/>
      <c r="AY42" s="402">
        <f>+Parameter!AP42</f>
        <v>0</v>
      </c>
      <c r="AZ42" s="402">
        <f>+Parameter!AQ42</f>
        <v>0</v>
      </c>
      <c r="BA42" s="403">
        <f>SUMIFS($I$4:$I$48,$F$4:$F$48,AQ39,$E$4:$E$48,AY42)+SUMIFS($J$4:$J$48,$F$4:$F$48,AQ39,$E$4:$E$48,AY42)+SUMIFS($H$4:$H$48,$F$4:$F$48,AQ39,$E$4:$E$48,AY42)</f>
        <v>0</v>
      </c>
      <c r="BB42" s="372" t="str">
        <f>IF(BB43&lt;&gt;0,"Monatsende","")</f>
        <v/>
      </c>
      <c r="BD42" s="268"/>
      <c r="BE42" s="274">
        <f>IF($I$2=AQ39,1,IF($I$2=Jahr!$M$7,1,0))</f>
        <v>1</v>
      </c>
      <c r="BF42" s="728">
        <v>1</v>
      </c>
      <c r="BG42" s="699">
        <f t="shared" si="33"/>
        <v>0</v>
      </c>
      <c r="BH42" s="699">
        <f t="shared" si="34"/>
        <v>0</v>
      </c>
      <c r="BI42" s="699">
        <f t="shared" si="35"/>
        <v>0</v>
      </c>
      <c r="BJ42" s="700">
        <f t="shared" si="36"/>
        <v>0</v>
      </c>
      <c r="BK42" s="700">
        <f t="shared" si="37"/>
        <v>0</v>
      </c>
      <c r="BL42" s="700">
        <f t="shared" si="38"/>
        <v>0</v>
      </c>
      <c r="BM42" s="701">
        <f t="shared" si="39"/>
        <v>0</v>
      </c>
      <c r="BN42" s="701">
        <f t="shared" si="40"/>
        <v>0</v>
      </c>
      <c r="BO42" s="701">
        <f t="shared" si="41"/>
        <v>0</v>
      </c>
      <c r="BP42" s="698">
        <f t="shared" si="42"/>
        <v>0</v>
      </c>
      <c r="BQ42" s="698">
        <f t="shared" si="43"/>
        <v>0</v>
      </c>
      <c r="BR42" s="698">
        <f t="shared" si="44"/>
        <v>0</v>
      </c>
      <c r="BS42" s="270" t="s">
        <v>22</v>
      </c>
      <c r="BV42" s="1055"/>
      <c r="BW42" s="1056"/>
      <c r="BX42" s="1026"/>
    </row>
    <row r="43" spans="1:76" ht="13.35" customHeight="1" x14ac:dyDescent="0.45">
      <c r="A43" s="1003" t="str">
        <f t="shared" si="0"/>
        <v>!</v>
      </c>
      <c r="B43" s="721"/>
      <c r="C43" s="1180"/>
      <c r="D43" s="722"/>
      <c r="E43" s="585"/>
      <c r="F43" s="586"/>
      <c r="G43" s="592"/>
      <c r="H43" s="1195"/>
      <c r="I43" s="1192"/>
      <c r="J43" s="1196"/>
      <c r="K43" s="1057">
        <f t="shared" si="4"/>
        <v>0</v>
      </c>
      <c r="L43" s="1049">
        <f t="shared" si="2"/>
        <v>0</v>
      </c>
      <c r="M43" s="1050">
        <f t="shared" si="47"/>
        <v>0</v>
      </c>
      <c r="N43" s="1051">
        <f t="shared" si="5"/>
        <v>0</v>
      </c>
      <c r="O43" s="87">
        <f t="shared" si="6"/>
        <v>0</v>
      </c>
      <c r="P43" s="87" t="str">
        <f t="shared" si="7"/>
        <v/>
      </c>
      <c r="Q43" s="1052">
        <f t="shared" si="8"/>
        <v>0</v>
      </c>
      <c r="R43" s="87">
        <f t="shared" si="9"/>
        <v>0</v>
      </c>
      <c r="S43" s="87" t="str">
        <f t="shared" si="10"/>
        <v/>
      </c>
      <c r="T43" s="1052">
        <f t="shared" si="11"/>
        <v>0</v>
      </c>
      <c r="U43" s="87">
        <f t="shared" si="12"/>
        <v>0</v>
      </c>
      <c r="V43" s="87" t="str">
        <f t="shared" si="13"/>
        <v/>
      </c>
      <c r="W43" s="1052">
        <f t="shared" si="14"/>
        <v>1</v>
      </c>
      <c r="X43" s="87">
        <f t="shared" si="15"/>
        <v>0</v>
      </c>
      <c r="Y43" s="87">
        <f t="shared" si="16"/>
        <v>0</v>
      </c>
      <c r="Z43" s="1052">
        <f t="shared" si="17"/>
        <v>1</v>
      </c>
      <c r="AA43" s="87">
        <f t="shared" si="18"/>
        <v>0</v>
      </c>
      <c r="AB43" s="87">
        <f t="shared" si="19"/>
        <v>0</v>
      </c>
      <c r="AC43" s="1052">
        <f t="shared" si="20"/>
        <v>1</v>
      </c>
      <c r="AD43" s="87">
        <f t="shared" si="21"/>
        <v>0</v>
      </c>
      <c r="AE43" s="87">
        <f t="shared" si="22"/>
        <v>0</v>
      </c>
      <c r="AF43" s="1052">
        <f t="shared" si="23"/>
        <v>1</v>
      </c>
      <c r="AG43" s="87">
        <f t="shared" si="24"/>
        <v>0</v>
      </c>
      <c r="AH43" s="87">
        <f t="shared" si="25"/>
        <v>0</v>
      </c>
      <c r="AI43" s="1052">
        <f t="shared" si="26"/>
        <v>1</v>
      </c>
      <c r="AJ43" s="87">
        <f t="shared" si="27"/>
        <v>0</v>
      </c>
      <c r="AK43" s="87">
        <f t="shared" si="28"/>
        <v>0</v>
      </c>
      <c r="AL43" s="1052">
        <f t="shared" si="29"/>
        <v>0</v>
      </c>
      <c r="AM43" s="91">
        <f t="shared" si="30"/>
        <v>0</v>
      </c>
      <c r="AN43" s="91" t="str">
        <f t="shared" si="31"/>
        <v/>
      </c>
      <c r="AO43" s="1058">
        <f>+Parameter!$D$11</f>
        <v>0</v>
      </c>
      <c r="AP43" s="1054">
        <f t="shared" si="32"/>
        <v>0</v>
      </c>
      <c r="AQ43" s="404">
        <f>+Parameter!AH43</f>
        <v>0</v>
      </c>
      <c r="AR43" s="404">
        <f>+Parameter!AI43</f>
        <v>0</v>
      </c>
      <c r="AS43" s="405">
        <f>SUMIFS($I$4:$I$48,$F$4:$F$48,AQ39,$E$4:$E$48,AQ43)+SUMIFS($J$4:$J$48,$F$4:$F$48,AQ39,$E$4:$E$48,AQ43)+SUMIFS($H$4:$H$48,$F$4:$F$48,AQ39,$E$4:$E$48,AQ43)</f>
        <v>0</v>
      </c>
      <c r="AT43" s="382"/>
      <c r="AU43" s="404">
        <f>+Parameter!AL43</f>
        <v>0</v>
      </c>
      <c r="AV43" s="404">
        <f>+Parameter!AM43</f>
        <v>0</v>
      </c>
      <c r="AW43" s="405">
        <f>SUMIFS($I$4:$I$48,$F$4:$F$48,AQ39,$E$4:$E$48,AU43)+SUMIFS($J$4:$J$48,$F$4:$F$48,AQ39,$E$4:$E$48,AU43)+SUMIFS($H$4:$H$48,$F$4:$F$48,AQ39,$E$4:$E$48,AU43)</f>
        <v>0</v>
      </c>
      <c r="AX43" s="405"/>
      <c r="AY43" s="404">
        <f>+Parameter!AP43</f>
        <v>0</v>
      </c>
      <c r="AZ43" s="404">
        <f>+Parameter!AQ43</f>
        <v>0</v>
      </c>
      <c r="BA43" s="405">
        <f>SUMIFS($I$4:$I$48,$F$4:$F$48,AQ39,$E$4:$E$48,AY43)+SUMIFS($J$4:$J$48,$F$4:$F$48,AQ39,$E$4:$E$48,AY43)+SUMIFS($H$4:$H$48,$F$4:$F$48,AQ39,$E$4:$E$48,AY43)</f>
        <v>0</v>
      </c>
      <c r="BB43" s="375">
        <f>+AK3</f>
        <v>0</v>
      </c>
      <c r="BD43" s="268"/>
      <c r="BE43" s="274">
        <f>IF($I$2=AQ39,1,IF($I$2=Jahr!$M$7,1,0))</f>
        <v>1</v>
      </c>
      <c r="BF43" s="728">
        <v>1</v>
      </c>
      <c r="BG43" s="702">
        <f t="shared" si="33"/>
        <v>0</v>
      </c>
      <c r="BH43" s="702">
        <f t="shared" si="34"/>
        <v>0</v>
      </c>
      <c r="BI43" s="702">
        <f t="shared" si="35"/>
        <v>0</v>
      </c>
      <c r="BJ43" s="703">
        <f t="shared" si="36"/>
        <v>0</v>
      </c>
      <c r="BK43" s="703">
        <f t="shared" si="37"/>
        <v>0</v>
      </c>
      <c r="BL43" s="703">
        <f t="shared" si="38"/>
        <v>0</v>
      </c>
      <c r="BM43" s="704">
        <f t="shared" si="39"/>
        <v>0</v>
      </c>
      <c r="BN43" s="704">
        <f t="shared" si="40"/>
        <v>0</v>
      </c>
      <c r="BO43" s="704">
        <f t="shared" si="41"/>
        <v>0</v>
      </c>
      <c r="BP43" s="705">
        <f t="shared" si="42"/>
        <v>0</v>
      </c>
      <c r="BQ43" s="705">
        <f t="shared" si="43"/>
        <v>0</v>
      </c>
      <c r="BR43" s="705">
        <f t="shared" si="44"/>
        <v>0</v>
      </c>
      <c r="BS43" s="277">
        <f>SUMIFS($H$4:$H$48,$F$4:$F$48,AQ39)</f>
        <v>0</v>
      </c>
      <c r="BT43" s="277">
        <f>SUMIFS($I$4:$I$48,$F$4:$F$48,AQ39)</f>
        <v>0</v>
      </c>
      <c r="BU43" s="277">
        <f>SUMIFS($J$4:$J$48,$F$4:$F$48,AQ39)</f>
        <v>0</v>
      </c>
      <c r="BV43" s="278">
        <f>IF($AP$2=0,+BW43-BB39,0)</f>
        <v>0</v>
      </c>
      <c r="BW43" s="1059">
        <f>+AK$50</f>
        <v>0</v>
      </c>
      <c r="BX43" s="1026"/>
    </row>
    <row r="44" spans="1:76" ht="13.35" customHeight="1" x14ac:dyDescent="0.45">
      <c r="A44" s="1003" t="str">
        <f t="shared" si="0"/>
        <v>!</v>
      </c>
      <c r="B44" s="721"/>
      <c r="C44" s="1180"/>
      <c r="D44" s="722"/>
      <c r="E44" s="585"/>
      <c r="F44" s="586"/>
      <c r="G44" s="592"/>
      <c r="H44" s="1195"/>
      <c r="I44" s="1192"/>
      <c r="J44" s="1196"/>
      <c r="K44" s="1057">
        <f t="shared" si="4"/>
        <v>0</v>
      </c>
      <c r="L44" s="1049">
        <f t="shared" si="2"/>
        <v>0</v>
      </c>
      <c r="M44" s="1050">
        <f t="shared" si="47"/>
        <v>0</v>
      </c>
      <c r="N44" s="1051">
        <f t="shared" si="5"/>
        <v>0</v>
      </c>
      <c r="O44" s="87">
        <f t="shared" si="6"/>
        <v>0</v>
      </c>
      <c r="P44" s="87" t="str">
        <f t="shared" si="7"/>
        <v/>
      </c>
      <c r="Q44" s="1052">
        <f t="shared" si="8"/>
        <v>0</v>
      </c>
      <c r="R44" s="87">
        <f t="shared" si="9"/>
        <v>0</v>
      </c>
      <c r="S44" s="87" t="str">
        <f t="shared" si="10"/>
        <v/>
      </c>
      <c r="T44" s="1052">
        <f t="shared" si="11"/>
        <v>0</v>
      </c>
      <c r="U44" s="87">
        <f t="shared" si="12"/>
        <v>0</v>
      </c>
      <c r="V44" s="87" t="str">
        <f t="shared" si="13"/>
        <v/>
      </c>
      <c r="W44" s="1052">
        <f t="shared" si="14"/>
        <v>1</v>
      </c>
      <c r="X44" s="87">
        <f t="shared" si="15"/>
        <v>0</v>
      </c>
      <c r="Y44" s="87">
        <f t="shared" si="16"/>
        <v>0</v>
      </c>
      <c r="Z44" s="1052">
        <f t="shared" si="17"/>
        <v>1</v>
      </c>
      <c r="AA44" s="87">
        <f t="shared" si="18"/>
        <v>0</v>
      </c>
      <c r="AB44" s="87">
        <f t="shared" si="19"/>
        <v>0</v>
      </c>
      <c r="AC44" s="1052">
        <f t="shared" si="20"/>
        <v>1</v>
      </c>
      <c r="AD44" s="87">
        <f t="shared" si="21"/>
        <v>0</v>
      </c>
      <c r="AE44" s="87">
        <f t="shared" si="22"/>
        <v>0</v>
      </c>
      <c r="AF44" s="1052">
        <f t="shared" si="23"/>
        <v>1</v>
      </c>
      <c r="AG44" s="87">
        <f t="shared" si="24"/>
        <v>0</v>
      </c>
      <c r="AH44" s="87">
        <f t="shared" si="25"/>
        <v>0</v>
      </c>
      <c r="AI44" s="1052">
        <f t="shared" si="26"/>
        <v>1</v>
      </c>
      <c r="AJ44" s="87">
        <f t="shared" si="27"/>
        <v>0</v>
      </c>
      <c r="AK44" s="87">
        <f t="shared" si="28"/>
        <v>0</v>
      </c>
      <c r="AL44" s="1052">
        <f t="shared" si="29"/>
        <v>0</v>
      </c>
      <c r="AM44" s="91">
        <f t="shared" si="30"/>
        <v>0</v>
      </c>
      <c r="AN44" s="91" t="str">
        <f t="shared" si="31"/>
        <v/>
      </c>
      <c r="AO44" s="1060"/>
      <c r="AP44" s="1054">
        <f t="shared" si="32"/>
        <v>0</v>
      </c>
      <c r="AQ44" s="1390" t="str">
        <f>+Jahr!P27</f>
        <v/>
      </c>
      <c r="AR44" s="1390"/>
      <c r="AS44" s="1390"/>
      <c r="AT44" s="1390"/>
      <c r="AU44" s="1390"/>
      <c r="AV44" s="1390"/>
      <c r="AZ44" s="499"/>
      <c r="BA44" s="500" t="str">
        <f>IF(BB44&lt;&gt;0,"Gesamt aktuell gebucht: ","")</f>
        <v/>
      </c>
      <c r="BB44" s="501">
        <f>+BB6+BB11+BB16+BB21+BB26+BB31+BB36+BB41+BB46</f>
        <v>0</v>
      </c>
      <c r="BD44" s="268"/>
      <c r="BE44" s="274">
        <f>IF($I$2=AQ40,1,IF($I$2=Jahr!$M$7,1,0))</f>
        <v>1</v>
      </c>
      <c r="BF44" s="728">
        <v>1</v>
      </c>
      <c r="BG44" s="712"/>
      <c r="BK44" s="271"/>
      <c r="BL44" s="271"/>
      <c r="BM44" s="271"/>
      <c r="BN44" s="271"/>
      <c r="BO44" s="271"/>
      <c r="BP44" s="271"/>
      <c r="BQ44" s="271"/>
      <c r="BR44" s="271"/>
      <c r="BV44" s="1055"/>
      <c r="BW44" s="1056"/>
      <c r="BX44" s="1026"/>
    </row>
    <row r="45" spans="1:76" ht="13.35" customHeight="1" x14ac:dyDescent="0.2">
      <c r="A45" s="1003" t="str">
        <f t="shared" si="0"/>
        <v>!</v>
      </c>
      <c r="B45" s="721"/>
      <c r="C45" s="1180"/>
      <c r="D45" s="722"/>
      <c r="E45" s="585"/>
      <c r="F45" s="586"/>
      <c r="G45" s="592"/>
      <c r="H45" s="1195"/>
      <c r="I45" s="1192"/>
      <c r="J45" s="1196"/>
      <c r="K45" s="1057">
        <f t="shared" si="4"/>
        <v>0</v>
      </c>
      <c r="L45" s="1049">
        <f t="shared" si="2"/>
        <v>0</v>
      </c>
      <c r="M45" s="1050">
        <f t="shared" si="47"/>
        <v>0</v>
      </c>
      <c r="N45" s="1051">
        <f t="shared" si="5"/>
        <v>0</v>
      </c>
      <c r="O45" s="87">
        <f t="shared" si="6"/>
        <v>0</v>
      </c>
      <c r="P45" s="87" t="str">
        <f t="shared" si="7"/>
        <v/>
      </c>
      <c r="Q45" s="1052">
        <f t="shared" si="8"/>
        <v>0</v>
      </c>
      <c r="R45" s="87">
        <f t="shared" si="9"/>
        <v>0</v>
      </c>
      <c r="S45" s="87" t="str">
        <f t="shared" si="10"/>
        <v/>
      </c>
      <c r="T45" s="1052">
        <f t="shared" si="11"/>
        <v>0</v>
      </c>
      <c r="U45" s="87">
        <f t="shared" si="12"/>
        <v>0</v>
      </c>
      <c r="V45" s="87" t="str">
        <f t="shared" si="13"/>
        <v/>
      </c>
      <c r="W45" s="1052">
        <f t="shared" si="14"/>
        <v>1</v>
      </c>
      <c r="X45" s="87">
        <f t="shared" si="15"/>
        <v>0</v>
      </c>
      <c r="Y45" s="87">
        <f t="shared" si="16"/>
        <v>0</v>
      </c>
      <c r="Z45" s="1052">
        <f t="shared" si="17"/>
        <v>1</v>
      </c>
      <c r="AA45" s="87">
        <f t="shared" si="18"/>
        <v>0</v>
      </c>
      <c r="AB45" s="87">
        <f t="shared" si="19"/>
        <v>0</v>
      </c>
      <c r="AC45" s="1052">
        <f t="shared" si="20"/>
        <v>1</v>
      </c>
      <c r="AD45" s="87">
        <f t="shared" si="21"/>
        <v>0</v>
      </c>
      <c r="AE45" s="87">
        <f t="shared" si="22"/>
        <v>0</v>
      </c>
      <c r="AF45" s="1052">
        <f t="shared" si="23"/>
        <v>1</v>
      </c>
      <c r="AG45" s="87">
        <f t="shared" si="24"/>
        <v>0</v>
      </c>
      <c r="AH45" s="87">
        <f t="shared" si="25"/>
        <v>0</v>
      </c>
      <c r="AI45" s="1052">
        <f t="shared" si="26"/>
        <v>1</v>
      </c>
      <c r="AJ45" s="87">
        <f t="shared" si="27"/>
        <v>0</v>
      </c>
      <c r="AK45" s="87">
        <f t="shared" si="28"/>
        <v>0</v>
      </c>
      <c r="AL45" s="1052">
        <f t="shared" si="29"/>
        <v>0</v>
      </c>
      <c r="AM45" s="91">
        <f t="shared" si="30"/>
        <v>0</v>
      </c>
      <c r="AN45" s="91" t="str">
        <f t="shared" si="31"/>
        <v/>
      </c>
      <c r="AO45" s="1061"/>
      <c r="AP45" s="1054">
        <f t="shared" si="32"/>
        <v>0</v>
      </c>
      <c r="AQ45" s="200" t="str">
        <f>+Parameter!AH45</f>
        <v>X</v>
      </c>
      <c r="AR45" s="1386" t="s">
        <v>16</v>
      </c>
      <c r="AS45" s="1386"/>
      <c r="AT45" s="1386"/>
      <c r="AU45" s="1386"/>
      <c r="AV45" s="1386"/>
      <c r="AW45" s="1386"/>
      <c r="AX45" s="1386"/>
      <c r="AY45" s="1386"/>
      <c r="AZ45" s="1386"/>
      <c r="BA45" s="201" t="s">
        <v>27</v>
      </c>
      <c r="BB45" s="406">
        <f>+BB39+BB34+BB29+BB24+BB19+BB14+BB9+BB4+AZ46-H50-P60</f>
        <v>0</v>
      </c>
      <c r="BD45" s="268"/>
      <c r="BE45" s="274">
        <f>IF($I$2=AQ41,1,IF($I$2=Jahr!$M$7,1,0))</f>
        <v>1</v>
      </c>
      <c r="BF45" s="728">
        <v>1</v>
      </c>
      <c r="BV45" s="1055"/>
      <c r="BW45" s="1056"/>
      <c r="BX45" s="1026"/>
    </row>
    <row r="46" spans="1:76" ht="13.35" customHeight="1" x14ac:dyDescent="0.45">
      <c r="A46" s="1003" t="str">
        <f t="shared" si="0"/>
        <v>!</v>
      </c>
      <c r="B46" s="721"/>
      <c r="C46" s="1180"/>
      <c r="D46" s="722"/>
      <c r="E46" s="585"/>
      <c r="F46" s="586"/>
      <c r="G46" s="592"/>
      <c r="H46" s="1195"/>
      <c r="I46" s="1192"/>
      <c r="J46" s="1196"/>
      <c r="K46" s="1057">
        <f t="shared" si="4"/>
        <v>0</v>
      </c>
      <c r="L46" s="1049">
        <f t="shared" si="2"/>
        <v>0</v>
      </c>
      <c r="M46" s="1050">
        <f t="shared" si="47"/>
        <v>0</v>
      </c>
      <c r="N46" s="1051">
        <f t="shared" si="5"/>
        <v>0</v>
      </c>
      <c r="O46" s="87">
        <f t="shared" si="6"/>
        <v>0</v>
      </c>
      <c r="P46" s="87" t="str">
        <f t="shared" si="7"/>
        <v/>
      </c>
      <c r="Q46" s="1052">
        <f t="shared" si="8"/>
        <v>0</v>
      </c>
      <c r="R46" s="87">
        <f t="shared" si="9"/>
        <v>0</v>
      </c>
      <c r="S46" s="87" t="str">
        <f t="shared" si="10"/>
        <v/>
      </c>
      <c r="T46" s="1052">
        <f t="shared" si="11"/>
        <v>0</v>
      </c>
      <c r="U46" s="87">
        <f t="shared" si="12"/>
        <v>0</v>
      </c>
      <c r="V46" s="87" t="str">
        <f t="shared" si="13"/>
        <v/>
      </c>
      <c r="W46" s="1052">
        <f t="shared" si="14"/>
        <v>1</v>
      </c>
      <c r="X46" s="87">
        <f t="shared" si="15"/>
        <v>0</v>
      </c>
      <c r="Y46" s="87">
        <f t="shared" si="16"/>
        <v>0</v>
      </c>
      <c r="Z46" s="1052">
        <f t="shared" si="17"/>
        <v>1</v>
      </c>
      <c r="AA46" s="87">
        <f t="shared" si="18"/>
        <v>0</v>
      </c>
      <c r="AB46" s="87">
        <f t="shared" si="19"/>
        <v>0</v>
      </c>
      <c r="AC46" s="1052">
        <f t="shared" si="20"/>
        <v>1</v>
      </c>
      <c r="AD46" s="87">
        <f t="shared" si="21"/>
        <v>0</v>
      </c>
      <c r="AE46" s="87">
        <f t="shared" si="22"/>
        <v>0</v>
      </c>
      <c r="AF46" s="1052">
        <f t="shared" si="23"/>
        <v>1</v>
      </c>
      <c r="AG46" s="87">
        <f t="shared" si="24"/>
        <v>0</v>
      </c>
      <c r="AH46" s="87">
        <f t="shared" si="25"/>
        <v>0</v>
      </c>
      <c r="AI46" s="1052">
        <f t="shared" si="26"/>
        <v>1</v>
      </c>
      <c r="AJ46" s="87">
        <f t="shared" si="27"/>
        <v>0</v>
      </c>
      <c r="AK46" s="87">
        <f t="shared" si="28"/>
        <v>0</v>
      </c>
      <c r="AL46" s="1052">
        <f t="shared" si="29"/>
        <v>0</v>
      </c>
      <c r="AM46" s="91">
        <f t="shared" si="30"/>
        <v>0</v>
      </c>
      <c r="AN46" s="91" t="str">
        <f t="shared" si="31"/>
        <v/>
      </c>
      <c r="AO46" s="1062"/>
      <c r="AP46" s="1054">
        <f t="shared" si="32"/>
        <v>0</v>
      </c>
      <c r="AQ46" s="627" t="s">
        <v>89</v>
      </c>
      <c r="AR46" s="627"/>
      <c r="AS46" s="628"/>
      <c r="AT46" s="629"/>
      <c r="AU46" s="1063" t="s">
        <v>10</v>
      </c>
      <c r="AV46" s="1063" t="s">
        <v>28</v>
      </c>
      <c r="AW46" s="1063"/>
      <c r="AX46" s="1063"/>
      <c r="AY46" s="1063"/>
      <c r="AZ46" s="630">
        <f>SUMIFS($I$4:$I$48,$F$4:$F$48,AQ45,$E$4:$E$48,AQ45)+SUMIFS($J$4:$J$48,$F$4:$F$48,AQ45,$E$4:$E$48,AQ45)+SUMIFS($H$4:$H$48,$F$4:$F$48,AQ45,$E$4:$E$48,AQ45)</f>
        <v>0</v>
      </c>
      <c r="BA46" s="616" t="str">
        <f>IF(BB46&lt;&gt;0,"aktuell","")</f>
        <v/>
      </c>
      <c r="BB46" s="617">
        <f>+AN2</f>
        <v>0</v>
      </c>
      <c r="BD46" s="268"/>
      <c r="BE46" s="274">
        <f>IF($I$2=AQ42,1,IF($I$2=Jahr!$M$7,1,0))</f>
        <v>1</v>
      </c>
      <c r="BF46" s="728">
        <v>1</v>
      </c>
      <c r="BG46" s="724"/>
      <c r="BH46" s="693"/>
      <c r="BP46" s="279" t="s">
        <v>8</v>
      </c>
      <c r="BQ46" s="279"/>
      <c r="BR46" s="279"/>
      <c r="BS46" s="275">
        <f>SUMIFS($H$4:$H$48,$F$4:$F$48,AQ45,$B$4:$B$48,"&gt;0")</f>
        <v>0</v>
      </c>
      <c r="BT46" s="275">
        <f>SUMIFS($I$4:$I$48,$F$4:$F$48,AQ45,$B$4:$B$48,"&gt;0")</f>
        <v>0</v>
      </c>
      <c r="BU46" s="275">
        <f>SUMIFS($J$4:$J$48,$F$4:$F$48,AQ45,$B$4:$B$48,"&gt;0")</f>
        <v>0</v>
      </c>
      <c r="BV46" s="276"/>
      <c r="BW46" s="1056"/>
      <c r="BX46" s="1026"/>
    </row>
    <row r="47" spans="1:76" ht="13.35" customHeight="1" thickBot="1" x14ac:dyDescent="0.5">
      <c r="A47" s="1003" t="str">
        <f t="shared" si="0"/>
        <v>!</v>
      </c>
      <c r="B47" s="721"/>
      <c r="C47" s="1180"/>
      <c r="D47" s="722"/>
      <c r="E47" s="585"/>
      <c r="F47" s="586"/>
      <c r="G47" s="592"/>
      <c r="H47" s="1195"/>
      <c r="I47" s="1192"/>
      <c r="J47" s="1196"/>
      <c r="K47" s="1057">
        <f t="shared" si="4"/>
        <v>0</v>
      </c>
      <c r="L47" s="1064">
        <f t="shared" si="2"/>
        <v>0</v>
      </c>
      <c r="M47" s="1050">
        <f>IF(AND(B47&gt;0,B47&lt;&gt;"x",M46&lt;&gt;0),+M46+1,0)</f>
        <v>0</v>
      </c>
      <c r="N47" s="1051">
        <f t="shared" si="5"/>
        <v>0</v>
      </c>
      <c r="O47" s="87">
        <f t="shared" si="6"/>
        <v>0</v>
      </c>
      <c r="P47" s="87" t="str">
        <f t="shared" si="7"/>
        <v/>
      </c>
      <c r="Q47" s="1052">
        <f t="shared" si="8"/>
        <v>0</v>
      </c>
      <c r="R47" s="87">
        <f t="shared" si="9"/>
        <v>0</v>
      </c>
      <c r="S47" s="87" t="str">
        <f t="shared" si="10"/>
        <v/>
      </c>
      <c r="T47" s="1052">
        <f t="shared" si="11"/>
        <v>0</v>
      </c>
      <c r="U47" s="87">
        <f t="shared" si="12"/>
        <v>0</v>
      </c>
      <c r="V47" s="87" t="str">
        <f t="shared" si="13"/>
        <v/>
      </c>
      <c r="W47" s="1052">
        <f t="shared" si="14"/>
        <v>1</v>
      </c>
      <c r="X47" s="87">
        <f t="shared" si="15"/>
        <v>0</v>
      </c>
      <c r="Y47" s="87">
        <f t="shared" si="16"/>
        <v>0</v>
      </c>
      <c r="Z47" s="1052">
        <f t="shared" si="17"/>
        <v>1</v>
      </c>
      <c r="AA47" s="87">
        <f t="shared" si="18"/>
        <v>0</v>
      </c>
      <c r="AB47" s="87">
        <f t="shared" si="19"/>
        <v>0</v>
      </c>
      <c r="AC47" s="1052">
        <f t="shared" si="20"/>
        <v>1</v>
      </c>
      <c r="AD47" s="87">
        <f t="shared" si="21"/>
        <v>0</v>
      </c>
      <c r="AE47" s="87">
        <f t="shared" si="22"/>
        <v>0</v>
      </c>
      <c r="AF47" s="1052">
        <f t="shared" si="23"/>
        <v>1</v>
      </c>
      <c r="AG47" s="87">
        <f t="shared" si="24"/>
        <v>0</v>
      </c>
      <c r="AH47" s="87">
        <f t="shared" si="25"/>
        <v>0</v>
      </c>
      <c r="AI47" s="1052">
        <f t="shared" si="26"/>
        <v>1</v>
      </c>
      <c r="AJ47" s="87">
        <f t="shared" si="27"/>
        <v>0</v>
      </c>
      <c r="AK47" s="87">
        <f t="shared" si="28"/>
        <v>0</v>
      </c>
      <c r="AL47" s="1052">
        <f t="shared" si="29"/>
        <v>0</v>
      </c>
      <c r="AM47" s="91">
        <f>IF($F47=AM$2,AM46+$H47+$I47+$J47,+AM46)</f>
        <v>0</v>
      </c>
      <c r="AN47" s="1146" t="str">
        <f t="shared" ref="AN47" si="48">IF($F47=AM$2,+$H47+$I47+$J47,"")</f>
        <v/>
      </c>
      <c r="AO47" s="1065"/>
      <c r="AP47" s="1054">
        <f t="shared" si="32"/>
        <v>0</v>
      </c>
      <c r="AQ47" s="1383" t="s">
        <v>148</v>
      </c>
      <c r="AR47" s="1383"/>
      <c r="AS47" s="1383"/>
      <c r="AT47" s="1383"/>
      <c r="AU47" s="1383"/>
      <c r="AV47" s="1383"/>
      <c r="AW47" s="1383"/>
      <c r="AX47" s="1383"/>
      <c r="AY47" s="1383"/>
      <c r="AZ47" s="1384"/>
      <c r="BA47" s="618" t="str">
        <f>IF(BB47&lt;&gt;0,"Monatsende","")</f>
        <v/>
      </c>
      <c r="BB47" s="619">
        <f>+AN3</f>
        <v>0</v>
      </c>
      <c r="BD47" s="280"/>
      <c r="BE47" s="281">
        <f>IF($I$2=AQ43,1,IF($I$2=Jahr!$M$7,1,0))</f>
        <v>1</v>
      </c>
      <c r="BF47" s="729">
        <v>1</v>
      </c>
      <c r="BG47" s="723"/>
      <c r="BH47" s="282"/>
      <c r="BI47" s="282"/>
      <c r="BJ47" s="282"/>
      <c r="BK47" s="283"/>
      <c r="BL47" s="283"/>
      <c r="BM47" s="283"/>
      <c r="BN47" s="283"/>
      <c r="BO47" s="283"/>
      <c r="BP47" s="284" t="s">
        <v>22</v>
      </c>
      <c r="BQ47" s="284"/>
      <c r="BR47" s="284"/>
      <c r="BS47" s="285">
        <f>SUMIFS($H$4:$H$48,$F$4:$F$48,AQ45)</f>
        <v>0</v>
      </c>
      <c r="BT47" s="285">
        <f>SUMIFS($I$4:$I$48,$F$4:$F$48,AQ45)</f>
        <v>0</v>
      </c>
      <c r="BU47" s="285">
        <f>SUMIFS($J$4:$J$48,$F$4:$F$48,AQ45)</f>
        <v>0</v>
      </c>
      <c r="BV47" s="286">
        <f>IF($AP$2=0,+BW47-AZ46,0)</f>
        <v>0</v>
      </c>
      <c r="BW47" s="1066">
        <f>+AN$50</f>
        <v>0</v>
      </c>
      <c r="BX47" s="1026"/>
    </row>
    <row r="48" spans="1:76" ht="5.0999999999999996" customHeight="1" thickTop="1" x14ac:dyDescent="0.45">
      <c r="A48" s="1370" t="s">
        <v>95</v>
      </c>
      <c r="B48" s="1362" t="str">
        <f>IF($BE$2&lt;&gt;0,"geht nicht!",IF(M49=0,"einfügen:","kopieren:"))</f>
        <v>einfügen:</v>
      </c>
      <c r="C48" s="1364" t="str">
        <f>IF($BE$2&lt;&gt;0," Die Aktion muss rückgängig gemacht werden!",IF(M49=0," &lt; markieren + &lt;Einfügen/Blattzeile Einfügen&gt;"," bis hierher ziehen!"))</f>
        <v xml:space="preserve"> &lt; markieren + &lt;Einfügen/Blattzeile Einfügen&gt;</v>
      </c>
      <c r="D48" s="1365"/>
      <c r="E48" s="1067" t="s">
        <v>9</v>
      </c>
      <c r="F48" s="1068" t="s">
        <v>9</v>
      </c>
      <c r="G48" s="1068" t="s">
        <v>9</v>
      </c>
      <c r="H48" s="1069"/>
      <c r="I48" s="1175"/>
      <c r="J48" s="1173"/>
      <c r="K48" s="1372">
        <f>K3+H49+I49+J49-H50</f>
        <v>0</v>
      </c>
      <c r="L48" s="1070"/>
      <c r="M48" s="1037"/>
      <c r="N48" s="1051"/>
      <c r="O48" s="87"/>
      <c r="P48" s="87"/>
      <c r="Q48" s="1052"/>
      <c r="R48" s="87"/>
      <c r="S48" s="87"/>
      <c r="T48" s="1052"/>
      <c r="U48" s="87"/>
      <c r="V48" s="87"/>
      <c r="W48" s="1052"/>
      <c r="X48" s="87"/>
      <c r="Y48" s="87"/>
      <c r="Z48" s="1052"/>
      <c r="AA48" s="87"/>
      <c r="AB48" s="87"/>
      <c r="AC48" s="1052"/>
      <c r="AD48" s="87"/>
      <c r="AE48" s="87"/>
      <c r="AF48" s="1052"/>
      <c r="AG48" s="87"/>
      <c r="AH48" s="87"/>
      <c r="AI48" s="1052"/>
      <c r="AJ48" s="87"/>
      <c r="AK48" s="87"/>
      <c r="AL48" s="1052"/>
      <c r="AM48" s="91"/>
      <c r="AN48" s="91"/>
      <c r="AO48" s="1071"/>
      <c r="AP48" s="1371" t="s">
        <v>95</v>
      </c>
      <c r="AQ48" s="588"/>
      <c r="AR48" s="589"/>
      <c r="AS48" s="590"/>
      <c r="AT48" s="589"/>
      <c r="AU48" s="589"/>
      <c r="AV48" s="589"/>
      <c r="AW48" s="590"/>
      <c r="AX48" s="589"/>
      <c r="AY48" s="589"/>
      <c r="AZ48" s="589"/>
      <c r="BA48" s="590"/>
      <c r="BB48" s="591"/>
    </row>
    <row r="49" spans="1:58" ht="13.15" customHeight="1" x14ac:dyDescent="0.35">
      <c r="A49" s="1370"/>
      <c r="B49" s="1363"/>
      <c r="C49" s="1366"/>
      <c r="D49" s="1367"/>
      <c r="E49" s="1072" t="s">
        <v>9</v>
      </c>
      <c r="F49" s="1073" t="s">
        <v>9</v>
      </c>
      <c r="G49" s="1073" t="s">
        <v>9</v>
      </c>
      <c r="H49" s="1176" t="str">
        <f>IF(SUBTOTAL(9,H4:H48)&lt;&gt;0,SUBTOTAL(9,H4:H48),"0,00 ")</f>
        <v xml:space="preserve">0,00 </v>
      </c>
      <c r="I49" s="1074" t="str">
        <f>IF(SUBTOTAL(9,I4:I48)&lt;&gt;0,SUBTOTAL(9,I4:I48),"0,00 ")</f>
        <v xml:space="preserve">0,00 </v>
      </c>
      <c r="J49" s="1075" t="str">
        <f>IF(SUBTOTAL(9,J4:J48)&lt;&gt;0,SUBTOTAL(9,J4:J48),"0,00 ")</f>
        <v xml:space="preserve">0,00 </v>
      </c>
      <c r="K49" s="1373"/>
      <c r="L49" s="1037">
        <f>MAX(M3:M48)</f>
        <v>1</v>
      </c>
      <c r="M49" s="718">
        <f>IF(L3&lt;&gt;0,0,COUNTBLANK(AP3:AP48)+M50)</f>
        <v>0</v>
      </c>
      <c r="N49" s="1076"/>
      <c r="O49" s="1077">
        <f>+P49+O3</f>
        <v>0</v>
      </c>
      <c r="P49" s="1078">
        <f>SUM(P4:P48)</f>
        <v>0</v>
      </c>
      <c r="Q49" s="1079"/>
      <c r="R49" s="1077">
        <f>+S49+R3</f>
        <v>0</v>
      </c>
      <c r="S49" s="1078">
        <f>SUM(S4:S48)</f>
        <v>0</v>
      </c>
      <c r="T49" s="1079"/>
      <c r="U49" s="1077">
        <f>+V49+U3</f>
        <v>0</v>
      </c>
      <c r="V49" s="1078">
        <f>SUM(V4:V48)</f>
        <v>0</v>
      </c>
      <c r="W49" s="1079"/>
      <c r="X49" s="1077">
        <f>+Y49+X3</f>
        <v>0</v>
      </c>
      <c r="Y49" s="1078">
        <f>SUM(Y4:Y48)</f>
        <v>0</v>
      </c>
      <c r="Z49" s="1079"/>
      <c r="AA49" s="1077">
        <f>+AB49+AA3</f>
        <v>0</v>
      </c>
      <c r="AB49" s="1078">
        <f>SUM(AB4:AB48)</f>
        <v>0</v>
      </c>
      <c r="AC49" s="1079"/>
      <c r="AD49" s="1077">
        <f>+AE49+AD3</f>
        <v>0</v>
      </c>
      <c r="AE49" s="1078">
        <f>SUM(AE4:AE48)</f>
        <v>0</v>
      </c>
      <c r="AF49" s="1079"/>
      <c r="AG49" s="1077">
        <f>+AH49+AG3</f>
        <v>0</v>
      </c>
      <c r="AH49" s="1078">
        <f>SUM(AH4:AH48)</f>
        <v>0</v>
      </c>
      <c r="AI49" s="1079"/>
      <c r="AJ49" s="1077">
        <f>+AK49+AJ3</f>
        <v>0</v>
      </c>
      <c r="AK49" s="1078">
        <f>SUM(AK4:AK48)</f>
        <v>0</v>
      </c>
      <c r="AL49" s="1079"/>
      <c r="AM49" s="1077">
        <f>+AN49+AM3</f>
        <v>0</v>
      </c>
      <c r="AN49" s="1080">
        <f>SUM(AN4:AN48)</f>
        <v>0</v>
      </c>
      <c r="AO49" s="1081" t="s">
        <v>116</v>
      </c>
      <c r="AP49" s="1371"/>
      <c r="AQ49" s="110"/>
      <c r="AR49" s="110"/>
      <c r="AS49" s="204"/>
      <c r="AT49" s="110"/>
      <c r="AU49" s="110"/>
      <c r="AV49" s="110"/>
      <c r="AW49" s="204"/>
      <c r="AX49" s="110"/>
      <c r="AY49" s="110"/>
      <c r="AZ49" s="110"/>
      <c r="BA49" s="204"/>
    </row>
    <row r="50" spans="1:58" ht="13.15" customHeight="1" thickBot="1" x14ac:dyDescent="0.5">
      <c r="A50" s="1003" t="str">
        <f>IF(M49="!",".",IF(AND($B$50="y",B50&gt;0,OR(B51=0,B51="x",A51="!"),B50&lt;&gt;"x"),+K50,"."))</f>
        <v>.</v>
      </c>
      <c r="B50" s="1162" t="s">
        <v>11</v>
      </c>
      <c r="C50" s="1368" t="str">
        <f>IF(+Jahr!G26=1,+Jahr!E33,IF(+Jahr!G25&gt;0,+Jahr!E30,IF(+Jahr!H25&gt;0,+Jahr!E31,IF(+Jahr!K11&gt;0,+Jahr!E32,""))))</f>
        <v/>
      </c>
      <c r="D50" s="1369"/>
      <c r="E50" s="1082" t="s">
        <v>9</v>
      </c>
      <c r="F50" s="1082" t="s">
        <v>9</v>
      </c>
      <c r="G50" s="1083" t="s">
        <v>9</v>
      </c>
      <c r="H50" s="1380">
        <f>-P60+H49+I49+J49</f>
        <v>0</v>
      </c>
      <c r="I50" s="1381"/>
      <c r="J50" s="1382"/>
      <c r="K50" s="1374"/>
      <c r="L50" s="1084" t="s">
        <v>115</v>
      </c>
      <c r="M50" s="720">
        <f>IF(ISERROR(K51),1,0)</f>
        <v>0</v>
      </c>
      <c r="N50" s="1085"/>
      <c r="O50" s="1086">
        <f>IF(O2&lt;&gt;"",COUNTIF($F$3:$F$48,O2),0)</f>
        <v>0</v>
      </c>
      <c r="P50" s="1087">
        <f>SUBTOTAL(109,P4:P48)</f>
        <v>0</v>
      </c>
      <c r="Q50" s="1087"/>
      <c r="R50" s="1086">
        <f>IF(R2&lt;&gt;"",COUNTIF($F$3:$F$48,R2),0)</f>
        <v>0</v>
      </c>
      <c r="S50" s="1087">
        <f>SUBTOTAL(109,S4:S48)</f>
        <v>0</v>
      </c>
      <c r="T50" s="1087"/>
      <c r="U50" s="1086">
        <f>IF(U2&lt;&gt;"",COUNTIF($F$3:$F$48,U2),0)</f>
        <v>0</v>
      </c>
      <c r="V50" s="1087">
        <f>SUBTOTAL(109,V4:V48)</f>
        <v>0</v>
      </c>
      <c r="W50" s="1087"/>
      <c r="X50" s="1086">
        <f>IF(X2&lt;&gt;"",COUNTIF($F$3:$F$48,X2),0)</f>
        <v>0</v>
      </c>
      <c r="Y50" s="1087">
        <f>SUBTOTAL(109,Y4:Y48)</f>
        <v>0</v>
      </c>
      <c r="Z50" s="1087"/>
      <c r="AA50" s="1086">
        <f>IF(AA2&lt;&gt;"",COUNTIF($F$3:$F$48,AA2),0)</f>
        <v>0</v>
      </c>
      <c r="AB50" s="1087">
        <f>SUBTOTAL(109,AB4:AB48)</f>
        <v>0</v>
      </c>
      <c r="AC50" s="1087"/>
      <c r="AD50" s="1086">
        <f>IF(AD2&lt;&gt;"",COUNTIF($F$3:$F$48,AD2),0)</f>
        <v>0</v>
      </c>
      <c r="AE50" s="1087">
        <f>SUBTOTAL(109,AE4:AE48)</f>
        <v>0</v>
      </c>
      <c r="AF50" s="1087"/>
      <c r="AG50" s="1086">
        <f>IF(AG2&lt;&gt;"",COUNTIF($F$3:$F$48,AG2),0)</f>
        <v>0</v>
      </c>
      <c r="AH50" s="1087">
        <f>SUBTOTAL(109,AH4:AH48)</f>
        <v>0</v>
      </c>
      <c r="AI50" s="1087"/>
      <c r="AJ50" s="1086">
        <f>IF(AJ2&lt;&gt;"",COUNTIF($F$3:$F$48,AJ2),0)</f>
        <v>0</v>
      </c>
      <c r="AK50" s="1087">
        <f>SUBTOTAL(109,AK4:AK48)</f>
        <v>0</v>
      </c>
      <c r="AL50" s="1087"/>
      <c r="AM50" s="1086">
        <f>IF(AM2&lt;&gt;"",COUNTIF($F$3:$F$48,AM2),0)</f>
        <v>0</v>
      </c>
      <c r="AN50" s="1087">
        <f>SUBTOTAL(109,AN4:AN48)</f>
        <v>0</v>
      </c>
      <c r="AO50" s="1088" t="s">
        <v>36</v>
      </c>
      <c r="AQ50" s="1089">
        <f>+Jahr!K20</f>
        <v>0</v>
      </c>
    </row>
    <row r="51" spans="1:58" s="98" customFormat="1" ht="9" customHeight="1" thickTop="1" x14ac:dyDescent="0.45">
      <c r="A51" s="1090" t="s">
        <v>9</v>
      </c>
      <c r="B51" s="1091" t="s">
        <v>9</v>
      </c>
      <c r="C51" s="1091" t="s">
        <v>9</v>
      </c>
      <c r="D51" s="1091"/>
      <c r="E51" s="1091" t="s">
        <v>9</v>
      </c>
      <c r="F51" s="1091" t="str">
        <f>IF(Parameter!B4&lt;&gt;"#",+Parameter!B4,"")</f>
        <v>HH</v>
      </c>
      <c r="G51" s="1091" t="s">
        <v>9</v>
      </c>
      <c r="H51" s="1092">
        <f t="shared" ref="H51:H59" si="49">IF($F51&lt;&gt;"!",SUMIFS($H$3:$H$48,$F$3:$F$48,$F51),"!")</f>
        <v>0</v>
      </c>
      <c r="I51" s="1092">
        <f t="shared" ref="I51:I59" si="50">IF($F51&lt;&gt;"!",SUMIFS($I$3:$I$48,$F$3:$F$48,$F51),"!")</f>
        <v>0</v>
      </c>
      <c r="J51" s="1092">
        <f t="shared" ref="J51:J59" si="51">IF($F51&lt;&gt;"!",SUMIFS($J$3:$J$48,$F$3:$F$48,$F51),"!")</f>
        <v>0</v>
      </c>
      <c r="K51" s="1093">
        <f>SUM(K3:K50)</f>
        <v>0</v>
      </c>
      <c r="L51" s="1094" t="s">
        <v>117</v>
      </c>
      <c r="M51" s="1095">
        <f>IF(F51&lt;&gt;"",1,0)</f>
        <v>1</v>
      </c>
      <c r="N51" s="1096">
        <f>SUBTOTAL(9,M51)</f>
        <v>1</v>
      </c>
      <c r="O51" s="1097"/>
      <c r="P51" s="1098"/>
      <c r="Q51" s="1099"/>
      <c r="R51" s="1098"/>
      <c r="S51" s="1098"/>
      <c r="T51" s="1099"/>
      <c r="U51" s="1100"/>
      <c r="V51" s="1100"/>
      <c r="W51" s="1100"/>
      <c r="X51" s="1100"/>
      <c r="Y51" s="1101"/>
      <c r="Z51" s="1101"/>
      <c r="AA51" s="1101"/>
      <c r="AB51" s="1101"/>
      <c r="AC51" s="1101"/>
      <c r="AD51" s="1101"/>
      <c r="AE51" s="1102"/>
      <c r="AF51" s="1102"/>
      <c r="AG51" s="1102"/>
      <c r="AH51" s="1102"/>
      <c r="AI51" s="1102"/>
      <c r="AJ51" s="1102"/>
      <c r="AK51" s="1102"/>
      <c r="AL51" s="1102"/>
      <c r="AM51" s="1102"/>
      <c r="AN51" s="1102"/>
      <c r="AO51" s="1387" t="s">
        <v>118</v>
      </c>
      <c r="AS51" s="1103"/>
      <c r="AW51" s="1103"/>
      <c r="BA51" s="1103"/>
      <c r="BB51" s="1104"/>
      <c r="BF51" s="1105"/>
    </row>
    <row r="52" spans="1:58" s="98" customFormat="1" ht="9" customHeight="1" x14ac:dyDescent="0.45">
      <c r="A52" s="1090" t="s">
        <v>9</v>
      </c>
      <c r="B52" s="1091" t="s">
        <v>9</v>
      </c>
      <c r="C52" s="1091" t="s">
        <v>9</v>
      </c>
      <c r="D52" s="1091"/>
      <c r="E52" s="1091" t="s">
        <v>9</v>
      </c>
      <c r="F52" s="1091" t="str">
        <f>IF(Parameter!B5&lt;&gt;"#",+Parameter!B5,"")</f>
        <v>Frei</v>
      </c>
      <c r="G52" s="1091" t="s">
        <v>9</v>
      </c>
      <c r="H52" s="1092">
        <f t="shared" si="49"/>
        <v>0</v>
      </c>
      <c r="I52" s="1092">
        <f t="shared" si="50"/>
        <v>0</v>
      </c>
      <c r="J52" s="1092">
        <f t="shared" si="51"/>
        <v>0</v>
      </c>
      <c r="K52" s="1091" t="s">
        <v>9</v>
      </c>
      <c r="L52" s="1091"/>
      <c r="M52" s="1106">
        <f t="shared" ref="M52:M59" si="52">IF(F52&lt;&gt;"",1,0)</f>
        <v>1</v>
      </c>
      <c r="N52" s="1107">
        <f t="shared" ref="N52:N59" si="53">SUBTOTAL(9,M52)</f>
        <v>1</v>
      </c>
      <c r="O52" s="1108"/>
      <c r="P52" s="1071"/>
      <c r="Q52" s="1109"/>
      <c r="R52" s="1071"/>
      <c r="S52" s="1071"/>
      <c r="T52" s="1109"/>
      <c r="U52" s="1110"/>
      <c r="V52" s="1110"/>
      <c r="W52" s="1110"/>
      <c r="X52" s="1110"/>
      <c r="Y52" s="1111"/>
      <c r="Z52" s="1111"/>
      <c r="AA52" s="1111"/>
      <c r="AB52" s="1111"/>
      <c r="AC52" s="1111"/>
      <c r="AD52" s="1111"/>
      <c r="AE52" s="1112"/>
      <c r="AF52" s="1112"/>
      <c r="AG52" s="1112"/>
      <c r="AH52" s="1112"/>
      <c r="AI52" s="1112"/>
      <c r="AJ52" s="1112"/>
      <c r="AK52" s="1112"/>
      <c r="AL52" s="1112"/>
      <c r="AM52" s="1112"/>
      <c r="AN52" s="1112"/>
      <c r="AO52" s="1388"/>
      <c r="AP52" s="719"/>
      <c r="AS52" s="1103"/>
      <c r="AW52" s="1103"/>
      <c r="BA52" s="1103"/>
      <c r="BB52" s="1104"/>
      <c r="BF52" s="1105"/>
    </row>
    <row r="53" spans="1:58" s="98" customFormat="1" ht="9" customHeight="1" x14ac:dyDescent="0.45">
      <c r="A53" s="1090" t="s">
        <v>9</v>
      </c>
      <c r="B53" s="1091" t="s">
        <v>9</v>
      </c>
      <c r="C53" s="1091" t="s">
        <v>9</v>
      </c>
      <c r="D53" s="1091"/>
      <c r="E53" s="1091" t="s">
        <v>9</v>
      </c>
      <c r="F53" s="1091" t="str">
        <f>IF(Parameter!B6&lt;&gt;"#",+Parameter!B6,"")</f>
        <v>Arzt</v>
      </c>
      <c r="G53" s="1091" t="s">
        <v>9</v>
      </c>
      <c r="H53" s="1092">
        <f t="shared" si="49"/>
        <v>0</v>
      </c>
      <c r="I53" s="1092">
        <f t="shared" si="50"/>
        <v>0</v>
      </c>
      <c r="J53" s="1092">
        <f t="shared" si="51"/>
        <v>0</v>
      </c>
      <c r="K53" s="1091" t="s">
        <v>9</v>
      </c>
      <c r="L53" s="1091"/>
      <c r="M53" s="1106">
        <f t="shared" si="52"/>
        <v>1</v>
      </c>
      <c r="N53" s="1107">
        <f t="shared" si="53"/>
        <v>1</v>
      </c>
      <c r="O53" s="1108"/>
      <c r="P53" s="1071"/>
      <c r="Q53" s="1109"/>
      <c r="R53" s="1071"/>
      <c r="S53" s="1071"/>
      <c r="T53" s="1109"/>
      <c r="U53" s="1110"/>
      <c r="V53" s="1110"/>
      <c r="W53" s="1110"/>
      <c r="X53" s="1110"/>
      <c r="Y53" s="1111"/>
      <c r="Z53" s="1111"/>
      <c r="AA53" s="1111"/>
      <c r="AB53" s="1111"/>
      <c r="AC53" s="1111"/>
      <c r="AD53" s="1111"/>
      <c r="AE53" s="1112"/>
      <c r="AF53" s="1112"/>
      <c r="AG53" s="1112"/>
      <c r="AH53" s="1112"/>
      <c r="AI53" s="1112"/>
      <c r="AJ53" s="1112"/>
      <c r="AK53" s="1112"/>
      <c r="AL53" s="1112"/>
      <c r="AM53" s="1112"/>
      <c r="AN53" s="1112"/>
      <c r="AO53" s="1388"/>
      <c r="AP53" s="719"/>
      <c r="AS53" s="1103"/>
      <c r="AW53" s="1103"/>
      <c r="BA53" s="1103"/>
      <c r="BB53" s="1104"/>
      <c r="BF53" s="1105"/>
    </row>
    <row r="54" spans="1:58" s="98" customFormat="1" ht="9" customHeight="1" x14ac:dyDescent="0.45">
      <c r="A54" s="1090" t="s">
        <v>9</v>
      </c>
      <c r="B54" s="1091" t="s">
        <v>9</v>
      </c>
      <c r="C54" s="1091" t="s">
        <v>9</v>
      </c>
      <c r="D54" s="1091"/>
      <c r="E54" s="1091" t="s">
        <v>9</v>
      </c>
      <c r="F54" s="1091" t="str">
        <f>IF(Parameter!B7&lt;&gt;"#",+Parameter!B7,"")</f>
        <v/>
      </c>
      <c r="G54" s="1091" t="s">
        <v>9</v>
      </c>
      <c r="H54" s="1092">
        <f t="shared" si="49"/>
        <v>0</v>
      </c>
      <c r="I54" s="1092">
        <f t="shared" si="50"/>
        <v>0</v>
      </c>
      <c r="J54" s="1092">
        <f t="shared" si="51"/>
        <v>0</v>
      </c>
      <c r="K54" s="1091" t="s">
        <v>9</v>
      </c>
      <c r="L54" s="1091"/>
      <c r="M54" s="1106">
        <f t="shared" si="52"/>
        <v>0</v>
      </c>
      <c r="N54" s="1107">
        <f t="shared" si="53"/>
        <v>0</v>
      </c>
      <c r="O54" s="1108"/>
      <c r="P54" s="1071"/>
      <c r="Q54" s="1109"/>
      <c r="R54" s="1071"/>
      <c r="S54" s="1071"/>
      <c r="T54" s="1109"/>
      <c r="U54" s="1110"/>
      <c r="V54" s="1110"/>
      <c r="W54" s="1110"/>
      <c r="X54" s="1110"/>
      <c r="Y54" s="1111"/>
      <c r="Z54" s="1111"/>
      <c r="AA54" s="1111"/>
      <c r="AB54" s="1111"/>
      <c r="AC54" s="1111"/>
      <c r="AD54" s="1111"/>
      <c r="AE54" s="1112"/>
      <c r="AF54" s="1112"/>
      <c r="AG54" s="1112"/>
      <c r="AH54" s="1112"/>
      <c r="AI54" s="1112"/>
      <c r="AJ54" s="1112"/>
      <c r="AK54" s="1112"/>
      <c r="AL54" s="1112"/>
      <c r="AM54" s="1112"/>
      <c r="AN54" s="1112"/>
      <c r="AO54" s="1388"/>
      <c r="AP54" s="719"/>
      <c r="AS54" s="1103"/>
      <c r="AW54" s="1103"/>
      <c r="BA54" s="1103"/>
      <c r="BB54" s="1104"/>
      <c r="BF54" s="1105"/>
    </row>
    <row r="55" spans="1:58" s="98" customFormat="1" ht="9" customHeight="1" x14ac:dyDescent="0.45">
      <c r="A55" s="1090" t="s">
        <v>9</v>
      </c>
      <c r="B55" s="1091" t="s">
        <v>9</v>
      </c>
      <c r="C55" s="1091" t="s">
        <v>9</v>
      </c>
      <c r="D55" s="1091"/>
      <c r="E55" s="1091" t="s">
        <v>9</v>
      </c>
      <c r="F55" s="1091" t="str">
        <f>IF(Parameter!B8&lt;&gt;"#",+Parameter!B8,"")</f>
        <v/>
      </c>
      <c r="G55" s="1091" t="s">
        <v>9</v>
      </c>
      <c r="H55" s="1092">
        <f t="shared" si="49"/>
        <v>0</v>
      </c>
      <c r="I55" s="1092">
        <f t="shared" si="50"/>
        <v>0</v>
      </c>
      <c r="J55" s="1092">
        <f t="shared" si="51"/>
        <v>0</v>
      </c>
      <c r="K55" s="1091" t="s">
        <v>9</v>
      </c>
      <c r="L55" s="1091"/>
      <c r="M55" s="1106">
        <f t="shared" si="52"/>
        <v>0</v>
      </c>
      <c r="N55" s="1107">
        <f t="shared" si="53"/>
        <v>0</v>
      </c>
      <c r="O55" s="1108"/>
      <c r="P55" s="1071"/>
      <c r="Q55" s="1109"/>
      <c r="R55" s="1071"/>
      <c r="S55" s="1071"/>
      <c r="T55" s="1109"/>
      <c r="U55" s="1110"/>
      <c r="V55" s="1110"/>
      <c r="W55" s="1110"/>
      <c r="X55" s="1110"/>
      <c r="Y55" s="1111"/>
      <c r="Z55" s="1111"/>
      <c r="AA55" s="1111"/>
      <c r="AB55" s="1111"/>
      <c r="AC55" s="1111"/>
      <c r="AD55" s="1111"/>
      <c r="AE55" s="1112"/>
      <c r="AF55" s="1112"/>
      <c r="AG55" s="1112"/>
      <c r="AH55" s="1112"/>
      <c r="AI55" s="1112"/>
      <c r="AJ55" s="1112"/>
      <c r="AK55" s="1112"/>
      <c r="AL55" s="1112"/>
      <c r="AM55" s="1112"/>
      <c r="AN55" s="1112"/>
      <c r="AO55" s="1388"/>
      <c r="AP55" s="719"/>
      <c r="AS55" s="1103"/>
      <c r="AW55" s="1103"/>
      <c r="BA55" s="1103"/>
      <c r="BB55" s="1104"/>
      <c r="BF55" s="1105"/>
    </row>
    <row r="56" spans="1:58" s="98" customFormat="1" ht="9" customHeight="1" x14ac:dyDescent="0.45">
      <c r="A56" s="1090" t="s">
        <v>9</v>
      </c>
      <c r="B56" s="1091" t="s">
        <v>9</v>
      </c>
      <c r="C56" s="1091" t="s">
        <v>9</v>
      </c>
      <c r="D56" s="1091"/>
      <c r="E56" s="1091" t="s">
        <v>9</v>
      </c>
      <c r="F56" s="1091" t="str">
        <f>IF(Parameter!B9&lt;&gt;"#",+Parameter!B9,"")</f>
        <v/>
      </c>
      <c r="G56" s="1091" t="s">
        <v>9</v>
      </c>
      <c r="H56" s="1092">
        <f t="shared" si="49"/>
        <v>0</v>
      </c>
      <c r="I56" s="1092">
        <f t="shared" si="50"/>
        <v>0</v>
      </c>
      <c r="J56" s="1092">
        <f t="shared" si="51"/>
        <v>0</v>
      </c>
      <c r="K56" s="1091" t="s">
        <v>9</v>
      </c>
      <c r="L56" s="1091"/>
      <c r="M56" s="1106">
        <f t="shared" si="52"/>
        <v>0</v>
      </c>
      <c r="N56" s="1107">
        <f t="shared" si="53"/>
        <v>0</v>
      </c>
      <c r="O56" s="1108"/>
      <c r="P56" s="1071"/>
      <c r="Q56" s="1109"/>
      <c r="R56" s="1071"/>
      <c r="S56" s="1071"/>
      <c r="T56" s="1109"/>
      <c r="U56" s="1110"/>
      <c r="V56" s="1110"/>
      <c r="W56" s="1110"/>
      <c r="X56" s="1110"/>
      <c r="Y56" s="1111"/>
      <c r="Z56" s="1111"/>
      <c r="AA56" s="1111"/>
      <c r="AB56" s="1111"/>
      <c r="AC56" s="1111"/>
      <c r="AD56" s="1111"/>
      <c r="AE56" s="1112"/>
      <c r="AF56" s="1112"/>
      <c r="AG56" s="1112"/>
      <c r="AH56" s="1112"/>
      <c r="AI56" s="1112"/>
      <c r="AJ56" s="1112"/>
      <c r="AK56" s="1112"/>
      <c r="AL56" s="1112"/>
      <c r="AM56" s="1112"/>
      <c r="AN56" s="1112"/>
      <c r="AO56" s="1388"/>
      <c r="AP56" s="719"/>
      <c r="AS56" s="1103"/>
      <c r="AW56" s="1103"/>
      <c r="BA56" s="1103"/>
      <c r="BB56" s="1104"/>
      <c r="BF56" s="1105"/>
    </row>
    <row r="57" spans="1:58" s="98" customFormat="1" ht="9" customHeight="1" x14ac:dyDescent="0.45">
      <c r="A57" s="1090" t="s">
        <v>9</v>
      </c>
      <c r="B57" s="1091" t="s">
        <v>9</v>
      </c>
      <c r="C57" s="1091" t="s">
        <v>9</v>
      </c>
      <c r="D57" s="1091"/>
      <c r="E57" s="1091" t="s">
        <v>9</v>
      </c>
      <c r="F57" s="1091" t="str">
        <f>IF(Parameter!B10&lt;&gt;"#",+Parameter!B10,"")</f>
        <v/>
      </c>
      <c r="G57" s="1091" t="s">
        <v>9</v>
      </c>
      <c r="H57" s="1092">
        <f t="shared" si="49"/>
        <v>0</v>
      </c>
      <c r="I57" s="1092">
        <f t="shared" si="50"/>
        <v>0</v>
      </c>
      <c r="J57" s="1092">
        <f t="shared" si="51"/>
        <v>0</v>
      </c>
      <c r="K57" s="1091" t="s">
        <v>9</v>
      </c>
      <c r="L57" s="1091"/>
      <c r="M57" s="1106">
        <f t="shared" si="52"/>
        <v>0</v>
      </c>
      <c r="N57" s="1107">
        <f t="shared" si="53"/>
        <v>0</v>
      </c>
      <c r="O57" s="1108"/>
      <c r="P57" s="1071"/>
      <c r="Q57" s="1109"/>
      <c r="R57" s="1071"/>
      <c r="S57" s="1071"/>
      <c r="T57" s="1109"/>
      <c r="U57" s="1110"/>
      <c r="V57" s="1110"/>
      <c r="W57" s="1110"/>
      <c r="X57" s="1110"/>
      <c r="Y57" s="1111"/>
      <c r="Z57" s="1111"/>
      <c r="AA57" s="1111"/>
      <c r="AB57" s="1111"/>
      <c r="AC57" s="1111"/>
      <c r="AD57" s="1111"/>
      <c r="AE57" s="1112"/>
      <c r="AF57" s="1112"/>
      <c r="AG57" s="1112"/>
      <c r="AH57" s="1112"/>
      <c r="AI57" s="1112"/>
      <c r="AJ57" s="1112"/>
      <c r="AK57" s="1112"/>
      <c r="AL57" s="1112"/>
      <c r="AM57" s="1112"/>
      <c r="AN57" s="1112"/>
      <c r="AO57" s="1388"/>
      <c r="AP57" s="719"/>
      <c r="AS57" s="1103"/>
      <c r="AW57" s="1103"/>
      <c r="BA57" s="1103"/>
      <c r="BB57" s="1104"/>
      <c r="BF57" s="1105"/>
    </row>
    <row r="58" spans="1:58" s="98" customFormat="1" ht="9" customHeight="1" x14ac:dyDescent="0.45">
      <c r="A58" s="1090" t="s">
        <v>9</v>
      </c>
      <c r="B58" s="1091" t="s">
        <v>9</v>
      </c>
      <c r="C58" s="1091" t="s">
        <v>9</v>
      </c>
      <c r="D58" s="1091"/>
      <c r="E58" s="1091" t="s">
        <v>9</v>
      </c>
      <c r="F58" s="1091" t="str">
        <f>IF(Parameter!B11&lt;&gt;"#",+Parameter!B11,"")</f>
        <v/>
      </c>
      <c r="G58" s="1091" t="s">
        <v>9</v>
      </c>
      <c r="H58" s="1092">
        <f t="shared" si="49"/>
        <v>0</v>
      </c>
      <c r="I58" s="1092">
        <f t="shared" si="50"/>
        <v>0</v>
      </c>
      <c r="J58" s="1092">
        <f t="shared" si="51"/>
        <v>0</v>
      </c>
      <c r="K58" s="1091" t="s">
        <v>9</v>
      </c>
      <c r="L58" s="1091"/>
      <c r="M58" s="1106">
        <f t="shared" si="52"/>
        <v>0</v>
      </c>
      <c r="N58" s="1107">
        <f t="shared" si="53"/>
        <v>0</v>
      </c>
      <c r="O58" s="1108"/>
      <c r="P58" s="1071"/>
      <c r="Q58" s="1109"/>
      <c r="R58" s="1071"/>
      <c r="S58" s="1071"/>
      <c r="T58" s="1109"/>
      <c r="U58" s="1110"/>
      <c r="V58" s="1110"/>
      <c r="W58" s="1110"/>
      <c r="X58" s="1110"/>
      <c r="Y58" s="1111"/>
      <c r="Z58" s="1111"/>
      <c r="AA58" s="1111"/>
      <c r="AB58" s="1111"/>
      <c r="AC58" s="1111"/>
      <c r="AD58" s="1111"/>
      <c r="AE58" s="1112"/>
      <c r="AF58" s="1112"/>
      <c r="AG58" s="1112"/>
      <c r="AH58" s="1112"/>
      <c r="AI58" s="1112"/>
      <c r="AJ58" s="1112"/>
      <c r="AK58" s="1112"/>
      <c r="AL58" s="1112"/>
      <c r="AM58" s="1112"/>
      <c r="AN58" s="1112"/>
      <c r="AO58" s="1388"/>
      <c r="AP58" s="719"/>
      <c r="AS58" s="1103"/>
      <c r="AW58" s="1103"/>
      <c r="BA58" s="1103"/>
      <c r="BB58" s="1104"/>
      <c r="BF58" s="1105"/>
    </row>
    <row r="59" spans="1:58" s="98" customFormat="1" ht="9" customHeight="1" x14ac:dyDescent="0.45">
      <c r="A59" s="1090" t="s">
        <v>9</v>
      </c>
      <c r="B59" s="1091" t="s">
        <v>9</v>
      </c>
      <c r="C59" s="1091" t="s">
        <v>9</v>
      </c>
      <c r="D59" s="1091"/>
      <c r="E59" s="1091" t="s">
        <v>9</v>
      </c>
      <c r="F59" s="1091" t="s">
        <v>10</v>
      </c>
      <c r="G59" s="1091" t="s">
        <v>9</v>
      </c>
      <c r="H59" s="1092">
        <f t="shared" si="49"/>
        <v>0</v>
      </c>
      <c r="I59" s="1092">
        <f t="shared" si="50"/>
        <v>0</v>
      </c>
      <c r="J59" s="1092">
        <f t="shared" si="51"/>
        <v>0</v>
      </c>
      <c r="K59" s="1091" t="s">
        <v>9</v>
      </c>
      <c r="L59" s="1091"/>
      <c r="M59" s="1113">
        <f t="shared" si="52"/>
        <v>1</v>
      </c>
      <c r="N59" s="1114">
        <f t="shared" si="53"/>
        <v>1</v>
      </c>
      <c r="O59" s="1115"/>
      <c r="P59" s="1116"/>
      <c r="Q59" s="1117"/>
      <c r="R59" s="1116"/>
      <c r="S59" s="1116"/>
      <c r="T59" s="1117"/>
      <c r="U59" s="1118"/>
      <c r="V59" s="1118"/>
      <c r="W59" s="1118"/>
      <c r="X59" s="1118"/>
      <c r="Y59" s="1119"/>
      <c r="Z59" s="1119"/>
      <c r="AA59" s="1119"/>
      <c r="AB59" s="1119"/>
      <c r="AC59" s="1119"/>
      <c r="AD59" s="1119"/>
      <c r="AE59" s="1120"/>
      <c r="AF59" s="1120"/>
      <c r="AG59" s="1120"/>
      <c r="AH59" s="1120"/>
      <c r="AI59" s="1120"/>
      <c r="AJ59" s="1120"/>
      <c r="AK59" s="1120"/>
      <c r="AL59" s="1120"/>
      <c r="AM59" s="1120"/>
      <c r="AN59" s="1120"/>
      <c r="AO59" s="1389"/>
      <c r="AP59" s="719"/>
      <c r="AS59" s="1103"/>
      <c r="AW59" s="1103"/>
      <c r="BA59" s="1103"/>
      <c r="BB59" s="1104"/>
      <c r="BF59" s="1105"/>
    </row>
    <row r="60" spans="1:58" s="98" customFormat="1" ht="13.5" thickBot="1" x14ac:dyDescent="0.5">
      <c r="A60" s="1090" t="s">
        <v>9</v>
      </c>
      <c r="B60" s="1091" t="s">
        <v>9</v>
      </c>
      <c r="C60" s="1091" t="s">
        <v>9</v>
      </c>
      <c r="D60" s="1091"/>
      <c r="E60" s="1091" t="s">
        <v>9</v>
      </c>
      <c r="F60" s="1091" t="s">
        <v>9</v>
      </c>
      <c r="G60" s="1091" t="s">
        <v>9</v>
      </c>
      <c r="H60" s="1121" t="s">
        <v>9</v>
      </c>
      <c r="I60" s="1121" t="s">
        <v>9</v>
      </c>
      <c r="J60" s="1121" t="s">
        <v>9</v>
      </c>
      <c r="K60" s="1091" t="s">
        <v>9</v>
      </c>
      <c r="L60" s="1091"/>
      <c r="M60" s="1122">
        <f>SUM(M51:M59)</f>
        <v>4</v>
      </c>
      <c r="N60" s="1123">
        <f>SUM(N51:N59)</f>
        <v>4</v>
      </c>
      <c r="O60" s="1188" t="s">
        <v>266</v>
      </c>
      <c r="P60" s="1189">
        <f>+P50+S50+V50+Y50+AB50+AE50+AH50+AK50+AN50</f>
        <v>0</v>
      </c>
      <c r="Q60" s="1125"/>
      <c r="R60" s="1124"/>
      <c r="S60" s="1124"/>
      <c r="T60" s="1125"/>
      <c r="U60" s="1111"/>
      <c r="V60" s="1111"/>
      <c r="W60" s="1111"/>
      <c r="X60" s="1111"/>
      <c r="Y60" s="1111"/>
      <c r="Z60" s="1111"/>
      <c r="AA60" s="1111"/>
      <c r="AB60" s="1111"/>
      <c r="AC60" s="1111"/>
      <c r="AD60" s="1111"/>
      <c r="AE60" s="1112"/>
      <c r="AF60" s="1112"/>
      <c r="AG60" s="1112"/>
      <c r="AH60" s="1112"/>
      <c r="AI60" s="1112"/>
      <c r="AJ60" s="1112"/>
      <c r="AK60" s="1112"/>
      <c r="AL60" s="1112"/>
      <c r="AM60" s="1112"/>
      <c r="AN60" s="1112"/>
      <c r="AO60" s="1126" t="s">
        <v>119</v>
      </c>
      <c r="AP60" s="719"/>
      <c r="AS60" s="1103"/>
      <c r="AW60" s="1103"/>
      <c r="BA60" s="1103"/>
      <c r="BB60" s="1104"/>
      <c r="BF60" s="1105"/>
    </row>
    <row r="61" spans="1:58" s="99" customFormat="1" ht="15.75" thickTop="1" thickBot="1" x14ac:dyDescent="0.5">
      <c r="A61" s="1090" t="s">
        <v>9</v>
      </c>
      <c r="B61" s="1127" t="s">
        <v>21</v>
      </c>
      <c r="C61" s="1127" t="s">
        <v>21</v>
      </c>
      <c r="D61" s="1127"/>
      <c r="E61" s="1127" t="s">
        <v>21</v>
      </c>
      <c r="F61" s="1127" t="s">
        <v>21</v>
      </c>
      <c r="G61" s="1128" t="s">
        <v>21</v>
      </c>
      <c r="H61" s="1378" t="str">
        <f>+I2</f>
        <v>Haushaltskonto</v>
      </c>
      <c r="I61" s="1379"/>
      <c r="J61" s="1129" t="s">
        <v>51</v>
      </c>
      <c r="K61" s="1130">
        <f>IF(H61="X",+AZ46,+K66+K71+K76)</f>
        <v>0</v>
      </c>
      <c r="L61" s="1091"/>
      <c r="M61" s="1131"/>
      <c r="N61" s="1132"/>
      <c r="P61" s="81"/>
      <c r="Q61" s="199"/>
      <c r="R61" s="81"/>
      <c r="S61" s="81"/>
      <c r="T61" s="199"/>
      <c r="U61" s="97"/>
      <c r="W61" s="1133"/>
      <c r="X61" s="1134"/>
      <c r="Y61" s="81"/>
      <c r="Z61" s="199"/>
      <c r="AA61" s="81"/>
      <c r="AB61" s="81"/>
      <c r="AC61" s="199"/>
      <c r="AD61" s="81"/>
      <c r="AE61" s="81"/>
      <c r="AF61" s="199"/>
      <c r="AG61" s="81"/>
      <c r="AH61" s="81"/>
      <c r="AI61" s="199"/>
      <c r="AJ61" s="81"/>
      <c r="AK61" s="81"/>
      <c r="AL61" s="199"/>
      <c r="AM61" s="81"/>
      <c r="AN61" s="81"/>
      <c r="AO61" s="81"/>
      <c r="AP61" s="690"/>
      <c r="AQ61" s="108"/>
      <c r="AR61" s="108"/>
      <c r="AS61" s="203"/>
      <c r="AT61" s="108"/>
      <c r="AU61" s="108"/>
      <c r="AV61" s="108"/>
      <c r="AW61" s="203"/>
      <c r="AX61" s="108"/>
      <c r="AY61" s="108"/>
      <c r="AZ61" s="108"/>
      <c r="BA61" s="203"/>
      <c r="BB61" s="260"/>
      <c r="BF61" s="1135"/>
    </row>
    <row r="62" spans="1:58" s="99" customFormat="1" ht="13.5" thickTop="1" x14ac:dyDescent="0.45">
      <c r="A62" s="1090" t="s">
        <v>9</v>
      </c>
      <c r="B62" s="1127" t="s">
        <v>21</v>
      </c>
      <c r="C62" s="1127" t="s">
        <v>21</v>
      </c>
      <c r="D62" s="1127"/>
      <c r="E62" s="1127" t="s">
        <v>21</v>
      </c>
      <c r="F62" s="1127" t="s">
        <v>21</v>
      </c>
      <c r="G62" s="1128" t="s">
        <v>21</v>
      </c>
      <c r="H62" s="262" t="str">
        <f>IF($H$61="X","intern",IF($H$61=$AQ$4,+AQ5,(IF($H$61=$AQ$9,+AQ10,IF($H$61=$AQ$14,+AQ15,IF($H$61=$AQ$19,+AQ20,IF($H$61=$AQ$24,+AQ25,IF($H$61=$AQ$29,+AQ30,IF($H$61=$AQ$34,+AQ35,IF($H$61=$AQ$39,+AQ40,"Multiselect!"))))))))))</f>
        <v>Multiselect!</v>
      </c>
      <c r="I62" s="263" t="str">
        <f>IF($H$61=$AQ$4,+AR5,(IF($H$61=$AQ$9,+AR10,IF($H$61=$AQ$14,+AR15,IF($H$61=$AQ$19,+AR20,IF($H$61=$AQ$24,+AR25,IF($H$61=$AQ$29,+AR30,IF($H$61=$AQ$34,+AR35,IF($H$61=$AQ$39,+AR40,"")))))))))</f>
        <v/>
      </c>
      <c r="J62" s="593"/>
      <c r="K62" s="594" t="str">
        <f>IF($H$61=$AQ$4,+AS5,(IF($H$61=$AQ$9,+AS10,IF($H$61=$AQ$14,+AS15,IF($H$61=$AQ$19,+AS20,IF($H$61=$AQ$24,+AS25,IF($H$61=$AQ$29,+AS30,IF($H$61=$AQ$34,+AS35,IF($H$61=$AQ$39,+AS40,"")))))))))</f>
        <v/>
      </c>
      <c r="L62" s="1091"/>
      <c r="M62" s="1131"/>
      <c r="N62" s="1132"/>
      <c r="P62" s="81"/>
      <c r="Q62" s="199"/>
      <c r="R62" s="81"/>
      <c r="S62" s="81"/>
      <c r="T62" s="199"/>
      <c r="U62" s="97"/>
      <c r="W62" s="1133"/>
      <c r="X62" s="1134"/>
      <c r="Y62" s="81"/>
      <c r="Z62" s="199"/>
      <c r="AA62" s="81"/>
      <c r="AB62" s="81"/>
      <c r="AC62" s="199"/>
      <c r="AD62" s="81"/>
      <c r="AE62" s="81"/>
      <c r="AF62" s="199"/>
      <c r="AG62" s="81"/>
      <c r="AH62" s="81"/>
      <c r="AI62" s="199"/>
      <c r="AJ62" s="81"/>
      <c r="AK62" s="81"/>
      <c r="AL62" s="199"/>
      <c r="AM62" s="81"/>
      <c r="AN62" s="81"/>
      <c r="AO62" s="81"/>
      <c r="AP62" s="690"/>
      <c r="AQ62" s="108"/>
      <c r="AR62" s="108"/>
      <c r="AS62" s="203"/>
      <c r="AT62" s="108"/>
      <c r="AU62" s="108"/>
      <c r="AV62" s="108"/>
      <c r="AW62" s="203"/>
      <c r="AX62" s="108"/>
      <c r="AY62" s="108"/>
      <c r="AZ62" s="108"/>
      <c r="BA62" s="203"/>
      <c r="BB62" s="260"/>
      <c r="BF62" s="1135"/>
    </row>
    <row r="63" spans="1:58" s="99" customFormat="1" x14ac:dyDescent="0.45">
      <c r="A63" s="1090" t="s">
        <v>9</v>
      </c>
      <c r="B63" s="1127" t="s">
        <v>21</v>
      </c>
      <c r="C63" s="1127" t="s">
        <v>21</v>
      </c>
      <c r="D63" s="1127"/>
      <c r="E63" s="1127" t="s">
        <v>21</v>
      </c>
      <c r="F63" s="1127" t="s">
        <v>21</v>
      </c>
      <c r="G63" s="1128" t="s">
        <v>21</v>
      </c>
      <c r="H63" s="264" t="str">
        <f>IF($H$61="X","intern",IF($H$61=$AQ$4,+AQ6,(IF($H$61=$AQ$9,+AQ11,IF($H$61=$AQ$14,+AQ16,IF($H$61=$AQ$19,+AQ21,IF($H$61=$AQ$24,+AQ26,IF($H$61=$AQ$29,+AQ31,IF($H$61=$AQ$34,+AQ36,IF($H$61=$AQ$39,+AQ41,"Multiselect!"))))))))))</f>
        <v>Multiselect!</v>
      </c>
      <c r="I63" s="265" t="str">
        <f>IF($H$61=$AQ$4,+AR6,(IF($H$61=$AQ$9,+AR11,IF($H$61=$AQ$14,+AR16,IF($H$61=$AQ$19,+AR21,IF($H$61=$AQ$24,+AR26,IF($H$61=$AQ$29,+AR31,IF($H$61=$AQ$34,+AR36,IF($H$61=$AQ$39,+AR41,"")))))))))</f>
        <v/>
      </c>
      <c r="J63" s="595"/>
      <c r="K63" s="596" t="str">
        <f>IF($H$61=$AQ$4,+AS6,(IF($H$61=$AQ$9,+AS11,IF($H$61=$AQ$14,+AS16,IF($H$61=$AQ$19,+AS21,IF($H$61=$AQ$24,+AS26,IF($H$61=$AQ$29,+AS31,IF($H$61=$AQ$34,+AS36,IF($H$61=$AQ$39,+AS41,"")))))))))</f>
        <v/>
      </c>
      <c r="L63" s="1091"/>
      <c r="M63" s="1131"/>
      <c r="N63" s="1132"/>
      <c r="P63" s="81"/>
      <c r="Q63" s="199"/>
      <c r="R63" s="81"/>
      <c r="S63" s="81"/>
      <c r="T63" s="199"/>
      <c r="U63" s="97"/>
      <c r="W63" s="1133"/>
      <c r="Y63" s="81"/>
      <c r="Z63" s="199"/>
      <c r="AA63" s="81"/>
      <c r="AB63" s="81"/>
      <c r="AC63" s="199"/>
      <c r="AD63" s="81"/>
      <c r="AE63" s="81"/>
      <c r="AF63" s="199"/>
      <c r="AG63" s="81"/>
      <c r="AH63" s="81"/>
      <c r="AI63" s="199"/>
      <c r="AJ63" s="81"/>
      <c r="AK63" s="81"/>
      <c r="AL63" s="199"/>
      <c r="AM63" s="81"/>
      <c r="AN63" s="81"/>
      <c r="AO63" s="81"/>
      <c r="AP63" s="690"/>
      <c r="AQ63" s="108"/>
      <c r="AR63" s="108"/>
      <c r="AS63" s="203"/>
      <c r="AT63" s="108"/>
      <c r="AU63" s="108"/>
      <c r="AV63" s="108"/>
      <c r="AW63" s="203"/>
      <c r="AX63" s="108"/>
      <c r="AY63" s="108"/>
      <c r="AZ63" s="108"/>
      <c r="BA63" s="203"/>
      <c r="BB63" s="260"/>
      <c r="BF63" s="1135"/>
    </row>
    <row r="64" spans="1:58" s="99" customFormat="1" x14ac:dyDescent="0.45">
      <c r="A64" s="1090" t="s">
        <v>9</v>
      </c>
      <c r="B64" s="1127" t="s">
        <v>21</v>
      </c>
      <c r="C64" s="1127" t="s">
        <v>21</v>
      </c>
      <c r="D64" s="1127"/>
      <c r="E64" s="1127" t="s">
        <v>21</v>
      </c>
      <c r="F64" s="1127" t="s">
        <v>21</v>
      </c>
      <c r="G64" s="1128" t="s">
        <v>21</v>
      </c>
      <c r="H64" s="264" t="str">
        <f>IF($H$61="X","intern",IF($H$61=$AQ$4,+AQ7,(IF($H$61=$AQ$9,+AQ12,IF($H$61=$AQ$14,+AQ17,IF($H$61=$AQ$19,+AQ22,IF($H$61=$AQ$24,+AQ27,IF($H$61=$AQ$29,+AQ32,IF($H$61=$AQ$34,+AQ37,IF($H$61=$AQ$39,+AQ42,"Multiselect!"))))))))))</f>
        <v>Multiselect!</v>
      </c>
      <c r="I64" s="265" t="str">
        <f>IF($H$61=$AQ$4,+AR7,(IF($H$61=$AQ$9,+AR12,IF($H$61=$AQ$14,+AR17,IF($H$61=$AQ$19,+AR22,IF($H$61=$AQ$24,+AR27,IF($H$61=$AQ$29,+AR32,IF($H$61=$AQ$34,+AR37,IF($H$61=$AQ$39,+AR42,"")))))))))</f>
        <v/>
      </c>
      <c r="J64" s="595"/>
      <c r="K64" s="596" t="str">
        <f>IF($H$61=$AQ$4,+AS7,(IF($H$61=$AQ$9,+AS12,IF($H$61=$AQ$14,+AS17,IF($H$61=$AQ$19,+AS22,IF($H$61=$AQ$24,+AS27,IF($H$61=$AQ$29,+AS32,IF($H$61=$AQ$34,+AS37,IF($H$61=$AQ$39,+AS42,"")))))))))</f>
        <v/>
      </c>
      <c r="L64" s="1091"/>
      <c r="M64" s="1131"/>
      <c r="N64" s="1132"/>
      <c r="P64" s="81"/>
      <c r="Q64" s="199"/>
      <c r="R64" s="81"/>
      <c r="S64" s="81"/>
      <c r="T64" s="199"/>
      <c r="U64" s="97"/>
      <c r="W64" s="1133"/>
      <c r="Y64" s="81"/>
      <c r="Z64" s="199"/>
      <c r="AA64" s="81"/>
      <c r="AB64" s="81"/>
      <c r="AC64" s="199"/>
      <c r="AD64" s="81"/>
      <c r="AE64" s="81"/>
      <c r="AF64" s="199"/>
      <c r="AG64" s="81"/>
      <c r="AH64" s="81"/>
      <c r="AI64" s="199"/>
      <c r="AJ64" s="81"/>
      <c r="AK64" s="81"/>
      <c r="AL64" s="199"/>
      <c r="AM64" s="81"/>
      <c r="AN64" s="81"/>
      <c r="AO64" s="81"/>
      <c r="AP64" s="690"/>
      <c r="AQ64" s="108"/>
      <c r="AR64" s="108"/>
      <c r="AS64" s="203"/>
      <c r="AT64" s="108"/>
      <c r="AU64" s="108"/>
      <c r="AV64" s="108"/>
      <c r="AW64" s="203"/>
      <c r="AX64" s="108"/>
      <c r="AY64" s="108"/>
      <c r="AZ64" s="108"/>
      <c r="BA64" s="203"/>
      <c r="BB64" s="260"/>
      <c r="BF64" s="1135"/>
    </row>
    <row r="65" spans="1:58" s="99" customFormat="1" x14ac:dyDescent="0.45">
      <c r="A65" s="1090" t="s">
        <v>9</v>
      </c>
      <c r="B65" s="1127" t="s">
        <v>21</v>
      </c>
      <c r="C65" s="1127" t="s">
        <v>21</v>
      </c>
      <c r="D65" s="1127"/>
      <c r="E65" s="1127" t="s">
        <v>21</v>
      </c>
      <c r="F65" s="1127" t="s">
        <v>21</v>
      </c>
      <c r="G65" s="1128" t="s">
        <v>21</v>
      </c>
      <c r="H65" s="264" t="str">
        <f>IF($H$61="X","intern",IF($H$61=$AQ$4,+AQ8,(IF($H$61=$AQ$9,+AQ13,IF($H$61=$AQ$14,+AQ18,IF($H$61=$AQ$19,+AQ23,IF($H$61=$AQ$24,+AQ28,IF($H$61=$AQ$29,+AQ33,IF($H$61=$AQ$34,+AQ38,IF($H$61=$AQ$39,+AQ43,"Multiselect!"))))))))))</f>
        <v>Multiselect!</v>
      </c>
      <c r="I65" s="265" t="str">
        <f>IF($H$61=$AQ$4,+AR8,(IF($H$61=$AQ$9,+AR13,IF($H$61=$AQ$14,+AR18,IF($H$61=$AQ$19,+AR23,IF($H$61=$AQ$24,+AR28,IF($H$61=$AQ$29,+AR33,IF($H$61=$AQ$34,+AR38,IF($H$61=$AQ$39,+AR43,"")))))))))</f>
        <v/>
      </c>
      <c r="J65" s="595"/>
      <c r="K65" s="596" t="str">
        <f>IF($H$61=$AQ$4,+AS8,(IF($H$61=$AQ$9,+AS13,IF($H$61=$AQ$14,+AS18,IF($H$61=$AQ$19,+AS23,IF($H$61=$AQ$24,+AS28,IF($H$61=$AQ$29,+AS33,IF($H$61=$AQ$34,+AS38,IF($H$61=$AQ$39,+AS43,"")))))))))</f>
        <v/>
      </c>
      <c r="L65" s="1091"/>
      <c r="M65" s="1131"/>
      <c r="N65" s="1132"/>
      <c r="P65" s="81"/>
      <c r="Q65" s="199"/>
      <c r="R65" s="81"/>
      <c r="S65" s="81"/>
      <c r="T65" s="199"/>
      <c r="U65" s="97"/>
      <c r="W65" s="1133"/>
      <c r="Y65" s="81"/>
      <c r="Z65" s="199"/>
      <c r="AA65" s="81"/>
      <c r="AB65" s="81"/>
      <c r="AC65" s="199"/>
      <c r="AD65" s="81"/>
      <c r="AE65" s="81"/>
      <c r="AF65" s="199"/>
      <c r="AG65" s="81"/>
      <c r="AH65" s="81"/>
      <c r="AI65" s="199"/>
      <c r="AJ65" s="81"/>
      <c r="AK65" s="81"/>
      <c r="AL65" s="199"/>
      <c r="AM65" s="81"/>
      <c r="AN65" s="81"/>
      <c r="AO65" s="81"/>
      <c r="AP65" s="690"/>
      <c r="AQ65" s="108"/>
      <c r="AR65" s="108"/>
      <c r="AS65" s="203"/>
      <c r="AT65" s="108"/>
      <c r="AU65" s="108"/>
      <c r="AV65" s="108"/>
      <c r="AW65" s="203"/>
      <c r="AX65" s="108"/>
      <c r="AY65" s="108"/>
      <c r="AZ65" s="108"/>
      <c r="BA65" s="203"/>
      <c r="BB65" s="260"/>
      <c r="BF65" s="1135"/>
    </row>
    <row r="66" spans="1:58" s="99" customFormat="1" ht="13.5" thickBot="1" x14ac:dyDescent="0.5">
      <c r="A66" s="1090" t="s">
        <v>9</v>
      </c>
      <c r="B66" s="1127" t="s">
        <v>21</v>
      </c>
      <c r="C66" s="1127" t="s">
        <v>21</v>
      </c>
      <c r="D66" s="1127"/>
      <c r="E66" s="1127" t="s">
        <v>21</v>
      </c>
      <c r="F66" s="1127" t="s">
        <v>21</v>
      </c>
      <c r="G66" s="1128" t="s">
        <v>21</v>
      </c>
      <c r="H66" s="1136" t="s">
        <v>21</v>
      </c>
      <c r="I66" s="1137" t="s">
        <v>21</v>
      </c>
      <c r="J66" s="1138" t="s">
        <v>52</v>
      </c>
      <c r="K66" s="1139">
        <f>SUBTOTAL(9,K62:K65)</f>
        <v>0</v>
      </c>
      <c r="L66" s="1091"/>
      <c r="M66" s="1131"/>
      <c r="N66" s="1132"/>
      <c r="P66" s="81"/>
      <c r="Q66" s="199"/>
      <c r="R66" s="81"/>
      <c r="S66" s="81"/>
      <c r="T66" s="199"/>
      <c r="U66" s="97"/>
      <c r="W66" s="1133"/>
      <c r="Y66" s="81"/>
      <c r="Z66" s="199"/>
      <c r="AA66" s="81"/>
      <c r="AB66" s="81"/>
      <c r="AC66" s="199"/>
      <c r="AD66" s="81"/>
      <c r="AE66" s="81"/>
      <c r="AF66" s="199"/>
      <c r="AG66" s="81"/>
      <c r="AH66" s="81"/>
      <c r="AI66" s="199"/>
      <c r="AJ66" s="81"/>
      <c r="AK66" s="81"/>
      <c r="AL66" s="199"/>
      <c r="AM66" s="81"/>
      <c r="AN66" s="81"/>
      <c r="AO66" s="81"/>
      <c r="AP66" s="690"/>
      <c r="AQ66" s="108"/>
      <c r="AR66" s="108"/>
      <c r="AS66" s="203"/>
      <c r="AT66" s="108"/>
      <c r="AU66" s="108"/>
      <c r="AV66" s="108"/>
      <c r="AW66" s="203"/>
      <c r="AX66" s="108"/>
      <c r="AY66" s="108"/>
      <c r="AZ66" s="108"/>
      <c r="BA66" s="203"/>
      <c r="BB66" s="260"/>
      <c r="BF66" s="1135"/>
    </row>
    <row r="67" spans="1:58" s="99" customFormat="1" ht="13.5" thickTop="1" x14ac:dyDescent="0.45">
      <c r="A67" s="1090" t="s">
        <v>9</v>
      </c>
      <c r="B67" s="1127" t="s">
        <v>21</v>
      </c>
      <c r="C67" s="1127" t="s">
        <v>21</v>
      </c>
      <c r="D67" s="1127"/>
      <c r="E67" s="1127" t="s">
        <v>21</v>
      </c>
      <c r="F67" s="1127" t="s">
        <v>21</v>
      </c>
      <c r="G67" s="1128" t="s">
        <v>21</v>
      </c>
      <c r="H67" s="262" t="str">
        <f>IF($H$61="X","intern",IF($H$61=$AQ$4,+AU5,(IF($H$61=$AQ$9,+AU10,IF($H$61=$AQ$14,+AU15,IF($H$61=$AQ$19,+AU20,IF($H$61=$AQ$24,+AU25,IF($H$61=$AQ$29,+AU30,IF($H$61=$AQ$34,+AU35,IF($H$61=$AQ$39,+AU40,"Multiselect!"))))))))))</f>
        <v>Multiselect!</v>
      </c>
      <c r="I67" s="263" t="str">
        <f>IF($H$61=$AQ$4,+AV5,(IF($H$61=$AQ$9,+AV10,IF($H$61=$AQ$14,+AV15,IF($H$61=$AQ$19,+AV20,IF($H$61=$AQ$24,+AV25,IF($H$61=$AQ$29,+AV30,IF($H$61=$AQ$34,+AV35,IF($H$61=$AQ$39,+AV40,"")))))))))</f>
        <v/>
      </c>
      <c r="J67" s="597"/>
      <c r="K67" s="594" t="str">
        <f>IF($H$61=$AQ$4,+AW5,(IF($H$61=$AQ$9,+AW10,IF($H$61=$AQ$14,+AW15,IF($H$61=$AQ$19,+AW20,IF($H$61=$AQ$24,+AW25,IF($H$61=$AQ$29,+AW30,IF($H$61=$AQ$34,+AW35,IF($H$61=$AQ$39,+AW40,"")))))))))</f>
        <v/>
      </c>
      <c r="L67" s="1091"/>
      <c r="M67" s="1131"/>
      <c r="N67" s="1132"/>
      <c r="P67" s="81"/>
      <c r="Q67" s="199"/>
      <c r="R67" s="81"/>
      <c r="S67" s="81"/>
      <c r="T67" s="199"/>
      <c r="U67" s="97"/>
      <c r="W67" s="1133"/>
      <c r="Y67" s="81"/>
      <c r="Z67" s="199"/>
      <c r="AA67" s="81"/>
      <c r="AB67" s="81"/>
      <c r="AC67" s="199"/>
      <c r="AD67" s="81"/>
      <c r="AE67" s="81"/>
      <c r="AF67" s="199"/>
      <c r="AG67" s="81"/>
      <c r="AH67" s="81"/>
      <c r="AI67" s="199"/>
      <c r="AJ67" s="81"/>
      <c r="AK67" s="81"/>
      <c r="AL67" s="199"/>
      <c r="AM67" s="81"/>
      <c r="AN67" s="81"/>
      <c r="AO67" s="81"/>
      <c r="AP67" s="690"/>
      <c r="AQ67" s="108"/>
      <c r="AR67" s="108"/>
      <c r="AS67" s="203"/>
      <c r="AT67" s="108"/>
      <c r="AU67" s="108"/>
      <c r="AV67" s="108"/>
      <c r="AW67" s="203"/>
      <c r="AX67" s="108"/>
      <c r="AY67" s="108"/>
      <c r="AZ67" s="108"/>
      <c r="BA67" s="203"/>
      <c r="BB67" s="260"/>
      <c r="BF67" s="1135"/>
    </row>
    <row r="68" spans="1:58" s="99" customFormat="1" x14ac:dyDescent="0.45">
      <c r="A68" s="1090" t="s">
        <v>9</v>
      </c>
      <c r="B68" s="1127" t="s">
        <v>21</v>
      </c>
      <c r="C68" s="1127" t="s">
        <v>21</v>
      </c>
      <c r="D68" s="1127"/>
      <c r="E68" s="1127" t="s">
        <v>21</v>
      </c>
      <c r="F68" s="1127" t="s">
        <v>21</v>
      </c>
      <c r="G68" s="1128" t="s">
        <v>21</v>
      </c>
      <c r="H68" s="264" t="str">
        <f>IF($H$61="X","intern",IF($H$61=$AQ$4,+AU6,(IF($H$61=$AQ$9,+AU11,IF($H$61=$AQ$14,+AU16,IF($H$61=$AQ$19,+AU21,IF($H$61=$AQ$24,+AU26,IF($H$61=$AQ$29,+AU31,IF($H$61=$AQ$34,+AU36,IF($H$61=$AQ$39,+AU41,"Multiselect!"))))))))))</f>
        <v>Multiselect!</v>
      </c>
      <c r="I68" s="265" t="str">
        <f>IF($H$61=$AQ$4,+AV6,(IF($H$61=$AQ$9,+AV11,IF($H$61=$AQ$14,+AV16,IF($H$61=$AQ$19,+AV21,IF($H$61=$AQ$24,+AV26,IF($H$61=$AQ$29,+AV31,IF($H$61=$AQ$34,+AV36,IF($H$61=$AQ$39,+AV41,"")))))))))</f>
        <v/>
      </c>
      <c r="J68" s="598"/>
      <c r="K68" s="596" t="str">
        <f>IF($H$61=$AQ$4,+AW6,(IF($H$61=$AQ$9,+AW11,IF($H$61=$AQ$14,+AW16,IF($H$61=$AQ$19,+AW21,IF($H$61=$AQ$24,+AW26,IF($H$61=$AQ$29,+AW31,IF($H$61=$AQ$34,+AW36,IF($H$61=$AQ$39,+AW41,"")))))))))</f>
        <v/>
      </c>
      <c r="L68" s="1091"/>
      <c r="M68" s="1131"/>
      <c r="N68" s="1132"/>
      <c r="P68" s="81"/>
      <c r="Q68" s="199"/>
      <c r="R68" s="81"/>
      <c r="S68" s="81"/>
      <c r="T68" s="199"/>
      <c r="U68" s="97"/>
      <c r="V68" s="97"/>
      <c r="W68" s="97"/>
      <c r="Y68" s="81"/>
      <c r="Z68" s="199"/>
      <c r="AA68" s="81"/>
      <c r="AB68" s="81"/>
      <c r="AC68" s="199"/>
      <c r="AD68" s="81"/>
      <c r="AE68" s="81"/>
      <c r="AF68" s="199"/>
      <c r="AG68" s="81"/>
      <c r="AH68" s="81"/>
      <c r="AI68" s="199"/>
      <c r="AJ68" s="81"/>
      <c r="AK68" s="81"/>
      <c r="AL68" s="199"/>
      <c r="AM68" s="81"/>
      <c r="AN68" s="81"/>
      <c r="AO68" s="81"/>
      <c r="AP68" s="690"/>
      <c r="AQ68" s="108"/>
      <c r="AR68" s="108"/>
      <c r="AS68" s="203"/>
      <c r="AT68" s="108"/>
      <c r="AU68" s="108"/>
      <c r="AV68" s="108"/>
      <c r="AW68" s="203"/>
      <c r="AX68" s="108"/>
      <c r="AY68" s="108"/>
      <c r="AZ68" s="108"/>
      <c r="BA68" s="203"/>
      <c r="BB68" s="260"/>
      <c r="BF68" s="1135"/>
    </row>
    <row r="69" spans="1:58" s="99" customFormat="1" x14ac:dyDescent="0.45">
      <c r="A69" s="1090" t="s">
        <v>9</v>
      </c>
      <c r="B69" s="1127" t="s">
        <v>21</v>
      </c>
      <c r="C69" s="1127" t="s">
        <v>21</v>
      </c>
      <c r="D69" s="1127"/>
      <c r="E69" s="1127" t="s">
        <v>21</v>
      </c>
      <c r="F69" s="1127" t="s">
        <v>21</v>
      </c>
      <c r="G69" s="1128" t="s">
        <v>21</v>
      </c>
      <c r="H69" s="264" t="str">
        <f>IF($H$61="X","intern",IF($H$61=$AQ$4,+AU7,(IF($H$61=$AQ$9,+AU12,IF($H$61=$AQ$14,+AU17,IF($H$61=$AQ$19,+AU22,IF($H$61=$AQ$24,+AU27,IF($H$61=$AQ$29,+AU32,IF($H$61=$AQ$34,+AU37,IF($H$61=$AQ$39,+AU42,"Multiselect!"))))))))))</f>
        <v>Multiselect!</v>
      </c>
      <c r="I69" s="265" t="str">
        <f>IF($H$61=$AQ$4,+AV7,(IF($H$61=$AQ$9,+AV12,IF($H$61=$AQ$14,+AV17,IF($H$61=$AQ$19,+AV22,IF($H$61=$AQ$24,+AV27,IF($H$61=$AQ$29,+AV32,IF($H$61=$AQ$34,+AV37,IF($H$61=$AQ$39,+AV42,"")))))))))</f>
        <v/>
      </c>
      <c r="J69" s="598"/>
      <c r="K69" s="596" t="str">
        <f>IF($H$61=$AQ$4,+AW7,(IF($H$61=$AQ$9,+AW12,IF($H$61=$AQ$14,+AW17,IF($H$61=$AQ$19,+AW22,IF($H$61=$AQ$24,+AW27,IF($H$61=$AQ$29,+AW32,IF($H$61=$AQ$34,+AW37,IF($H$61=$AQ$39,+AW42,"")))))))))</f>
        <v/>
      </c>
      <c r="L69" s="1091"/>
      <c r="M69" s="1131"/>
      <c r="N69" s="1132"/>
      <c r="P69" s="81"/>
      <c r="Q69" s="199"/>
      <c r="R69" s="81"/>
      <c r="S69" s="81"/>
      <c r="T69" s="199"/>
      <c r="U69" s="97"/>
      <c r="V69" s="97"/>
      <c r="W69" s="97"/>
      <c r="Y69" s="81"/>
      <c r="Z69" s="199"/>
      <c r="AA69" s="81"/>
      <c r="AB69" s="81"/>
      <c r="AC69" s="199"/>
      <c r="AD69" s="81"/>
      <c r="AE69" s="81"/>
      <c r="AF69" s="199"/>
      <c r="AG69" s="81"/>
      <c r="AH69" s="81"/>
      <c r="AI69" s="199"/>
      <c r="AJ69" s="81"/>
      <c r="AK69" s="81"/>
      <c r="AL69" s="199"/>
      <c r="AM69" s="81"/>
      <c r="AN69" s="81"/>
      <c r="AO69" s="81"/>
      <c r="AP69" s="690"/>
      <c r="AQ69" s="108"/>
      <c r="AR69" s="108"/>
      <c r="AS69" s="203"/>
      <c r="AT69" s="108"/>
      <c r="AU69" s="108"/>
      <c r="AV69" s="108"/>
      <c r="AW69" s="203"/>
      <c r="AX69" s="108"/>
      <c r="AY69" s="108"/>
      <c r="AZ69" s="108"/>
      <c r="BA69" s="203"/>
      <c r="BB69" s="260"/>
      <c r="BF69" s="1135"/>
    </row>
    <row r="70" spans="1:58" s="99" customFormat="1" x14ac:dyDescent="0.45">
      <c r="A70" s="1090" t="s">
        <v>9</v>
      </c>
      <c r="B70" s="1127" t="s">
        <v>21</v>
      </c>
      <c r="C70" s="1127" t="s">
        <v>21</v>
      </c>
      <c r="D70" s="1127"/>
      <c r="E70" s="1127" t="s">
        <v>21</v>
      </c>
      <c r="F70" s="1127" t="s">
        <v>21</v>
      </c>
      <c r="G70" s="1128" t="s">
        <v>21</v>
      </c>
      <c r="H70" s="264" t="str">
        <f>IF($H$61="X","intern",IF($H$61=$AQ$4,+AU8,(IF($H$61=$AQ$9,+AU13,IF($H$61=$AQ$14,+AU18,IF($H$61=$AQ$19,+AU23,IF($H$61=$AQ$24,+AU28,IF($H$61=$AQ$29,+AU33,IF($H$61=$AQ$34,+AU38,IF($H$61=$AQ$39,+AU43,"Multiselect!"))))))))))</f>
        <v>Multiselect!</v>
      </c>
      <c r="I70" s="265" t="str">
        <f>IF($H$61=$AQ$4,+AV8,(IF($H$61=$AQ$9,+AV13,IF($H$61=$AQ$14,+AV18,IF($H$61=$AQ$19,+AV23,IF($H$61=$AQ$24,+AV28,IF($H$61=$AQ$29,+AV33,IF($H$61=$AQ$34,+AV38,IF($H$61=$AQ$39,+AV43,"")))))))))</f>
        <v/>
      </c>
      <c r="J70" s="598"/>
      <c r="K70" s="596" t="str">
        <f>IF($H$61=$AQ$4,+AW8,(IF($H$61=$AQ$9,+AW13,IF($H$61=$AQ$14,+AW18,IF($H$61=$AQ$19,+AW23,IF($H$61=$AQ$24,+AW28,IF($H$61=$AQ$29,+AW33,IF($H$61=$AQ$34,+AW38,IF($H$61=$AQ$39,+AW43,"")))))))))</f>
        <v/>
      </c>
      <c r="L70" s="1091"/>
      <c r="M70" s="1131"/>
      <c r="N70" s="1132"/>
      <c r="P70" s="81"/>
      <c r="Q70" s="199"/>
      <c r="R70" s="81"/>
      <c r="S70" s="81"/>
      <c r="T70" s="199"/>
      <c r="U70" s="97"/>
      <c r="W70" s="1133"/>
      <c r="Y70" s="81"/>
      <c r="Z70" s="199"/>
      <c r="AA70" s="81"/>
      <c r="AB70" s="81"/>
      <c r="AC70" s="199"/>
      <c r="AD70" s="81"/>
      <c r="AE70" s="81"/>
      <c r="AF70" s="199"/>
      <c r="AG70" s="81"/>
      <c r="AH70" s="81"/>
      <c r="AI70" s="199"/>
      <c r="AJ70" s="81"/>
      <c r="AK70" s="81"/>
      <c r="AL70" s="199"/>
      <c r="AM70" s="81"/>
      <c r="AN70" s="81"/>
      <c r="AO70" s="81"/>
      <c r="AP70" s="690"/>
      <c r="AQ70" s="108"/>
      <c r="AR70" s="108"/>
      <c r="AS70" s="203"/>
      <c r="AT70" s="108"/>
      <c r="AU70" s="108"/>
      <c r="AV70" s="108"/>
      <c r="AW70" s="203"/>
      <c r="AX70" s="108"/>
      <c r="AY70" s="108"/>
      <c r="AZ70" s="108"/>
      <c r="BA70" s="203"/>
      <c r="BB70" s="260"/>
      <c r="BF70" s="1135"/>
    </row>
    <row r="71" spans="1:58" s="99" customFormat="1" ht="13.5" thickBot="1" x14ac:dyDescent="0.5">
      <c r="A71" s="1090" t="s">
        <v>9</v>
      </c>
      <c r="B71" s="1127" t="s">
        <v>21</v>
      </c>
      <c r="C71" s="1127" t="s">
        <v>21</v>
      </c>
      <c r="D71" s="1127"/>
      <c r="E71" s="1127" t="s">
        <v>21</v>
      </c>
      <c r="F71" s="1127" t="s">
        <v>21</v>
      </c>
      <c r="G71" s="1128" t="s">
        <v>21</v>
      </c>
      <c r="H71" s="1140" t="s">
        <v>21</v>
      </c>
      <c r="I71" s="1137" t="s">
        <v>21</v>
      </c>
      <c r="J71" s="1138" t="s">
        <v>53</v>
      </c>
      <c r="K71" s="1139">
        <f>SUBTOTAL(9,K67:K70)</f>
        <v>0</v>
      </c>
      <c r="L71" s="1091"/>
      <c r="M71" s="1141"/>
      <c r="N71" s="1142"/>
      <c r="P71" s="81"/>
      <c r="Q71" s="199"/>
      <c r="R71" s="81"/>
      <c r="S71" s="81"/>
      <c r="T71" s="199"/>
      <c r="U71" s="97"/>
      <c r="W71" s="1133"/>
      <c r="Y71" s="81"/>
      <c r="Z71" s="199"/>
      <c r="AA71" s="81"/>
      <c r="AB71" s="81"/>
      <c r="AC71" s="199"/>
      <c r="AD71" s="81"/>
      <c r="AE71" s="81"/>
      <c r="AF71" s="199"/>
      <c r="AG71" s="81"/>
      <c r="AH71" s="81"/>
      <c r="AI71" s="199"/>
      <c r="AJ71" s="81"/>
      <c r="AK71" s="81"/>
      <c r="AL71" s="199"/>
      <c r="AM71" s="81"/>
      <c r="AN71" s="81"/>
      <c r="AO71" s="81"/>
      <c r="AP71" s="690"/>
      <c r="AQ71" s="108"/>
      <c r="AR71" s="108"/>
      <c r="AS71" s="203"/>
      <c r="AT71" s="108"/>
      <c r="AU71" s="108"/>
      <c r="AV71" s="108"/>
      <c r="AW71" s="203"/>
      <c r="AX71" s="108"/>
      <c r="AY71" s="108"/>
      <c r="AZ71" s="108"/>
      <c r="BA71" s="203"/>
      <c r="BB71" s="260"/>
      <c r="BF71" s="1135"/>
    </row>
    <row r="72" spans="1:58" s="99" customFormat="1" ht="13.5" thickTop="1" x14ac:dyDescent="0.45">
      <c r="A72" s="1090" t="s">
        <v>9</v>
      </c>
      <c r="B72" s="1127" t="s">
        <v>21</v>
      </c>
      <c r="C72" s="1127" t="s">
        <v>21</v>
      </c>
      <c r="D72" s="1127"/>
      <c r="E72" s="1127" t="s">
        <v>21</v>
      </c>
      <c r="F72" s="1127" t="s">
        <v>21</v>
      </c>
      <c r="G72" s="1128" t="s">
        <v>21</v>
      </c>
      <c r="H72" s="262" t="str">
        <f>IF($H$61="X","intern",IF($H$61=$AQ$4,+AY5,(IF($H$61=$AQ$9,+AY10,IF($H$61=$AQ$14,+AY15,IF($H$61=$AQ$19,+AY20,IF($H$61=$AQ$24,+AY25,IF($H$61=$AQ$29,+AY30,IF($H$61=$AQ$34,+AY35,IF($H$61=$AQ$39,+AY40,"Multiselect!"))))))))))</f>
        <v>Multiselect!</v>
      </c>
      <c r="I72" s="263" t="str">
        <f>IF($H$61=$AQ$4,+AZ5,(IF($H$61=$AQ$9,+AZ10,IF($H$61=$AQ$14,+AZ15,IF($H$61=$AQ$19,+AZ20,IF($H$61=$AQ$24,+AZ25,IF($H$61=$AQ$29,+AZ30,IF($H$61=$AQ$34,+AZ35,IF($H$61=$AQ$39,+AZ40,"")))))))))</f>
        <v/>
      </c>
      <c r="J72" s="597"/>
      <c r="K72" s="594" t="str">
        <f>IF($H$61=$AQ$4,+BA5,(IF($H$61=$AQ$9,+BA10,IF($H$61=$AQ$14,+BA15,IF($H$61=$AQ$19,+BA20,IF($H$61=$AQ$24,+BA25,IF($H$61=$AQ$29,+BA30,IF($H$61=$AQ$34,+BA35,IF($H$61=$AQ$39,+BA40,"")))))))))</f>
        <v/>
      </c>
      <c r="L72" s="1091"/>
      <c r="M72" s="1141"/>
      <c r="N72" s="1142"/>
      <c r="P72" s="81"/>
      <c r="Q72" s="199"/>
      <c r="R72" s="81"/>
      <c r="S72" s="81"/>
      <c r="T72" s="199"/>
      <c r="U72" s="97"/>
      <c r="V72" s="97"/>
      <c r="W72" s="97"/>
      <c r="X72" s="97"/>
      <c r="Y72" s="97"/>
      <c r="Z72" s="97"/>
      <c r="AA72" s="81"/>
      <c r="AB72" s="81"/>
      <c r="AC72" s="199"/>
      <c r="AD72" s="81"/>
      <c r="AE72" s="81"/>
      <c r="AF72" s="199"/>
      <c r="AG72" s="81"/>
      <c r="AH72" s="81"/>
      <c r="AI72" s="199"/>
      <c r="AJ72" s="81"/>
      <c r="AK72" s="81"/>
      <c r="AL72" s="199"/>
      <c r="AM72" s="81"/>
      <c r="AN72" s="81"/>
      <c r="AO72" s="81"/>
      <c r="AP72" s="690"/>
      <c r="AQ72" s="108"/>
      <c r="AR72" s="108"/>
      <c r="AS72" s="203"/>
      <c r="AT72" s="108"/>
      <c r="AU72" s="108"/>
      <c r="AV72" s="108"/>
      <c r="AW72" s="203"/>
      <c r="AX72" s="108"/>
      <c r="AY72" s="108"/>
      <c r="AZ72" s="108"/>
      <c r="BA72" s="203"/>
      <c r="BB72" s="260"/>
      <c r="BF72" s="1135"/>
    </row>
    <row r="73" spans="1:58" s="99" customFormat="1" x14ac:dyDescent="0.45">
      <c r="A73" s="1090" t="s">
        <v>9</v>
      </c>
      <c r="B73" s="1127" t="s">
        <v>21</v>
      </c>
      <c r="C73" s="1127" t="s">
        <v>21</v>
      </c>
      <c r="D73" s="1127"/>
      <c r="E73" s="1127" t="s">
        <v>21</v>
      </c>
      <c r="F73" s="1127" t="s">
        <v>21</v>
      </c>
      <c r="G73" s="1128" t="s">
        <v>21</v>
      </c>
      <c r="H73" s="264" t="str">
        <f>IF($H$61="X","intern",IF($H$61=$AQ$4,+AY6,(IF($H$61=$AQ$9,+AY11,IF($H$61=$AQ$14,+AY16,IF($H$61=$AQ$19,+AY21,IF($H$61=$AQ$24,+AY26,IF($H$61=$AQ$29,+AY31,IF($H$61=$AQ$34,+AY36,IF($H$61=$AQ$39,+AY41,"Multiselect!"))))))))))</f>
        <v>Multiselect!</v>
      </c>
      <c r="I73" s="265" t="str">
        <f>IF($H$61=$AQ$4,+AZ6,(IF($H$61=$AQ$9,+AZ11,IF($H$61=$AQ$14,+AZ16,IF($H$61=$AQ$19,+AZ21,IF($H$61=$AQ$24,+AZ26,IF($H$61=$AQ$29,+AZ31,IF($H$61=$AQ$34,+AZ36,IF($H$61=$AQ$39,+AZ41,"")))))))))</f>
        <v/>
      </c>
      <c r="J73" s="598"/>
      <c r="K73" s="596" t="str">
        <f>IF($H$61=$AQ$4,+BA6,(IF($H$61=$AQ$9,+BA11,IF($H$61=$AQ$14,+BA16,IF($H$61=$AQ$19,+BA21,IF($H$61=$AQ$24,+BA26,IF($H$61=$AQ$29,+BA31,IF($H$61=$AQ$34,+BA36,IF($H$61=$AQ$39,+BA41,"")))))))))</f>
        <v/>
      </c>
      <c r="L73" s="1091"/>
      <c r="M73" s="1141"/>
      <c r="N73" s="1142"/>
      <c r="P73" s="81"/>
      <c r="Q73" s="199"/>
      <c r="R73" s="81"/>
      <c r="S73" s="81"/>
      <c r="T73" s="199"/>
      <c r="U73" s="97"/>
      <c r="V73" s="97"/>
      <c r="W73" s="97"/>
      <c r="X73" s="97"/>
      <c r="Y73" s="97"/>
      <c r="Z73" s="97"/>
      <c r="AA73" s="81"/>
      <c r="AB73" s="81"/>
      <c r="AC73" s="199"/>
      <c r="AD73" s="81"/>
      <c r="AE73" s="81"/>
      <c r="AF73" s="199"/>
      <c r="AG73" s="81"/>
      <c r="AH73" s="81"/>
      <c r="AI73" s="199"/>
      <c r="AJ73" s="81"/>
      <c r="AK73" s="81"/>
      <c r="AL73" s="199"/>
      <c r="AM73" s="81"/>
      <c r="AN73" s="81"/>
      <c r="AO73" s="81"/>
      <c r="AP73" s="690"/>
      <c r="AQ73" s="108"/>
      <c r="AR73" s="108"/>
      <c r="AS73" s="203"/>
      <c r="AT73" s="108"/>
      <c r="AU73" s="108"/>
      <c r="AV73" s="108"/>
      <c r="AW73" s="203"/>
      <c r="AX73" s="108"/>
      <c r="AY73" s="108"/>
      <c r="AZ73" s="108"/>
      <c r="BA73" s="203"/>
      <c r="BB73" s="260"/>
      <c r="BF73" s="1135"/>
    </row>
    <row r="74" spans="1:58" s="99" customFormat="1" x14ac:dyDescent="0.45">
      <c r="A74" s="1090" t="s">
        <v>9</v>
      </c>
      <c r="B74" s="1127" t="s">
        <v>21</v>
      </c>
      <c r="C74" s="1127" t="s">
        <v>21</v>
      </c>
      <c r="D74" s="1127"/>
      <c r="E74" s="1127" t="s">
        <v>21</v>
      </c>
      <c r="F74" s="1127" t="s">
        <v>21</v>
      </c>
      <c r="G74" s="1128" t="s">
        <v>21</v>
      </c>
      <c r="H74" s="264" t="str">
        <f>IF($H$61="X","intern",IF($H$61=$AQ$4,+AY7,(IF($H$61=$AQ$9,+AY12,IF($H$61=$AQ$14,+AY17,IF($H$61=$AQ$19,+AY22,IF($H$61=$AQ$24,+AY27,IF($H$61=$AQ$29,+AY32,IF($H$61=$AQ$34,+AY37,IF($H$61=$AQ$39,+AY42,"Multiselect!"))))))))))</f>
        <v>Multiselect!</v>
      </c>
      <c r="I74" s="265" t="str">
        <f>IF($H$61=$AQ$4,+AZ7,(IF($H$61=$AQ$9,+AZ12,IF($H$61=$AQ$14,+AZ17,IF($H$61=$AQ$19,+AZ22,IF($H$61=$AQ$24,+AZ27,IF($H$61=$AQ$29,+AZ32,IF($H$61=$AQ$34,+AZ37,IF($H$61=$AQ$39,+AZ42,"")))))))))</f>
        <v/>
      </c>
      <c r="J74" s="598"/>
      <c r="K74" s="596" t="str">
        <f>IF($H$61=$AQ$4,+BA7,(IF($H$61=$AQ$9,+BA12,IF($H$61=$AQ$14,+BA17,IF($H$61=$AQ$19,+BA22,IF($H$61=$AQ$24,+BA27,IF($H$61=$AQ$29,+BA32,IF($H$61=$AQ$34,+BA37,IF($H$61=$AQ$39,+BA42,"")))))))))</f>
        <v/>
      </c>
      <c r="L74" s="1091"/>
      <c r="M74" s="1141"/>
      <c r="N74" s="1142"/>
      <c r="O74" s="81"/>
      <c r="P74" s="81"/>
      <c r="Q74" s="199"/>
      <c r="R74" s="81"/>
      <c r="S74" s="81"/>
      <c r="T74" s="199"/>
      <c r="U74" s="97"/>
      <c r="V74" s="97"/>
      <c r="W74" s="97"/>
      <c r="X74" s="97"/>
      <c r="Y74" s="97"/>
      <c r="Z74" s="97"/>
      <c r="AA74" s="81"/>
      <c r="AB74" s="81"/>
      <c r="AC74" s="199"/>
      <c r="AD74" s="81"/>
      <c r="AE74" s="81"/>
      <c r="AF74" s="199"/>
      <c r="AG74" s="81"/>
      <c r="AH74" s="81"/>
      <c r="AI74" s="199"/>
      <c r="AJ74" s="81"/>
      <c r="AK74" s="81"/>
      <c r="AL74" s="199"/>
      <c r="AM74" s="81"/>
      <c r="AN74" s="81"/>
      <c r="AO74" s="81"/>
      <c r="AP74" s="690"/>
      <c r="AQ74" s="108"/>
      <c r="AR74" s="108"/>
      <c r="AS74" s="203"/>
      <c r="AT74" s="108"/>
      <c r="AU74" s="108"/>
      <c r="AV74" s="108"/>
      <c r="AW74" s="203"/>
      <c r="AX74" s="108"/>
      <c r="AY74" s="108"/>
      <c r="AZ74" s="108"/>
      <c r="BA74" s="203"/>
      <c r="BB74" s="260"/>
      <c r="BF74" s="1135"/>
    </row>
    <row r="75" spans="1:58" s="99" customFormat="1" x14ac:dyDescent="0.45">
      <c r="A75" s="1090" t="s">
        <v>9</v>
      </c>
      <c r="B75" s="1127" t="s">
        <v>21</v>
      </c>
      <c r="C75" s="1127" t="s">
        <v>21</v>
      </c>
      <c r="D75" s="1127"/>
      <c r="E75" s="1127" t="s">
        <v>21</v>
      </c>
      <c r="F75" s="1127" t="s">
        <v>21</v>
      </c>
      <c r="G75" s="1128" t="s">
        <v>21</v>
      </c>
      <c r="H75" s="264" t="str">
        <f>IF($H$61="X","intern",IF($H$61=$AQ$4,+AY8,(IF($H$61=$AQ$9,+AY13,IF($H$61=$AQ$14,+AY18,IF($H$61=$AQ$19,+AY23,IF($H$61=$AQ$24,+AY28,IF($H$61=$AQ$29,+AY33,IF($H$61=$AQ$34,+AY38,IF($H$61=$AQ$39,+AY43,"Multiselect!"))))))))))</f>
        <v>Multiselect!</v>
      </c>
      <c r="I75" s="265" t="str">
        <f>IF($H$61=$AQ$4,+AZ8,(IF($H$61=$AQ$9,+AZ13,IF($H$61=$AQ$14,+AZ18,IF($H$61=$AQ$19,+AZ23,IF($H$61=$AQ$24,+AZ28,IF($H$61=$AQ$29,+AZ33,IF($H$61=$AQ$34,+AZ38,IF($H$61=$AQ$39,+AZ43,"")))))))))</f>
        <v/>
      </c>
      <c r="J75" s="598"/>
      <c r="K75" s="596" t="str">
        <f>IF($H$61=$AQ$4,+BA8,(IF($H$61=$AQ$9,+BA13,IF($H$61=$AQ$14,+BA18,IF($H$61=$AQ$19,+BA23,IF($H$61=$AQ$24,+BA28,IF($H$61=$AQ$29,+BA33,IF($H$61=$AQ$34,+BA38,IF($H$61=$AQ$39,+BA43,"")))))))))</f>
        <v/>
      </c>
      <c r="L75" s="1091"/>
      <c r="M75" s="1141"/>
      <c r="N75" s="1142"/>
      <c r="O75" s="81"/>
      <c r="Q75" s="1133"/>
      <c r="R75" s="81"/>
      <c r="S75" s="81"/>
      <c r="T75" s="199"/>
      <c r="U75" s="81"/>
      <c r="V75" s="81"/>
      <c r="W75" s="199"/>
      <c r="X75" s="81"/>
      <c r="Y75" s="81"/>
      <c r="Z75" s="199"/>
      <c r="AA75" s="81"/>
      <c r="AB75" s="81"/>
      <c r="AC75" s="199"/>
      <c r="AD75" s="81"/>
      <c r="AE75" s="81"/>
      <c r="AF75" s="199"/>
      <c r="AG75" s="81"/>
      <c r="AH75" s="81"/>
      <c r="AI75" s="199"/>
      <c r="AJ75" s="81"/>
      <c r="AK75" s="81"/>
      <c r="AL75" s="199"/>
      <c r="AM75" s="81"/>
      <c r="AN75" s="81"/>
      <c r="AO75" s="81"/>
      <c r="AP75" s="690"/>
      <c r="AQ75" s="108"/>
      <c r="AR75" s="108"/>
      <c r="AS75" s="203"/>
      <c r="AT75" s="108"/>
      <c r="AU75" s="108"/>
      <c r="AV75" s="108"/>
      <c r="AW75" s="203"/>
      <c r="AX75" s="108"/>
      <c r="AY75" s="108"/>
      <c r="AZ75" s="108"/>
      <c r="BA75" s="203"/>
      <c r="BB75" s="260"/>
      <c r="BF75" s="1135"/>
    </row>
    <row r="76" spans="1:58" s="100" customFormat="1" ht="13.5" thickBot="1" x14ac:dyDescent="0.5">
      <c r="A76" s="1090" t="s">
        <v>9</v>
      </c>
      <c r="B76" s="1127" t="s">
        <v>21</v>
      </c>
      <c r="C76" s="1127" t="s">
        <v>21</v>
      </c>
      <c r="D76" s="1127"/>
      <c r="E76" s="1127" t="s">
        <v>21</v>
      </c>
      <c r="F76" s="1127" t="s">
        <v>21</v>
      </c>
      <c r="G76" s="1128" t="s">
        <v>21</v>
      </c>
      <c r="H76" s="1140" t="s">
        <v>21</v>
      </c>
      <c r="I76" s="1137" t="s">
        <v>21</v>
      </c>
      <c r="J76" s="1138" t="s">
        <v>54</v>
      </c>
      <c r="K76" s="1139">
        <f>SUBTOTAL(9,K72:K75)</f>
        <v>0</v>
      </c>
      <c r="L76" s="1091"/>
      <c r="M76" s="1141"/>
      <c r="N76" s="1142"/>
      <c r="O76" s="81"/>
      <c r="P76" s="81"/>
      <c r="Q76" s="199"/>
      <c r="R76" s="81"/>
      <c r="S76" s="81"/>
      <c r="T76" s="199"/>
      <c r="U76" s="81"/>
      <c r="V76" s="81"/>
      <c r="W76" s="199"/>
      <c r="X76" s="81"/>
      <c r="Y76" s="81"/>
      <c r="Z76" s="199"/>
      <c r="AA76" s="81"/>
      <c r="AB76" s="81"/>
      <c r="AC76" s="199"/>
      <c r="AD76" s="81"/>
      <c r="AE76" s="81"/>
      <c r="AF76" s="199"/>
      <c r="AG76" s="81"/>
      <c r="AH76" s="81"/>
      <c r="AI76" s="199"/>
      <c r="AJ76" s="81"/>
      <c r="AK76" s="81"/>
      <c r="AL76" s="199"/>
      <c r="AM76" s="81"/>
      <c r="AN76" s="81"/>
      <c r="AO76" s="81"/>
      <c r="AP76" s="690"/>
      <c r="AQ76" s="108"/>
      <c r="AR76" s="108"/>
      <c r="AS76" s="203"/>
      <c r="AT76" s="108"/>
      <c r="AU76" s="108"/>
      <c r="AV76" s="108"/>
      <c r="AW76" s="203"/>
      <c r="AX76" s="108"/>
      <c r="AY76" s="108"/>
      <c r="AZ76" s="108"/>
      <c r="BA76" s="203"/>
      <c r="BB76" s="260"/>
      <c r="BF76" s="1143"/>
    </row>
    <row r="77" spans="1:58" ht="13.5" thickTop="1" x14ac:dyDescent="0.45"/>
  </sheetData>
  <sheetProtection formatCells="0" sort="0" autoFilter="0"/>
  <autoFilter ref="B3:G77" xr:uid="{C9B5AE4C-DEA8-49C7-8AC7-4A1A3F9662BC}"/>
  <mergeCells count="15">
    <mergeCell ref="AO51:AO59"/>
    <mergeCell ref="F2:H2"/>
    <mergeCell ref="I2:K2"/>
    <mergeCell ref="AR45:AZ45"/>
    <mergeCell ref="H61:I61"/>
    <mergeCell ref="K48:K50"/>
    <mergeCell ref="AQ47:AZ47"/>
    <mergeCell ref="AQ3:AR3"/>
    <mergeCell ref="AQ44:AV44"/>
    <mergeCell ref="B48:B49"/>
    <mergeCell ref="C48:D49"/>
    <mergeCell ref="A48:A49"/>
    <mergeCell ref="AP48:AP49"/>
    <mergeCell ref="C50:D50"/>
    <mergeCell ref="H50:J50"/>
  </mergeCells>
  <conditionalFormatting sqref="A2:A47">
    <cfRule type="expression" dxfId="724" priority="244">
      <formula>ISERROR($K2)</formula>
    </cfRule>
  </conditionalFormatting>
  <conditionalFormatting sqref="A2:A48">
    <cfRule type="cellIs" dxfId="723" priority="242" operator="equal">
      <formula>""</formula>
    </cfRule>
  </conditionalFormatting>
  <conditionalFormatting sqref="A4:A47">
    <cfRule type="expression" dxfId="722" priority="193">
      <formula>AND($L4=0,$L$3&lt;&gt;0)</formula>
    </cfRule>
    <cfRule type="expression" dxfId="721" priority="243">
      <formula>L4=1</formula>
    </cfRule>
  </conditionalFormatting>
  <conditionalFormatting sqref="A50">
    <cfRule type="cellIs" dxfId="720" priority="194" operator="equal">
      <formula>""</formula>
    </cfRule>
  </conditionalFormatting>
  <conditionalFormatting sqref="A48:B49 AP48:AP49">
    <cfRule type="expression" dxfId="719" priority="240">
      <formula>AND($M$49&lt;&gt;0,$BE$2=0)</formula>
    </cfRule>
  </conditionalFormatting>
  <conditionalFormatting sqref="B2">
    <cfRule type="expression" dxfId="718" priority="354">
      <formula>$B$50="ü"</formula>
    </cfRule>
    <cfRule type="expression" dxfId="717" priority="355">
      <formula>$B$50="y"</formula>
    </cfRule>
  </conditionalFormatting>
  <conditionalFormatting sqref="B4:B25 B27:B47">
    <cfRule type="cellIs" dxfId="716" priority="84" operator="equal">
      <formula>"x"</formula>
    </cfRule>
    <cfRule type="cellIs" dxfId="715" priority="83" operator="equal">
      <formula>""</formula>
    </cfRule>
    <cfRule type="expression" dxfId="712" priority="87">
      <formula>AND($B4&gt;0,$M4=0,$B4&lt;&gt;"x")</formula>
    </cfRule>
    <cfRule type="expression" dxfId="711" priority="88">
      <formula>A4&lt;&gt;"!"</formula>
    </cfRule>
  </conditionalFormatting>
  <conditionalFormatting sqref="B4:B47">
    <cfRule type="cellIs" dxfId="710" priority="53" operator="equal">
      <formula>"-"</formula>
    </cfRule>
    <cfRule type="expression" dxfId="709" priority="54">
      <formula>AND($B$50="ü",$B4="")</formula>
    </cfRule>
  </conditionalFormatting>
  <conditionalFormatting sqref="B48">
    <cfRule type="expression" dxfId="708" priority="191">
      <formula>$B$50="ü"</formula>
    </cfRule>
  </conditionalFormatting>
  <conditionalFormatting sqref="B48:B49">
    <cfRule type="cellIs" dxfId="707" priority="162" operator="equal">
      <formula>"geht nicht!"</formula>
    </cfRule>
  </conditionalFormatting>
  <conditionalFormatting sqref="B50">
    <cfRule type="expression" dxfId="706" priority="226">
      <formula>$AQ$50&gt;0</formula>
    </cfRule>
    <cfRule type="cellIs" dxfId="705" priority="228" operator="equal">
      <formula>"ü"</formula>
    </cfRule>
    <cfRule type="cellIs" dxfId="704" priority="227" operator="equal">
      <formula>"y"</formula>
    </cfRule>
  </conditionalFormatting>
  <conditionalFormatting sqref="B2:K2">
    <cfRule type="expression" dxfId="703" priority="142">
      <formula>$BE$2&lt;&gt;0</formula>
    </cfRule>
  </conditionalFormatting>
  <conditionalFormatting sqref="C3">
    <cfRule type="expression" dxfId="702" priority="232">
      <formula>$A$2="&lt;"</formula>
    </cfRule>
  </conditionalFormatting>
  <conditionalFormatting sqref="C48">
    <cfRule type="expression" dxfId="701" priority="144">
      <formula>$B$50="ü"</formula>
    </cfRule>
  </conditionalFormatting>
  <conditionalFormatting sqref="C4:D47">
    <cfRule type="expression" dxfId="700" priority="49">
      <formula>AND($B4&lt;&gt;"",$C4="")</formula>
    </cfRule>
  </conditionalFormatting>
  <conditionalFormatting sqref="C48:D49">
    <cfRule type="expression" dxfId="699" priority="145">
      <formula>AND($M$49&lt;&gt;0,$BE$2=0)</formula>
    </cfRule>
    <cfRule type="expression" dxfId="698" priority="143">
      <formula>$BE$2&lt;&gt;0</formula>
    </cfRule>
  </conditionalFormatting>
  <conditionalFormatting sqref="C50:D50">
    <cfRule type="expression" dxfId="697" priority="229">
      <formula>$AQ$50&lt;&gt;0</formula>
    </cfRule>
  </conditionalFormatting>
  <conditionalFormatting sqref="C4:G4">
    <cfRule type="expression" dxfId="696" priority="37">
      <formula>AND($B$50="ü",$B4="")</formula>
    </cfRule>
  </conditionalFormatting>
  <conditionalFormatting sqref="E4:E47">
    <cfRule type="expression" dxfId="695" priority="65">
      <formula>AND(COUNTIF($AQ$35:$BA$38,E4)&gt;0,F4=$AQ$34)</formula>
    </cfRule>
    <cfRule type="expression" dxfId="694" priority="56" stopIfTrue="1">
      <formula>AND(E4="",OR(F4&lt;&gt;"",H4&lt;&gt;0,I4&lt;&gt;0,J4&lt;&gt;0))</formula>
    </cfRule>
    <cfRule type="expression" dxfId="693" priority="57">
      <formula>AND(C4&lt;&gt;"",E4="")</formula>
    </cfRule>
    <cfRule type="expression" dxfId="692" priority="59">
      <formula>AND(COUNTIF($AQ$5:$BA$8,E4)&gt;0,F4=$AQ$4)</formula>
    </cfRule>
    <cfRule type="expression" dxfId="691" priority="63">
      <formula>AND(COUNTIF($AQ$25:$BA$28,E4)&gt;0,F4=$AQ$24)</formula>
    </cfRule>
    <cfRule type="expression" dxfId="690" priority="62">
      <formula>AND(COUNTIF($AQ$20:$BA$23,E4)&gt;0,F4=$AQ$19)</formula>
    </cfRule>
    <cfRule type="expression" dxfId="689" priority="61">
      <formula>AND(COUNTIF($AQ$15:$BA$18,E4)&gt;0,F4=$AQ$14)</formula>
    </cfRule>
    <cfRule type="expression" dxfId="688" priority="58">
      <formula>AND(C4="",E4="")</formula>
    </cfRule>
    <cfRule type="expression" dxfId="687" priority="60">
      <formula>AND(COUNTIF($AQ$10:$BA$13,E4)&gt;0,F4=$AQ$9)</formula>
    </cfRule>
    <cfRule type="expression" dxfId="686" priority="67">
      <formula>AND(E4="X",F4="X")</formula>
    </cfRule>
    <cfRule type="expression" dxfId="685" priority="66">
      <formula>AND(COUNTIF($AQ$40:$BA$43,E4)&gt;0,F4=$AQ$39)</formula>
    </cfRule>
    <cfRule type="expression" dxfId="684" priority="64">
      <formula>AND(COUNTIF($AQ$30:$BA$33,E4)&gt;0,F4=$AQ$29)</formula>
    </cfRule>
  </conditionalFormatting>
  <conditionalFormatting sqref="E48:G49">
    <cfRule type="expression" dxfId="683" priority="241">
      <formula>AND($M$49&lt;&gt;0,$BE$2=0)</formula>
    </cfRule>
  </conditionalFormatting>
  <conditionalFormatting sqref="F4:F47">
    <cfRule type="cellIs" dxfId="682" priority="76" operator="equal">
      <formula>$AJ$2</formula>
    </cfRule>
    <cfRule type="cellIs" dxfId="681" priority="77" operator="equal">
      <formula>$AM$2</formula>
    </cfRule>
    <cfRule type="expression" dxfId="680" priority="68">
      <formula>AND(C4&lt;&gt;"",F4="")</formula>
    </cfRule>
    <cfRule type="cellIs" dxfId="679" priority="69" operator="equal">
      <formula>$O$2</formula>
    </cfRule>
    <cfRule type="cellIs" dxfId="678" priority="70" operator="equal">
      <formula>$R$2</formula>
    </cfRule>
    <cfRule type="cellIs" dxfId="677" priority="71" operator="equal">
      <formula>$U$2</formula>
    </cfRule>
    <cfRule type="cellIs" dxfId="676" priority="72" operator="equal">
      <formula>$X$2</formula>
    </cfRule>
    <cfRule type="cellIs" dxfId="675" priority="73" operator="equal">
      <formula>$AA$2</formula>
    </cfRule>
    <cfRule type="cellIs" dxfId="674" priority="74" operator="equal">
      <formula>$AD$2</formula>
    </cfRule>
    <cfRule type="cellIs" dxfId="673" priority="75" operator="equal">
      <formula>$AG$2</formula>
    </cfRule>
  </conditionalFormatting>
  <conditionalFormatting sqref="F51:F59">
    <cfRule type="expression" dxfId="672" priority="223">
      <formula>AND($M$60&lt;&gt;$N$60,$N$60&gt;1)</formula>
    </cfRule>
  </conditionalFormatting>
  <conditionalFormatting sqref="H50">
    <cfRule type="expression" dxfId="671" priority="40">
      <formula>$H$50&lt;&gt;0</formula>
    </cfRule>
  </conditionalFormatting>
  <conditionalFormatting sqref="H62:H65">
    <cfRule type="expression" dxfId="670" priority="237">
      <formula>$H$61="kein Umsatz"</formula>
    </cfRule>
  </conditionalFormatting>
  <conditionalFormatting sqref="H67:H70">
    <cfRule type="expression" dxfId="669" priority="225">
      <formula>$H$61="kein Umsatz"</formula>
    </cfRule>
  </conditionalFormatting>
  <conditionalFormatting sqref="H72:H75">
    <cfRule type="expression" dxfId="668" priority="224">
      <formula>$H$61="kein Umsatz"</formula>
    </cfRule>
  </conditionalFormatting>
  <conditionalFormatting sqref="H4:J4 C5:J47">
    <cfRule type="expression" dxfId="667" priority="44">
      <formula>AND($B$50="ü",$B4="")</formula>
    </cfRule>
  </conditionalFormatting>
  <conditionalFormatting sqref="H4:J47">
    <cfRule type="expression" dxfId="666" priority="43">
      <formula>AND($B4="-",H4&lt;&gt;0)</formula>
    </cfRule>
    <cfRule type="expression" dxfId="665" priority="45">
      <formula>$L4&lt;&gt;0</formula>
    </cfRule>
  </conditionalFormatting>
  <conditionalFormatting sqref="K4:K47">
    <cfRule type="expression" dxfId="663" priority="52">
      <formula>$B4="-"</formula>
    </cfRule>
    <cfRule type="expression" dxfId="662" priority="79">
      <formula>AND($B4="",$B$50="ü")</formula>
    </cfRule>
    <cfRule type="expression" dxfId="661" priority="80">
      <formula>OR(B4="",$M$49&lt;&gt;0,$L$3&lt;&gt;0)</formula>
    </cfRule>
    <cfRule type="expression" dxfId="660" priority="81">
      <formula>$B4="x"</formula>
    </cfRule>
    <cfRule type="expression" dxfId="659" priority="82">
      <formula>A4&lt;&gt;"!"</formula>
    </cfRule>
  </conditionalFormatting>
  <conditionalFormatting sqref="K48:K50">
    <cfRule type="cellIs" dxfId="658" priority="41" operator="lessThan">
      <formula>0</formula>
    </cfRule>
    <cfRule type="cellIs" dxfId="657" priority="42" operator="greaterThan">
      <formula>0</formula>
    </cfRule>
  </conditionalFormatting>
  <conditionalFormatting sqref="AP3:AP47">
    <cfRule type="expression" dxfId="656" priority="3">
      <formula>ISERROR($K3)</formula>
    </cfRule>
  </conditionalFormatting>
  <conditionalFormatting sqref="AP4:AP47">
    <cfRule type="cellIs" dxfId="655" priority="2" operator="equal">
      <formula>""</formula>
    </cfRule>
    <cfRule type="expression" dxfId="654" priority="1">
      <formula>$L$3&lt;&gt;0</formula>
    </cfRule>
  </conditionalFormatting>
  <conditionalFormatting sqref="AQ46:AR46">
    <cfRule type="expression" dxfId="653" priority="5">
      <formula>$BV$47&lt;&gt;0</formula>
    </cfRule>
  </conditionalFormatting>
  <conditionalFormatting sqref="AQ4:AS43">
    <cfRule type="expression" dxfId="652" priority="25">
      <formula>$AO4="E"</formula>
    </cfRule>
  </conditionalFormatting>
  <conditionalFormatting sqref="AQ44:AV44">
    <cfRule type="cellIs" dxfId="651" priority="8" operator="notEqual">
      <formula>""</formula>
    </cfRule>
  </conditionalFormatting>
  <conditionalFormatting sqref="AQ47:AZ47">
    <cfRule type="cellIs" dxfId="650" priority="7" operator="equal">
      <formula>""</formula>
    </cfRule>
    <cfRule type="expression" dxfId="649" priority="36">
      <formula>$BE2&lt;&gt;0</formula>
    </cfRule>
  </conditionalFormatting>
  <conditionalFormatting sqref="AQ4:BB8">
    <cfRule type="expression" dxfId="648" priority="9">
      <formula>$AQ$4="#"</formula>
    </cfRule>
  </conditionalFormatting>
  <conditionalFormatting sqref="AQ8:BB8">
    <cfRule type="expression" dxfId="647" priority="10">
      <formula>$AQ$4&lt;&gt;"#"</formula>
    </cfRule>
  </conditionalFormatting>
  <conditionalFormatting sqref="AQ9:BB13">
    <cfRule type="expression" dxfId="646" priority="11">
      <formula>$AQ$9="#"</formula>
    </cfRule>
  </conditionalFormatting>
  <conditionalFormatting sqref="AQ13:BB13">
    <cfRule type="expression" dxfId="645" priority="12">
      <formula>$AQ$9&lt;&gt;"#"</formula>
    </cfRule>
  </conditionalFormatting>
  <conditionalFormatting sqref="AQ14:BB18">
    <cfRule type="expression" dxfId="644" priority="13">
      <formula>$AQ$14="#"</formula>
    </cfRule>
  </conditionalFormatting>
  <conditionalFormatting sqref="AQ18:BB18">
    <cfRule type="expression" dxfId="643" priority="14">
      <formula>$AQ$14&lt;&gt;"#"</formula>
    </cfRule>
  </conditionalFormatting>
  <conditionalFormatting sqref="AQ19:BB23">
    <cfRule type="expression" dxfId="642" priority="15">
      <formula>$AQ$19="#"</formula>
    </cfRule>
  </conditionalFormatting>
  <conditionalFormatting sqref="AQ23:BB23">
    <cfRule type="expression" dxfId="641" priority="16">
      <formula>$AQ$19&lt;&gt;"#"</formula>
    </cfRule>
  </conditionalFormatting>
  <conditionalFormatting sqref="AQ24:BB28">
    <cfRule type="expression" dxfId="640" priority="17">
      <formula>$AQ$24="#"</formula>
    </cfRule>
  </conditionalFormatting>
  <conditionalFormatting sqref="AQ28:BB28">
    <cfRule type="expression" dxfId="639" priority="18">
      <formula>$AQ$24&lt;&gt;"#"</formula>
    </cfRule>
  </conditionalFormatting>
  <conditionalFormatting sqref="AQ29:BB33">
    <cfRule type="expression" dxfId="638" priority="19">
      <formula>$AQ$29="#"</formula>
    </cfRule>
  </conditionalFormatting>
  <conditionalFormatting sqref="AQ33:BB33">
    <cfRule type="expression" dxfId="637" priority="20">
      <formula>$AQ$29&lt;&gt;"#"</formula>
    </cfRule>
  </conditionalFormatting>
  <conditionalFormatting sqref="AQ34:BB38">
    <cfRule type="expression" dxfId="636" priority="21">
      <formula>$AQ$34="#"</formula>
    </cfRule>
  </conditionalFormatting>
  <conditionalFormatting sqref="AQ38:BB38">
    <cfRule type="expression" dxfId="635" priority="22">
      <formula>$AQ$34&lt;&gt;"#"</formula>
    </cfRule>
  </conditionalFormatting>
  <conditionalFormatting sqref="AQ39:BB43">
    <cfRule type="expression" dxfId="634" priority="23">
      <formula>$AQ$39="#"</formula>
    </cfRule>
  </conditionalFormatting>
  <conditionalFormatting sqref="AQ43:BB43">
    <cfRule type="expression" dxfId="633" priority="24">
      <formula>$AQ$39&lt;&gt;" "</formula>
    </cfRule>
  </conditionalFormatting>
  <conditionalFormatting sqref="AQ45:BB45">
    <cfRule type="expression" dxfId="632" priority="35">
      <formula>$BB$45&lt;&gt;0</formula>
    </cfRule>
  </conditionalFormatting>
  <conditionalFormatting sqref="AQ48:BB50">
    <cfRule type="expression" dxfId="631" priority="222">
      <formula>$AP$2=1</formula>
    </cfRule>
  </conditionalFormatting>
  <conditionalFormatting sqref="AQ1:BC50">
    <cfRule type="expression" dxfId="630" priority="4" stopIfTrue="1">
      <formula>$AP$2=1</formula>
    </cfRule>
  </conditionalFormatting>
  <conditionalFormatting sqref="BB4">
    <cfRule type="expression" dxfId="629" priority="26">
      <formula>BV8&lt;&gt;0</formula>
    </cfRule>
  </conditionalFormatting>
  <conditionalFormatting sqref="BB9">
    <cfRule type="expression" dxfId="628" priority="27">
      <formula>BV13&lt;&gt;0</formula>
    </cfRule>
  </conditionalFormatting>
  <conditionalFormatting sqref="BB14">
    <cfRule type="expression" dxfId="627" priority="28">
      <formula>BV18&lt;&gt;0</formula>
    </cfRule>
  </conditionalFormatting>
  <conditionalFormatting sqref="BB19">
    <cfRule type="expression" dxfId="626" priority="29">
      <formula>BV23&lt;&gt;0</formula>
    </cfRule>
  </conditionalFormatting>
  <conditionalFormatting sqref="BB24">
    <cfRule type="expression" dxfId="625" priority="30">
      <formula>BV28&lt;&gt;0</formula>
    </cfRule>
  </conditionalFormatting>
  <conditionalFormatting sqref="BB29">
    <cfRule type="expression" dxfId="624" priority="31">
      <formula>BV33&lt;&gt;0</formula>
    </cfRule>
  </conditionalFormatting>
  <conditionalFormatting sqref="BB34">
    <cfRule type="expression" dxfId="623" priority="32">
      <formula>BV38&lt;&gt;0</formula>
    </cfRule>
  </conditionalFormatting>
  <conditionalFormatting sqref="BB39">
    <cfRule type="expression" dxfId="622" priority="33">
      <formula>BV43&lt;&gt;0</formula>
    </cfRule>
  </conditionalFormatting>
  <conditionalFormatting sqref="BE4:BE47">
    <cfRule type="cellIs" dxfId="621" priority="233" operator="equal">
      <formula>"PGS7"</formula>
    </cfRule>
    <cfRule type="cellIs" dxfId="620" priority="234" operator="equal">
      <formula>"PGS5"</formula>
    </cfRule>
    <cfRule type="cellIs" dxfId="619" priority="235" operator="equal">
      <formula>"OG7"</formula>
    </cfRule>
    <cfRule type="cellIs" dxfId="618" priority="236" operator="equal">
      <formula>"D9"</formula>
    </cfRule>
  </conditionalFormatting>
  <dataValidations count="1">
    <dataValidation type="list" allowBlank="1" showInputMessage="1" showErrorMessage="1" sqref="B50" xr:uid="{AB0C5C27-AF85-45AA-9AA7-A7D43706E0FE}">
      <formula1>"o,y,ü"</formula1>
    </dataValidation>
  </dataValidations>
  <printOptions horizontalCentered="1"/>
  <pageMargins left="0" right="0" top="0.19685039370078741" bottom="0.43307086614173229" header="0" footer="0"/>
  <pageSetup paperSize="9" orientation="portrait" r:id="rId1"/>
  <headerFooter>
    <oddFooter>&amp;L&amp;"Arial,Standard"&amp;8Datei: &amp;Z&amp;F&amp;C&amp;"Cambria,Standard"&amp;8
   &amp;R&amp;"Arial,Standard"&amp;8Druck: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cellIs" priority="85" operator="lessThan" id="{61B01B3C-25B8-4C17-9654-BA73937B72AE}">
            <xm:f>Parameter!$H$5</xm:f>
            <x14:dxf>
              <font>
                <b/>
                <i val="0"/>
                <color rgb="FFFFFF00"/>
              </font>
              <fill>
                <patternFill>
                  <bgColor rgb="FFC00000"/>
                </patternFill>
              </fill>
            </x14:dxf>
          </x14:cfRule>
          <x14:cfRule type="cellIs" priority="86" operator="greaterThan" id="{259EE0B7-F6FC-44B5-922A-014375566D73}">
            <xm:f>Parameter!$I$5</xm:f>
            <x14:dxf>
              <font>
                <b/>
                <i val="0"/>
                <color rgb="FFFFFF00"/>
              </font>
              <fill>
                <patternFill>
                  <bgColor rgb="FFC00000"/>
                </patternFill>
              </fill>
            </x14:dxf>
          </x14:cfRule>
          <xm:sqref>B4:B25 B27:B47</xm:sqref>
        </x14:conditionalFormatting>
        <x14:conditionalFormatting xmlns:xm="http://schemas.microsoft.com/office/excel/2006/main">
          <x14:cfRule type="expression" priority="163" id="{F8C80C75-9519-4E9E-B1E3-6162894D5C88}">
            <xm:f>$H$61=Parameter!$D$2</xm:f>
            <x14:dxf>
              <font>
                <b/>
                <i val="0"/>
                <color theme="0"/>
              </font>
              <fill>
                <patternFill>
                  <bgColor theme="0"/>
                </patternFill>
              </fill>
              <border>
                <left/>
                <right/>
                <top/>
                <bottom/>
                <vertical/>
                <horizontal/>
              </border>
            </x14:dxf>
          </x14:cfRule>
          <xm:sqref>H61:K76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B0936E03-1944-4978-A31E-31E78EA1A322}">
          <x14:formula1>
            <xm:f>Parameter!$E$4:$E$12</xm:f>
          </x14:formula1>
          <xm:sqref>F27:F47 F4:F25</xm:sqref>
        </x14:dataValidation>
        <x14:dataValidation type="list" allowBlank="1" showInputMessage="1" showErrorMessage="1" xr:uid="{B0684527-EA83-4F8E-81E6-413B802266B9}">
          <x14:formula1>
            <xm:f>Parameter!$D$14:$D$47</xm:f>
          </x14:formula1>
          <xm:sqref>E27:E47 E4:E25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3E1FD-CBF5-4BE7-8377-4892305374C8}">
  <sheetPr>
    <tabColor theme="4" tint="-0.249977111117893"/>
    <pageSetUpPr autoPageBreaks="0"/>
  </sheetPr>
  <dimension ref="A1:BX77"/>
  <sheetViews>
    <sheetView showGridLines="0" showRowColHeaders="0" showZeros="0" zoomScaleNormal="100" workbookViewId="0">
      <pane ySplit="3" topLeftCell="A4" activePane="bottomLeft" state="frozen"/>
      <selection activeCell="F4" sqref="F4"/>
      <selection pane="bottomLeft" activeCell="F4" sqref="F4"/>
    </sheetView>
  </sheetViews>
  <sheetFormatPr baseColWidth="10" defaultColWidth="9.77734375" defaultRowHeight="13.15" x14ac:dyDescent="0.45"/>
  <cols>
    <col min="1" max="1" width="1.5546875" style="1144" customWidth="1"/>
    <col min="2" max="2" width="6.5546875" style="104" customWidth="1"/>
    <col min="3" max="3" width="21.5546875" style="100" customWidth="1"/>
    <col min="4" max="4" width="5.5546875" style="100" customWidth="1"/>
    <col min="5" max="5" width="3.109375" style="102" customWidth="1"/>
    <col min="6" max="6" width="6.109375" style="102" customWidth="1"/>
    <col min="7" max="7" width="4.5546875" style="95" customWidth="1"/>
    <col min="8" max="8" width="8.5546875" style="1145" customWidth="1"/>
    <col min="9" max="9" width="8.5546875" style="103" customWidth="1"/>
    <col min="10" max="10" width="8.5546875" style="99" customWidth="1"/>
    <col min="11" max="11" width="9.5546875" style="103" customWidth="1"/>
    <col min="12" max="12" width="2.5546875" style="103" hidden="1" customWidth="1"/>
    <col min="13" max="13" width="1.77734375" style="1141" hidden="1" customWidth="1"/>
    <col min="14" max="14" width="1.77734375" style="1142" hidden="1" customWidth="1"/>
    <col min="15" max="16" width="8.109375" style="2" hidden="1" customWidth="1"/>
    <col min="17" max="17" width="1.77734375" style="192" hidden="1" customWidth="1"/>
    <col min="18" max="19" width="8.109375" style="2" hidden="1" customWidth="1"/>
    <col min="20" max="20" width="1.77734375" style="192" hidden="1" customWidth="1"/>
    <col min="21" max="22" width="8.109375" style="2" hidden="1" customWidth="1"/>
    <col min="23" max="23" width="1.77734375" style="192" hidden="1" customWidth="1"/>
    <col min="24" max="25" width="8.109375" style="2" hidden="1" customWidth="1"/>
    <col min="26" max="26" width="1.77734375" style="192" hidden="1" customWidth="1"/>
    <col min="27" max="28" width="8.109375" style="2" hidden="1" customWidth="1"/>
    <col min="29" max="29" width="1.77734375" style="192" hidden="1" customWidth="1"/>
    <col min="30" max="31" width="8.109375" style="2" hidden="1" customWidth="1"/>
    <col min="32" max="32" width="1.77734375" style="192" hidden="1" customWidth="1"/>
    <col min="33" max="34" width="8.109375" style="2" hidden="1" customWidth="1"/>
    <col min="35" max="35" width="1.77734375" style="192" hidden="1" customWidth="1"/>
    <col min="36" max="37" width="8.109375" style="2" hidden="1" customWidth="1"/>
    <col min="38" max="38" width="1.77734375" style="192" hidden="1" customWidth="1"/>
    <col min="39" max="40" width="8.109375" style="2" hidden="1" customWidth="1"/>
    <col min="41" max="41" width="4.109375" style="81" hidden="1" customWidth="1" collapsed="1"/>
    <col min="42" max="42" width="1.21875" style="690" customWidth="1"/>
    <col min="43" max="43" width="3.109375" style="108" customWidth="1"/>
    <col min="44" max="44" width="11.77734375" style="108" customWidth="1"/>
    <col min="45" max="45" width="9" style="203" customWidth="1"/>
    <col min="46" max="46" width="0.6640625" style="108" customWidth="1"/>
    <col min="47" max="47" width="3.109375" style="108" customWidth="1"/>
    <col min="48" max="48" width="11.77734375" style="108" customWidth="1"/>
    <col min="49" max="49" width="9" style="203" customWidth="1"/>
    <col min="50" max="50" width="0.6640625" style="108" customWidth="1"/>
    <col min="51" max="51" width="3.109375" style="108" customWidth="1"/>
    <col min="52" max="52" width="11.77734375" style="108" customWidth="1"/>
    <col min="53" max="53" width="9" style="203" customWidth="1"/>
    <col min="54" max="54" width="9.5546875" style="260" customWidth="1"/>
    <col min="55" max="55" width="1.77734375" style="109" customWidth="1"/>
    <col min="56" max="56" width="1.77734375" style="270" hidden="1" customWidth="1"/>
    <col min="57" max="57" width="2.5546875" style="269" hidden="1" customWidth="1"/>
    <col min="58" max="58" width="1.77734375" style="730" hidden="1" customWidth="1"/>
    <col min="59" max="62" width="7.6640625" style="271" hidden="1" customWidth="1"/>
    <col min="63" max="70" width="7.6640625" style="272" hidden="1" customWidth="1"/>
    <col min="71" max="71" width="9.77734375" style="270" hidden="1" customWidth="1"/>
    <col min="72" max="73" width="9.77734375" style="18" hidden="1" customWidth="1"/>
    <col min="74" max="74" width="8.77734375" style="18" hidden="1" customWidth="1"/>
    <col min="75" max="75" width="9.77734375" style="18" hidden="1" customWidth="1"/>
    <col min="76" max="76" width="1.77734375" style="18" hidden="1" customWidth="1"/>
    <col min="77" max="16384" width="9.77734375" style="81"/>
  </cols>
  <sheetData>
    <row r="1" spans="1:76" s="74" customFormat="1" ht="3" customHeight="1" thickBot="1" x14ac:dyDescent="0.5">
      <c r="A1" s="135">
        <f>IF(SUM(A3:A49)&lt;&gt;0,SUM(A3:A49),K48)</f>
        <v>0</v>
      </c>
      <c r="B1" s="73" t="str">
        <f>IF(B50="y",MAX(B3:B50),"")</f>
        <v/>
      </c>
      <c r="E1" s="73"/>
      <c r="F1" s="73"/>
      <c r="G1" s="75"/>
      <c r="H1" s="1001"/>
      <c r="I1" s="76"/>
      <c r="K1" s="77">
        <f>P50+S50+V50+Y50+AB50+AE50+AH50+AK50+AN50</f>
        <v>0</v>
      </c>
      <c r="L1" s="620"/>
      <c r="M1" s="620"/>
      <c r="N1" s="1177"/>
      <c r="O1" s="1178"/>
      <c r="P1" s="1178"/>
      <c r="Q1" s="1179"/>
      <c r="R1" s="1178"/>
      <c r="S1" s="1178"/>
      <c r="T1" s="1179"/>
      <c r="U1" s="1178"/>
      <c r="V1" s="1178"/>
      <c r="W1" s="1179"/>
      <c r="X1" s="1178"/>
      <c r="Y1" s="1178"/>
      <c r="Z1" s="1179"/>
      <c r="AA1" s="1178"/>
      <c r="AB1" s="1178"/>
      <c r="AC1" s="1179"/>
      <c r="AD1" s="1178"/>
      <c r="AE1" s="1178"/>
      <c r="AF1" s="1179"/>
      <c r="AG1" s="1178"/>
      <c r="AH1" s="1178"/>
      <c r="AI1" s="1179"/>
      <c r="AJ1" s="1178"/>
      <c r="AK1" s="1178"/>
      <c r="AL1" s="1179"/>
      <c r="AM1" s="1178"/>
      <c r="AN1" s="1178"/>
      <c r="AO1" s="621"/>
      <c r="AP1" s="624"/>
      <c r="AQ1" s="105"/>
      <c r="AR1" s="105"/>
      <c r="AS1" s="106"/>
      <c r="AT1" s="105"/>
      <c r="AU1" s="105"/>
      <c r="AV1" s="105"/>
      <c r="AW1" s="106"/>
      <c r="AX1" s="105"/>
      <c r="AY1" s="105"/>
      <c r="AZ1" s="105"/>
      <c r="BA1" s="106"/>
      <c r="BB1" s="261"/>
      <c r="BC1" s="106"/>
      <c r="BD1" s="266"/>
      <c r="BE1" s="267"/>
      <c r="BF1" s="726"/>
      <c r="BG1" s="267"/>
      <c r="BH1" s="267"/>
      <c r="BI1" s="267"/>
      <c r="BJ1" s="267"/>
      <c r="BK1" s="267"/>
      <c r="BL1" s="267"/>
      <c r="BM1" s="267"/>
      <c r="BN1" s="267"/>
      <c r="BO1" s="267"/>
      <c r="BP1" s="267"/>
      <c r="BQ1" s="267"/>
      <c r="BR1" s="267"/>
      <c r="BS1" s="266"/>
      <c r="BT1" s="1002"/>
      <c r="BU1" s="1002"/>
      <c r="BV1" s="1002"/>
      <c r="BW1" s="1002"/>
      <c r="BX1" s="1002"/>
    </row>
    <row r="2" spans="1:76" s="1027" customFormat="1" ht="22.15" customHeight="1" thickTop="1" thickBot="1" x14ac:dyDescent="0.6">
      <c r="A2" s="1003" t="s">
        <v>9</v>
      </c>
      <c r="B2" s="1004">
        <f>+Parameter!B2</f>
        <v>46023</v>
      </c>
      <c r="C2" s="1005" t="str">
        <f>+Parameter!I15</f>
        <v>DE01 234 5678 9012 3456 78</v>
      </c>
      <c r="D2" s="1006"/>
      <c r="E2" s="1007"/>
      <c r="F2" s="1377">
        <f>EOMONTH(Sep!F2,0)+1</f>
        <v>46296</v>
      </c>
      <c r="G2" s="1377"/>
      <c r="H2" s="1377"/>
      <c r="I2" s="1375" t="str">
        <f>IF(M2=0,+Parameter!D2,IF(Okt!AO2&gt;1,+Parameter!L19,IF(N2=1,+O2,IF(Q2=1,+R2,IF(T2=1,+U2,IF(W2=1,+X2,IF(Z2=1,+AA2,IF(AC2=1,+AD2,IF(AF2=1,+AG2,IF(AI2=1,+AJ2,IF(AL2=1,+AM2,"kein Umsatz")))))))))))</f>
        <v>Haushaltskonto</v>
      </c>
      <c r="J2" s="1375"/>
      <c r="K2" s="1376"/>
      <c r="L2" s="1008" t="s">
        <v>120</v>
      </c>
      <c r="M2" s="1009">
        <f>+AP2</f>
        <v>0</v>
      </c>
      <c r="N2" s="1010">
        <f>+N51</f>
        <v>1</v>
      </c>
      <c r="O2" s="1011" t="str">
        <f>+Jahr!C3</f>
        <v>HH</v>
      </c>
      <c r="P2" s="1012">
        <f>IF(B50="y",SUMIFS(P4:P48,B4:B48,"&gt;01.01.2000",F4:F48,O2)+O3,0)</f>
        <v>0</v>
      </c>
      <c r="Q2" s="1013">
        <f>+N52</f>
        <v>1</v>
      </c>
      <c r="R2" s="1014" t="str">
        <f>+Jahr!L3</f>
        <v>Frei</v>
      </c>
      <c r="S2" s="1015">
        <f>IF(B50="y",SUMIFS(S4:S48,B4:B48,"&gt;01.01.2000",F4:F48,R2)+R3,0)</f>
        <v>0</v>
      </c>
      <c r="T2" s="1013">
        <f>+N53</f>
        <v>1</v>
      </c>
      <c r="U2" s="1016" t="str">
        <f>+Jahr!M3</f>
        <v>Arzt</v>
      </c>
      <c r="V2" s="1015">
        <f>IF(B50="y",SUMIFS(V4:V48,B4:B48,"&gt;01.01.2000",F4:F48,U2)+U3,0)</f>
        <v>0</v>
      </c>
      <c r="W2" s="1013">
        <f>+N54</f>
        <v>0</v>
      </c>
      <c r="X2" s="1017" t="str">
        <f>+Jahr!N3</f>
        <v/>
      </c>
      <c r="Y2" s="1015">
        <f>IF(B50="y",SUMIFS(Y4:Y48,B4:B48,"&gt;01.01.2000",F4:F48,X2)+X3,0)</f>
        <v>0</v>
      </c>
      <c r="Z2" s="1013">
        <f>+N55</f>
        <v>0</v>
      </c>
      <c r="AA2" s="1018" t="str">
        <f>+Jahr!P3</f>
        <v/>
      </c>
      <c r="AB2" s="1015">
        <f>IF(B50="y",SUMIFS(AB4:AB48,B4:B48,"&gt;01.01.2000",F4:F48,AA2)+AA3,0)</f>
        <v>0</v>
      </c>
      <c r="AC2" s="1013">
        <f>+N56</f>
        <v>0</v>
      </c>
      <c r="AD2" s="1019" t="str">
        <f>+Jahr!Q3</f>
        <v/>
      </c>
      <c r="AE2" s="1015">
        <f>IF(B50="y",SUMIFS(AE4:AE48,B4:B48,"&gt;01.01.2000",F4:F48,AD2)+AD3,0)</f>
        <v>0</v>
      </c>
      <c r="AF2" s="1013">
        <f>+N57</f>
        <v>0</v>
      </c>
      <c r="AG2" s="1019" t="str">
        <f>+Jahr!R3</f>
        <v/>
      </c>
      <c r="AH2" s="1015">
        <f>IF(B50="y",SUMIFS(AH4:AH48,B4:B48,"&gt;01.01.2000",F4:F48,AG2)+AG3,0)</f>
        <v>0</v>
      </c>
      <c r="AI2" s="1013">
        <f>+N58</f>
        <v>0</v>
      </c>
      <c r="AJ2" s="1020" t="str">
        <f>+Jahr!S3</f>
        <v/>
      </c>
      <c r="AK2" s="1015">
        <f>IF(B50="y",SUMIFS(AK4:AK48,B4:B48,"&gt;01.01.2000",F4:F48,AJ2)+AJ3,0)</f>
        <v>0</v>
      </c>
      <c r="AL2" s="1013">
        <f>+N59</f>
        <v>1</v>
      </c>
      <c r="AM2" s="1021" t="str">
        <f>+Jahr!O3</f>
        <v>X</v>
      </c>
      <c r="AN2" s="1022">
        <f>IF(B50="y",SUMIFS(AN4:AN48,B4:B48,"&gt;01.01.2000",F4:F48,AM2)+AM3,0)</f>
        <v>0</v>
      </c>
      <c r="AO2" s="1023">
        <f>+AL2+AI2+AF2+AC2+Z2+W2+T2+Q2+N2</f>
        <v>4</v>
      </c>
      <c r="AP2" s="1024">
        <f>IF(SUBTOTAL(109,AP3:AP48)&lt;&gt;SUM(AP3:AP48),1,0)</f>
        <v>0</v>
      </c>
      <c r="AQ2" s="107" t="str">
        <f>+Parameter!AH2</f>
        <v>EBIT</v>
      </c>
      <c r="AR2" s="107"/>
      <c r="AS2" s="228">
        <f>+AS4*Parameter!AF4+AS9*Parameter!AF9+AS14*Parameter!AF14+AS19*Parameter!AF19+AS24*Parameter!AF24+AS29*Parameter!AF29+AS34*Parameter!AF34+AS39*Parameter!AF39</f>
        <v>0</v>
      </c>
      <c r="AT2" s="797"/>
      <c r="AU2" s="797"/>
      <c r="AV2" s="798">
        <f>+BH2</f>
        <v>0</v>
      </c>
      <c r="AW2" s="798">
        <f>+BK2</f>
        <v>0</v>
      </c>
      <c r="AX2" s="798"/>
      <c r="AY2" s="798"/>
      <c r="AZ2" s="798">
        <f>+BN2</f>
        <v>0</v>
      </c>
      <c r="BA2" s="798">
        <f>+BQ2</f>
        <v>0</v>
      </c>
      <c r="BB2" s="625"/>
      <c r="BC2" s="109"/>
      <c r="BD2" s="268">
        <f>IF(AND(M2&lt;&gt;0,M64&lt;&gt;0),1,0)</f>
        <v>0</v>
      </c>
      <c r="BE2" s="1025">
        <f>+BD2+BF2+BF3</f>
        <v>0</v>
      </c>
      <c r="BF2" s="714">
        <f>COUNTBLANK(BE4:BE47)</f>
        <v>0</v>
      </c>
      <c r="BG2" s="706"/>
      <c r="BH2" s="707">
        <f>SUM(BG3:BI43)</f>
        <v>0</v>
      </c>
      <c r="BI2" s="706"/>
      <c r="BJ2" s="706"/>
      <c r="BK2" s="708">
        <f>SUM(BJ3:BL43)</f>
        <v>0</v>
      </c>
      <c r="BL2" s="709"/>
      <c r="BM2" s="709"/>
      <c r="BN2" s="710">
        <f>SUM(BM3:BO43)</f>
        <v>0</v>
      </c>
      <c r="BO2" s="709"/>
      <c r="BP2" s="709"/>
      <c r="BQ2" s="711">
        <f>SUM(BP3:BR47)</f>
        <v>0</v>
      </c>
      <c r="BR2" s="709"/>
      <c r="BS2" s="270"/>
      <c r="BT2" s="18"/>
      <c r="BU2" s="18"/>
      <c r="BV2" s="18"/>
      <c r="BW2" s="18"/>
      <c r="BX2" s="1026"/>
    </row>
    <row r="3" spans="1:76" ht="13.15" customHeight="1" thickTop="1" thickBot="1" x14ac:dyDescent="0.5">
      <c r="A3" s="1003" t="s">
        <v>9</v>
      </c>
      <c r="B3" s="1028" t="s">
        <v>4</v>
      </c>
      <c r="C3" s="1029" t="s">
        <v>94</v>
      </c>
      <c r="D3" s="1030"/>
      <c r="E3" s="1031" t="s">
        <v>77</v>
      </c>
      <c r="F3" s="1032" t="s">
        <v>160</v>
      </c>
      <c r="G3" s="1033"/>
      <c r="H3" s="1034" t="s">
        <v>6</v>
      </c>
      <c r="I3" s="1174" t="s">
        <v>0</v>
      </c>
      <c r="J3" s="1172" t="s">
        <v>1</v>
      </c>
      <c r="K3" s="1035">
        <f>IF($M$2=0,O3+R3+U3+X3+AA3+AD3+AG3+AJ3+AM3,+$N$2*O3+$Q$2*R3+$T$2*U3+$W$2*X3+$Z$2*AA3+$AC$2*AD3+$AF$2*AG3+$AI$2*AJ3+$AL$2*AM3)</f>
        <v>0</v>
      </c>
      <c r="L3" s="1036">
        <f>SUM(L4:L48)</f>
        <v>0</v>
      </c>
      <c r="M3" s="1037">
        <v>1</v>
      </c>
      <c r="N3" s="1038"/>
      <c r="O3" s="82">
        <f>+Sep!P3</f>
        <v>0</v>
      </c>
      <c r="P3" s="1039">
        <f>+O49</f>
        <v>0</v>
      </c>
      <c r="Q3" s="1040"/>
      <c r="R3" s="82">
        <f>+Sep!S3</f>
        <v>0</v>
      </c>
      <c r="S3" s="1039">
        <f>+R49</f>
        <v>0</v>
      </c>
      <c r="T3" s="1040"/>
      <c r="U3" s="82">
        <f>+Sep!V3</f>
        <v>0</v>
      </c>
      <c r="V3" s="1039">
        <f>+U49</f>
        <v>0</v>
      </c>
      <c r="W3" s="1040"/>
      <c r="X3" s="82">
        <f>+Sep!Y3</f>
        <v>0</v>
      </c>
      <c r="Y3" s="1039">
        <f>+X49</f>
        <v>0</v>
      </c>
      <c r="Z3" s="1040"/>
      <c r="AA3" s="82">
        <f>+Sep!AB3</f>
        <v>0</v>
      </c>
      <c r="AB3" s="1039">
        <f>+AA49</f>
        <v>0</v>
      </c>
      <c r="AC3" s="1040"/>
      <c r="AD3" s="82">
        <f>+Sep!AE3</f>
        <v>0</v>
      </c>
      <c r="AE3" s="1039">
        <f>+AD49</f>
        <v>0</v>
      </c>
      <c r="AF3" s="1040"/>
      <c r="AG3" s="82">
        <f>+Sep!AH3</f>
        <v>0</v>
      </c>
      <c r="AH3" s="1039">
        <f>+AG49</f>
        <v>0</v>
      </c>
      <c r="AI3" s="1040"/>
      <c r="AJ3" s="82">
        <f>+Sep!AK3</f>
        <v>0</v>
      </c>
      <c r="AK3" s="1039">
        <f>+AJ49</f>
        <v>0</v>
      </c>
      <c r="AL3" s="1040"/>
      <c r="AM3" s="1041">
        <f>+Sep!AN3</f>
        <v>0</v>
      </c>
      <c r="AN3" s="1042">
        <f>+AM49</f>
        <v>0</v>
      </c>
      <c r="AO3" s="1043" t="s">
        <v>121</v>
      </c>
      <c r="AP3" s="690" t="s">
        <v>9</v>
      </c>
      <c r="AQ3" s="1385" t="s">
        <v>93</v>
      </c>
      <c r="AR3" s="1385"/>
      <c r="AS3" s="626">
        <f>+BB4+BB9+BB14+BB19+BB24+BB29+BB34+BB39+AZ46-AS2</f>
        <v>0</v>
      </c>
      <c r="AT3" s="795"/>
      <c r="AU3" s="795"/>
      <c r="AV3" s="796" t="str">
        <f>IF(AV2&lt;&gt;0,"Zinsen","")</f>
        <v/>
      </c>
      <c r="AW3" s="796" t="str">
        <f>IF(AW2&lt;&gt;0,"Tilgung","")</f>
        <v/>
      </c>
      <c r="AX3" s="796"/>
      <c r="AY3" s="796"/>
      <c r="AZ3" s="796" t="str">
        <f>IF(AZ2&lt;&gt;0,"Rücklage","")</f>
        <v/>
      </c>
      <c r="BA3" s="796" t="str">
        <f>IF(BA2&lt;&gt;0,"Steuer","")</f>
        <v/>
      </c>
      <c r="BB3" s="391" t="s">
        <v>92</v>
      </c>
      <c r="BD3" s="268"/>
      <c r="BE3" s="725">
        <f>SUM($BF$4:$BF$47)</f>
        <v>44</v>
      </c>
      <c r="BF3" s="727">
        <f>IF(ISERROR(BE3),1,IF(BE3&lt;44,1,IF($AP$2=1,0,0)))</f>
        <v>0</v>
      </c>
      <c r="BG3" s="694" t="s">
        <v>97</v>
      </c>
      <c r="BH3" s="694" t="s">
        <v>98</v>
      </c>
      <c r="BI3" s="694" t="s">
        <v>99</v>
      </c>
      <c r="BJ3" s="695" t="s">
        <v>100</v>
      </c>
      <c r="BK3" s="695" t="s">
        <v>101</v>
      </c>
      <c r="BL3" s="695" t="s">
        <v>102</v>
      </c>
      <c r="BM3" s="696" t="s">
        <v>103</v>
      </c>
      <c r="BN3" s="696" t="s">
        <v>104</v>
      </c>
      <c r="BO3" s="696" t="s">
        <v>105</v>
      </c>
      <c r="BP3" s="697" t="s">
        <v>106</v>
      </c>
      <c r="BQ3" s="697" t="s">
        <v>107</v>
      </c>
      <c r="BR3" s="697" t="s">
        <v>108</v>
      </c>
      <c r="BS3" s="1044" t="s">
        <v>6</v>
      </c>
      <c r="BT3" s="1045" t="s">
        <v>0</v>
      </c>
      <c r="BU3" s="1045" t="s">
        <v>1</v>
      </c>
      <c r="BV3" s="1046" t="s">
        <v>36</v>
      </c>
      <c r="BW3" s="1047" t="s">
        <v>12</v>
      </c>
      <c r="BX3" s="1026"/>
    </row>
    <row r="4" spans="1:76" ht="13.35" customHeight="1" x14ac:dyDescent="0.45">
      <c r="A4" s="1003" t="str">
        <f t="shared" ref="A4:A47" si="0">IF(AND($B$50="y",B4&gt;0,B4&lt;&gt;"x",M4=$L$49),+K4,"!")</f>
        <v>!</v>
      </c>
      <c r="B4" s="721"/>
      <c r="C4" s="1180"/>
      <c r="D4" s="1181"/>
      <c r="E4" s="585"/>
      <c r="F4" s="586"/>
      <c r="G4" s="1190">
        <f t="shared" ref="G4" si="1">+$F$2</f>
        <v>46296</v>
      </c>
      <c r="H4" s="1191"/>
      <c r="I4" s="1192"/>
      <c r="J4" s="1193"/>
      <c r="K4" s="1048">
        <f>IF($M$2=0,O4+R4+U4+X4+AA4+AD4+AG4+AJ4+AM4,+$N$2*O4+$Q$2*R4+$T$2*U4+$W$2*X4+$Z$2*AA4+$AC$2*AD4+$AF$2*AG4+$AI$2*AJ4+$AL$2*AM4)</f>
        <v>0</v>
      </c>
      <c r="L4" s="1049">
        <f t="shared" ref="L4:L47" si="2">IF(ISERROR(+H4+I4+J4),1,0)</f>
        <v>0</v>
      </c>
      <c r="M4" s="1050">
        <f t="shared" ref="M4:M25" si="3">IF(AND(B4&gt;0,B4&lt;&gt;"x",M3&lt;&gt;0),+M3+1,0)</f>
        <v>0</v>
      </c>
      <c r="N4" s="1051">
        <f>IF($F4=$O$2,1,0)</f>
        <v>0</v>
      </c>
      <c r="O4" s="87">
        <f>IF(AND($B4&lt;&gt;"-",$F4=O$2),O3+$H4+$I4+$J4,+O3)</f>
        <v>0</v>
      </c>
      <c r="P4" s="87" t="str">
        <f>IF(AND($B4&lt;&gt;"-",$F4=O$2),+$H4+$I4+$J4,"")</f>
        <v/>
      </c>
      <c r="Q4" s="1052">
        <f>IF($F4=$R$2,1,0)</f>
        <v>0</v>
      </c>
      <c r="R4" s="87">
        <f>IF(AND($B4&lt;&gt;"-",$F4=R$2),R3+$H4+$I4+$J4,+R3)</f>
        <v>0</v>
      </c>
      <c r="S4" s="87" t="str">
        <f>IF(AND($B4&lt;&gt;"-",$F4=R$2),+$H4+$I4+$J4,"")</f>
        <v/>
      </c>
      <c r="T4" s="1052">
        <f>IF($F4=$U$2,1,0)</f>
        <v>0</v>
      </c>
      <c r="U4" s="87">
        <f>IF(AND($B4&lt;&gt;"-",$F4=U$2),U3+$H4+$I4+$J4,+U3)</f>
        <v>0</v>
      </c>
      <c r="V4" s="87" t="str">
        <f>IF(AND($B4&lt;&gt;"-",$F4=U$2),+$H4+$I4+$J4,"")</f>
        <v/>
      </c>
      <c r="W4" s="1052">
        <f>IF($F4=$X$2,1,0)</f>
        <v>1</v>
      </c>
      <c r="X4" s="87">
        <f>IF(AND($B4&lt;&gt;"-",$F4=X$2),X3+$H4+$I4+$J4,+X3)</f>
        <v>0</v>
      </c>
      <c r="Y4" s="87">
        <f>IF(AND($B4&lt;&gt;"-",$F4=X$2),+$H4+$I4+$J4,"")</f>
        <v>0</v>
      </c>
      <c r="Z4" s="1052">
        <f>IF($F4=$AA$2,1,0)</f>
        <v>1</v>
      </c>
      <c r="AA4" s="87">
        <f>IF(AND($B4&lt;&gt;"-",$F4=AA$2),AA3+$H4+$I4+$J4,+AA3)</f>
        <v>0</v>
      </c>
      <c r="AB4" s="87">
        <f>IF(AND($B4&lt;&gt;"-",$F4=AA$2),+$H4+$I4+$J4,"")</f>
        <v>0</v>
      </c>
      <c r="AC4" s="1052">
        <f>IF($F4=$AD$2,1,0)</f>
        <v>1</v>
      </c>
      <c r="AD4" s="87">
        <f>IF(AND($B4&lt;&gt;"-",$F4=AD$2),AD3+$H4+$I4+$J4,+AD3)</f>
        <v>0</v>
      </c>
      <c r="AE4" s="87">
        <f>IF(AND($B4&lt;&gt;"-",$F4=AD$2),+$H4+$I4+$J4,"")</f>
        <v>0</v>
      </c>
      <c r="AF4" s="1052">
        <f>IF($F4=$AG$2,1,0)</f>
        <v>1</v>
      </c>
      <c r="AG4" s="87">
        <f>IF(AND($B4&lt;&gt;"-",$F4=AG$2),AG3+$H4+$I4+$J4,+AG3)</f>
        <v>0</v>
      </c>
      <c r="AH4" s="87">
        <f>IF(AND($B4&lt;&gt;"-",$F4=AG$2),+$H4+$I4+$J4,"")</f>
        <v>0</v>
      </c>
      <c r="AI4" s="1052">
        <f>IF($F4=$AJ$2,1,0)</f>
        <v>1</v>
      </c>
      <c r="AJ4" s="87">
        <f>IF(AND($B4&lt;&gt;"-",$F4=AJ$2),AJ3+$H4+$I4+$J4,+AJ3)</f>
        <v>0</v>
      </c>
      <c r="AK4" s="87">
        <f>IF(AND($B4&lt;&gt;"-",$F4=AJ$2),+$H4+$I4+$J4,"")</f>
        <v>0</v>
      </c>
      <c r="AL4" s="1052">
        <f>IF($F4=$AM$2,1,0)</f>
        <v>0</v>
      </c>
      <c r="AM4" s="91">
        <f>IF(AND($B4&lt;&gt;"-",$F4=AM$2),AM3+$H4+$I4+$J4,+AM3)</f>
        <v>0</v>
      </c>
      <c r="AN4" s="91" t="str">
        <f>IF(AND($B4&lt;&gt;"-",$F4=AM$2),+$H4+$I4+$J4,"")</f>
        <v/>
      </c>
      <c r="AO4" s="1053">
        <f>IF(AP4="E",1,0)</f>
        <v>0</v>
      </c>
      <c r="AP4" s="1054">
        <f>IF(F4&lt;&gt;"",1,0)</f>
        <v>0</v>
      </c>
      <c r="AQ4" s="215" t="str">
        <f>+Parameter!B4</f>
        <v>HH</v>
      </c>
      <c r="AR4" s="631"/>
      <c r="AS4" s="632">
        <f>SUM(AS5:AS8)</f>
        <v>0</v>
      </c>
      <c r="AT4" s="632"/>
      <c r="AU4" s="632"/>
      <c r="AV4" s="632"/>
      <c r="AW4" s="632">
        <f>SUM(AW5:AW8)</f>
        <v>0</v>
      </c>
      <c r="AX4" s="632"/>
      <c r="AY4" s="632"/>
      <c r="AZ4" s="632"/>
      <c r="BA4" s="632">
        <f>SUM(BA5:BA8)</f>
        <v>0</v>
      </c>
      <c r="BB4" s="633">
        <f>+BA4+AW4+AS4</f>
        <v>0</v>
      </c>
      <c r="BD4" s="268"/>
      <c r="BE4" s="274">
        <f>IF($I$2=AQ4,1,IF($I$2=Jahr!$M$7,1,0))</f>
        <v>1</v>
      </c>
      <c r="BF4" s="728">
        <v>1</v>
      </c>
      <c r="BG4" s="227"/>
      <c r="BH4" s="227"/>
      <c r="BI4" s="227"/>
      <c r="BJ4" s="227"/>
      <c r="BK4" s="227"/>
      <c r="BL4" s="227"/>
      <c r="BM4" s="227"/>
      <c r="BN4" s="227"/>
      <c r="BO4" s="227"/>
      <c r="BP4" s="273"/>
      <c r="BQ4" s="273"/>
      <c r="BR4" s="273"/>
      <c r="BV4" s="1055"/>
      <c r="BW4" s="1056"/>
      <c r="BX4" s="1026"/>
    </row>
    <row r="5" spans="1:76" ht="13.35" customHeight="1" x14ac:dyDescent="0.45">
      <c r="A5" s="1003" t="str">
        <f t="shared" si="0"/>
        <v>!</v>
      </c>
      <c r="B5" s="721"/>
      <c r="C5" s="1180"/>
      <c r="D5" s="722"/>
      <c r="E5" s="585"/>
      <c r="F5" s="586"/>
      <c r="G5" s="592"/>
      <c r="H5" s="1191"/>
      <c r="I5" s="1192"/>
      <c r="J5" s="1193"/>
      <c r="K5" s="1057">
        <f t="shared" ref="K5:K47" si="4">IF($M$2=0,O5+R5+U5+X5+AA5+AD5+AG5+AJ5+AM5,+$N$2*O5+$Q$2*R5+$T$2*U5+$W$2*X5+$Z$2*AA5+$AC$2*AD5+$AF$2*AG5+$AI$2*AJ5+$AL$2*AM5)</f>
        <v>0</v>
      </c>
      <c r="L5" s="1049">
        <f t="shared" si="2"/>
        <v>0</v>
      </c>
      <c r="M5" s="1050">
        <f t="shared" si="3"/>
        <v>0</v>
      </c>
      <c r="N5" s="1051">
        <f t="shared" ref="N5:N47" si="5">IF($F5=$O$2,1,0)</f>
        <v>0</v>
      </c>
      <c r="O5" s="87">
        <f t="shared" ref="O5:O47" si="6">IF(AND($B5&lt;&gt;"-",$F5=O$2),O4+$H5+$I5+$J5,+O4)</f>
        <v>0</v>
      </c>
      <c r="P5" s="87" t="str">
        <f t="shared" ref="P5:P47" si="7">IF(AND($B5&lt;&gt;"-",$F5=O$2),+$H5+$I5+$J5,"")</f>
        <v/>
      </c>
      <c r="Q5" s="1052">
        <f t="shared" ref="Q5:Q47" si="8">IF($F5=$R$2,1,0)</f>
        <v>0</v>
      </c>
      <c r="R5" s="87">
        <f t="shared" ref="R5:R47" si="9">IF(AND($B5&lt;&gt;"-",$F5=R$2),R4+$H5+$I5+$J5,+R4)</f>
        <v>0</v>
      </c>
      <c r="S5" s="87" t="str">
        <f t="shared" ref="S5:S47" si="10">IF(AND($B5&lt;&gt;"-",$F5=R$2),+$H5+$I5+$J5,"")</f>
        <v/>
      </c>
      <c r="T5" s="1052">
        <f t="shared" ref="T5:T47" si="11">IF($F5=$U$2,1,0)</f>
        <v>0</v>
      </c>
      <c r="U5" s="87">
        <f t="shared" ref="U5:U47" si="12">IF(AND($B5&lt;&gt;"-",$F5=U$2),U4+$H5+$I5+$J5,+U4)</f>
        <v>0</v>
      </c>
      <c r="V5" s="87" t="str">
        <f t="shared" ref="V5:V47" si="13">IF(AND($B5&lt;&gt;"-",$F5=U$2),+$H5+$I5+$J5,"")</f>
        <v/>
      </c>
      <c r="W5" s="1052">
        <f t="shared" ref="W5:W47" si="14">IF($F5=$X$2,1,0)</f>
        <v>1</v>
      </c>
      <c r="X5" s="87">
        <f t="shared" ref="X5:X47" si="15">IF(AND($B5&lt;&gt;"-",$F5=X$2),X4+$H5+$I5+$J5,+X4)</f>
        <v>0</v>
      </c>
      <c r="Y5" s="87">
        <f t="shared" ref="Y5:Y47" si="16">IF(AND($B5&lt;&gt;"-",$F5=X$2),+$H5+$I5+$J5,"")</f>
        <v>0</v>
      </c>
      <c r="Z5" s="1052">
        <f t="shared" ref="Z5:Z47" si="17">IF($F5=$AA$2,1,0)</f>
        <v>1</v>
      </c>
      <c r="AA5" s="87">
        <f t="shared" ref="AA5:AA47" si="18">IF(AND($B5&lt;&gt;"-",$F5=AA$2),AA4+$H5+$I5+$J5,+AA4)</f>
        <v>0</v>
      </c>
      <c r="AB5" s="87">
        <f t="shared" ref="AB5:AB47" si="19">IF(AND($B5&lt;&gt;"-",$F5=AA$2),+$H5+$I5+$J5,"")</f>
        <v>0</v>
      </c>
      <c r="AC5" s="1052">
        <f t="shared" ref="AC5:AC47" si="20">IF($F5=$AD$2,1,0)</f>
        <v>1</v>
      </c>
      <c r="AD5" s="87">
        <f t="shared" ref="AD5:AD47" si="21">IF(AND($B5&lt;&gt;"-",$F5=AD$2),AD4+$H5+$I5+$J5,+AD4)</f>
        <v>0</v>
      </c>
      <c r="AE5" s="87">
        <f t="shared" ref="AE5:AE47" si="22">IF(AND($B5&lt;&gt;"-",$F5=AD$2),+$H5+$I5+$J5,"")</f>
        <v>0</v>
      </c>
      <c r="AF5" s="1052">
        <f t="shared" ref="AF5:AF47" si="23">IF($F5=$AG$2,1,0)</f>
        <v>1</v>
      </c>
      <c r="AG5" s="87">
        <f t="shared" ref="AG5:AG47" si="24">IF(AND($B5&lt;&gt;"-",$F5=AG$2),AG4+$H5+$I5+$J5,+AG4)</f>
        <v>0</v>
      </c>
      <c r="AH5" s="87">
        <f t="shared" ref="AH5:AH47" si="25">IF(AND($B5&lt;&gt;"-",$F5=AG$2),+$H5+$I5+$J5,"")</f>
        <v>0</v>
      </c>
      <c r="AI5" s="1052">
        <f t="shared" ref="AI5:AI47" si="26">IF($F5=$AJ$2,1,0)</f>
        <v>1</v>
      </c>
      <c r="AJ5" s="87">
        <f t="shared" ref="AJ5:AJ47" si="27">IF(AND($B5&lt;&gt;"-",$F5=AJ$2),AJ4+$H5+$I5+$J5,+AJ4)</f>
        <v>0</v>
      </c>
      <c r="AK5" s="87">
        <f t="shared" ref="AK5:AK47" si="28">IF(AND($B5&lt;&gt;"-",$F5=AJ$2),+$H5+$I5+$J5,"")</f>
        <v>0</v>
      </c>
      <c r="AL5" s="1052">
        <f t="shared" ref="AL5:AL47" si="29">IF($F5=$AM$2,1,0)</f>
        <v>0</v>
      </c>
      <c r="AM5" s="91">
        <f t="shared" ref="AM5:AM46" si="30">IF(AND($B5&lt;&gt;"-",$F5=AM$2),AM4+$H5+$I5+$J5,+AM4)</f>
        <v>0</v>
      </c>
      <c r="AN5" s="91" t="str">
        <f t="shared" ref="AN5:AN46" si="31">IF(AND($B5&lt;&gt;"-",$F5=AM$2),+$H5+$I5+$J5,"")</f>
        <v/>
      </c>
      <c r="AO5" s="1058" t="str">
        <f>+Parameter!$D$4</f>
        <v>A</v>
      </c>
      <c r="AP5" s="1054">
        <f t="shared" ref="AP5:AP47" si="32">IF(F5&lt;&gt;"",1,0)</f>
        <v>0</v>
      </c>
      <c r="AQ5" s="368" t="str">
        <f>+Parameter!AH5</f>
        <v>B</v>
      </c>
      <c r="AR5" s="369" t="str">
        <f>+Parameter!AI5</f>
        <v>Bargeld</v>
      </c>
      <c r="AS5" s="622">
        <f>SUMIFS($I$4:$I$48,$F$4:$F$48,AQ4,$E$4:$E$48,AQ5)+SUMIFS($J$4:$J$48,$F$4:$F$48,AQ4,$E$4:$E$48,AQ5)+SUMIFS($H$4:$H$48,$F$4:$F$48,AQ4,$E$4:$E$48,AQ5)</f>
        <v>0</v>
      </c>
      <c r="AT5" s="367"/>
      <c r="AU5" s="368" t="str">
        <f>+Parameter!AL5</f>
        <v>A</v>
      </c>
      <c r="AV5" s="369" t="str">
        <f>+Parameter!AM5</f>
        <v>Ausstattung</v>
      </c>
      <c r="AW5" s="367">
        <f>SUMIFS($I$4:$I$48,$F$4:$F$48,AQ4,$E$4:$E$48,AU5)+SUMIFS($J$4:$J$48,$F$4:$F$48,AQ4,$E$4:$E$48,AU5)+SUMIFS($H$4:$H$48,$F$4:$F$48,AQ4,$E$4:$E$48,AU5)</f>
        <v>0</v>
      </c>
      <c r="AX5" s="367"/>
      <c r="AY5" s="368" t="str">
        <f>+Parameter!AP5</f>
        <v>G</v>
      </c>
      <c r="AZ5" s="369" t="str">
        <f>+Parameter!AQ5</f>
        <v>Gaststätten</v>
      </c>
      <c r="BA5" s="367">
        <f>SUMIFS($I$4:$I$48,$F$4:$F$48,AQ4,$E$4:$E$48,AY5)+SUMIFS($J$4:$J$48,$F$4:$F$48,AQ4,$E$4:$E$48,AY5)+SUMIFS($H$4:$H$48,$F$4:$F$48,AQ4,$E$4:$E$48,AY5)</f>
        <v>0</v>
      </c>
      <c r="BB5" s="370" t="str">
        <f>IF(AND($B$50="y",BB6&lt;&gt;0),"aktuell","")</f>
        <v/>
      </c>
      <c r="BD5" s="268"/>
      <c r="BE5" s="274">
        <f>IF($I$2=AQ4,1,IF($I$2=Jahr!$M$7,1,0))</f>
        <v>1</v>
      </c>
      <c r="BF5" s="728">
        <v>1</v>
      </c>
      <c r="BG5" s="699">
        <f>IF(ISERROR(FIND("insen",$AR5,1)),0,+$AS5)</f>
        <v>0</v>
      </c>
      <c r="BH5" s="699">
        <f>IF(ISERROR(FIND("insen",$AV5,1)),0,+$AW5)</f>
        <v>0</v>
      </c>
      <c r="BI5" s="699">
        <f>IF(ISERROR(FIND("insen",$AZ5,1)),0,+$BA5)</f>
        <v>0</v>
      </c>
      <c r="BJ5" s="700">
        <f>IF(ISERROR(FIND("ilgung",$AR5,1)),0,+$AS5)</f>
        <v>0</v>
      </c>
      <c r="BK5" s="700">
        <f>IF(ISERROR(FIND("ilgung",$AV5,1)),0,+$AW5)</f>
        <v>0</v>
      </c>
      <c r="BL5" s="700">
        <f>IF(ISERROR(FIND("ilgung",$AZ5,1)),0,+$BA5)</f>
        <v>0</v>
      </c>
      <c r="BM5" s="701">
        <f>IF(ISERROR(FIND("ücklage",$AR5,1)),0,+$AS5)</f>
        <v>0</v>
      </c>
      <c r="BN5" s="701">
        <f>IF(ISERROR(FIND("ücklage",$AV5,1)),0,+$AW5)</f>
        <v>0</v>
      </c>
      <c r="BO5" s="701">
        <f>IF(ISERROR(FIND("ücklage",$AZ5,1)),0,+$BA5)</f>
        <v>0</v>
      </c>
      <c r="BP5" s="698">
        <f>IF(ISERROR(FIND("teuer",$AR5,1)),0,+$AS5)</f>
        <v>0</v>
      </c>
      <c r="BQ5" s="698">
        <f>IF(ISERROR(FIND("teuer",$AV5,1)),0,+$AW5)</f>
        <v>0</v>
      </c>
      <c r="BR5" s="698">
        <f>IF(ISERROR(FIND("teuer",$AZ5,1)),0,+$BA5)</f>
        <v>0</v>
      </c>
      <c r="BS5" s="270" t="s">
        <v>8</v>
      </c>
      <c r="BV5" s="1055"/>
      <c r="BW5" s="1056"/>
      <c r="BX5" s="1026"/>
    </row>
    <row r="6" spans="1:76" ht="13.35" customHeight="1" x14ac:dyDescent="0.45">
      <c r="A6" s="1003" t="str">
        <f t="shared" si="0"/>
        <v>!</v>
      </c>
      <c r="B6" s="721"/>
      <c r="C6" s="1180"/>
      <c r="D6" s="722"/>
      <c r="E6" s="585"/>
      <c r="F6" s="586"/>
      <c r="G6" s="592"/>
      <c r="H6" s="1191"/>
      <c r="I6" s="1192"/>
      <c r="J6" s="1193"/>
      <c r="K6" s="1057">
        <f t="shared" si="4"/>
        <v>0</v>
      </c>
      <c r="L6" s="1049">
        <f t="shared" si="2"/>
        <v>0</v>
      </c>
      <c r="M6" s="1050">
        <f t="shared" si="3"/>
        <v>0</v>
      </c>
      <c r="N6" s="1051">
        <f t="shared" si="5"/>
        <v>0</v>
      </c>
      <c r="O6" s="87">
        <f t="shared" si="6"/>
        <v>0</v>
      </c>
      <c r="P6" s="87" t="str">
        <f t="shared" si="7"/>
        <v/>
      </c>
      <c r="Q6" s="1052">
        <f t="shared" si="8"/>
        <v>0</v>
      </c>
      <c r="R6" s="87">
        <f t="shared" si="9"/>
        <v>0</v>
      </c>
      <c r="S6" s="87" t="str">
        <f t="shared" si="10"/>
        <v/>
      </c>
      <c r="T6" s="1052">
        <f t="shared" si="11"/>
        <v>0</v>
      </c>
      <c r="U6" s="87">
        <f t="shared" si="12"/>
        <v>0</v>
      </c>
      <c r="V6" s="87" t="str">
        <f t="shared" si="13"/>
        <v/>
      </c>
      <c r="W6" s="1052">
        <f t="shared" si="14"/>
        <v>1</v>
      </c>
      <c r="X6" s="87">
        <f t="shared" si="15"/>
        <v>0</v>
      </c>
      <c r="Y6" s="87">
        <f t="shared" si="16"/>
        <v>0</v>
      </c>
      <c r="Z6" s="1052">
        <f t="shared" si="17"/>
        <v>1</v>
      </c>
      <c r="AA6" s="87">
        <f t="shared" si="18"/>
        <v>0</v>
      </c>
      <c r="AB6" s="87">
        <f t="shared" si="19"/>
        <v>0</v>
      </c>
      <c r="AC6" s="1052">
        <f t="shared" si="20"/>
        <v>1</v>
      </c>
      <c r="AD6" s="87">
        <f t="shared" si="21"/>
        <v>0</v>
      </c>
      <c r="AE6" s="87">
        <f t="shared" si="22"/>
        <v>0</v>
      </c>
      <c r="AF6" s="1052">
        <f t="shared" si="23"/>
        <v>1</v>
      </c>
      <c r="AG6" s="87">
        <f t="shared" si="24"/>
        <v>0</v>
      </c>
      <c r="AH6" s="87">
        <f t="shared" si="25"/>
        <v>0</v>
      </c>
      <c r="AI6" s="1052">
        <f t="shared" si="26"/>
        <v>1</v>
      </c>
      <c r="AJ6" s="87">
        <f t="shared" si="27"/>
        <v>0</v>
      </c>
      <c r="AK6" s="87">
        <f t="shared" si="28"/>
        <v>0</v>
      </c>
      <c r="AL6" s="1052">
        <f t="shared" si="29"/>
        <v>0</v>
      </c>
      <c r="AM6" s="91">
        <f t="shared" si="30"/>
        <v>0</v>
      </c>
      <c r="AN6" s="91" t="str">
        <f t="shared" si="31"/>
        <v/>
      </c>
      <c r="AO6" s="1058" t="str">
        <f>+Parameter!$D$4</f>
        <v>A</v>
      </c>
      <c r="AP6" s="1054">
        <f t="shared" si="32"/>
        <v>0</v>
      </c>
      <c r="AQ6" s="369" t="str">
        <f>+Parameter!AH6</f>
        <v>K</v>
      </c>
      <c r="AR6" s="369" t="str">
        <f>+Parameter!AI6</f>
        <v>Kreditkarte LH</v>
      </c>
      <c r="AS6" s="622">
        <f>SUMIFS($I$4:$I$48,$F$4:$F$48,AQ4,$E$4:$E$48,AQ6)+SUMIFS($J$4:$J$48,$F$4:$F$48,AQ4,$E$4:$E$48,AQ6)+SUMIFS($H$4:$H$48,$F$4:$F$48,AQ4,$E$4:$E$48,AQ6)</f>
        <v>0</v>
      </c>
      <c r="AT6" s="367"/>
      <c r="AU6" s="369" t="str">
        <f>+Parameter!AL6</f>
        <v>F</v>
      </c>
      <c r="AV6" s="369" t="str">
        <f>+Parameter!AM6</f>
        <v>Friseur</v>
      </c>
      <c r="AW6" s="367">
        <f>SUMIFS($I$4:$I$48,$F$4:$F$48,AQ4,$E$4:$E$48,AU6)+SUMIFS($J$4:$J$48,$F$4:$F$48,AQ4,$E$4:$E$48,AU6)+SUMIFS($H$4:$H$48,$F$4:$F$48,AQ4,$E$4:$E$48,AU6)</f>
        <v>0</v>
      </c>
      <c r="AX6" s="367"/>
      <c r="AY6" s="369">
        <f>+Parameter!AP6</f>
        <v>0</v>
      </c>
      <c r="AZ6" s="369">
        <f>+Parameter!AQ6</f>
        <v>0</v>
      </c>
      <c r="BA6" s="367">
        <f>SUMIFS($I$4:$I$48,$F$4:$F$48,AQ4,$E$4:$E$48,AY6)+SUMIFS($J$4:$J$48,$F$4:$F$48,AQ4,$E$4:$E$48,AY6)+SUMIFS($H$4:$H$48,$F$4:$F$48,AQ4,$E$4:$E$48,AY6)</f>
        <v>0</v>
      </c>
      <c r="BB6" s="371">
        <f>+P2</f>
        <v>0</v>
      </c>
      <c r="BD6" s="268"/>
      <c r="BE6" s="274">
        <f>IF($I$2=AQ4,1,IF($I$2=Jahr!$M$7,1,0))</f>
        <v>1</v>
      </c>
      <c r="BF6" s="728">
        <v>1</v>
      </c>
      <c r="BG6" s="699">
        <f t="shared" ref="BG6:BG43" si="33">IF(ISERROR(FIND("insen",$AR6,1)),0,+$AS6)</f>
        <v>0</v>
      </c>
      <c r="BH6" s="699">
        <f t="shared" ref="BH6:BH43" si="34">IF(ISERROR(FIND("insen",$AV6,1)),0,+$AW6)</f>
        <v>0</v>
      </c>
      <c r="BI6" s="699">
        <f t="shared" ref="BI6:BI43" si="35">IF(ISERROR(FIND("insen",$AZ6,1)),0,+$BA6)</f>
        <v>0</v>
      </c>
      <c r="BJ6" s="700">
        <f t="shared" ref="BJ6:BJ43" si="36">IF(ISERROR(FIND("ilgung",$AR6,1)),0,+$AS6)</f>
        <v>0</v>
      </c>
      <c r="BK6" s="700">
        <f t="shared" ref="BK6:BK43" si="37">IF(ISERROR(FIND("ilgung",$AV6,1)),0,+$AW6)</f>
        <v>0</v>
      </c>
      <c r="BL6" s="700">
        <f t="shared" ref="BL6:BL43" si="38">IF(ISERROR(FIND("ilgung",$AZ6,1)),0,+$BA6)</f>
        <v>0</v>
      </c>
      <c r="BM6" s="701">
        <f t="shared" ref="BM6:BM43" si="39">IF(ISERROR(FIND("ücklage",$AR6,1)),0,+$AS6)</f>
        <v>0</v>
      </c>
      <c r="BN6" s="701">
        <f t="shared" ref="BN6:BN43" si="40">IF(ISERROR(FIND("ücklage",$AV6,1)),0,+$AW6)</f>
        <v>0</v>
      </c>
      <c r="BO6" s="701">
        <f t="shared" ref="BO6:BO43" si="41">IF(ISERROR(FIND("ücklage",$AZ6,1)),0,+$BA6)</f>
        <v>0</v>
      </c>
      <c r="BP6" s="698">
        <f t="shared" ref="BP6:BP43" si="42">IF(ISERROR(FIND("teuer",$AR6,1)),0,+$AS6)</f>
        <v>0</v>
      </c>
      <c r="BQ6" s="698">
        <f t="shared" ref="BQ6:BQ43" si="43">IF(ISERROR(FIND("teuer",$AV6,1)),0,+$AW6)</f>
        <v>0</v>
      </c>
      <c r="BR6" s="698">
        <f t="shared" ref="BR6:BR43" si="44">IF(ISERROR(FIND("teuer",$AZ6,1)),0,+$BA6)</f>
        <v>0</v>
      </c>
      <c r="BS6" s="275">
        <f>SUMIFS($H$4:$H$48,$F$4:$F$48,AQ4,$B$4:$B$48,"&gt;0")</f>
        <v>0</v>
      </c>
      <c r="BT6" s="275">
        <f>SUMIFS($I$4:$I$48,$F$4:$F$48,AQ4,$B$4:$B$48,"&gt;0")</f>
        <v>0</v>
      </c>
      <c r="BU6" s="275">
        <f>SUMIFS($J$4:$J$48,$F$4:$F$48,AQ4,$B$4:$B$48,"&gt;0")</f>
        <v>0</v>
      </c>
      <c r="BV6" s="276"/>
      <c r="BW6" s="1056"/>
      <c r="BX6" s="1026"/>
    </row>
    <row r="7" spans="1:76" ht="13.35" customHeight="1" x14ac:dyDescent="0.45">
      <c r="A7" s="1003" t="str">
        <f t="shared" si="0"/>
        <v>!</v>
      </c>
      <c r="B7" s="721"/>
      <c r="C7" s="1180"/>
      <c r="D7" s="722"/>
      <c r="E7" s="585"/>
      <c r="F7" s="586"/>
      <c r="G7" s="592"/>
      <c r="H7" s="1191"/>
      <c r="I7" s="1192"/>
      <c r="J7" s="1193"/>
      <c r="K7" s="1057">
        <f t="shared" si="4"/>
        <v>0</v>
      </c>
      <c r="L7" s="1049">
        <f t="shared" si="2"/>
        <v>0</v>
      </c>
      <c r="M7" s="1050">
        <f t="shared" si="3"/>
        <v>0</v>
      </c>
      <c r="N7" s="1051">
        <f t="shared" si="5"/>
        <v>0</v>
      </c>
      <c r="O7" s="87">
        <f t="shared" si="6"/>
        <v>0</v>
      </c>
      <c r="P7" s="87" t="str">
        <f t="shared" si="7"/>
        <v/>
      </c>
      <c r="Q7" s="1052">
        <f t="shared" si="8"/>
        <v>0</v>
      </c>
      <c r="R7" s="87">
        <f t="shared" si="9"/>
        <v>0</v>
      </c>
      <c r="S7" s="87" t="str">
        <f t="shared" si="10"/>
        <v/>
      </c>
      <c r="T7" s="1052">
        <f t="shared" si="11"/>
        <v>0</v>
      </c>
      <c r="U7" s="87">
        <f t="shared" si="12"/>
        <v>0</v>
      </c>
      <c r="V7" s="87" t="str">
        <f t="shared" si="13"/>
        <v/>
      </c>
      <c r="W7" s="1052">
        <f t="shared" si="14"/>
        <v>1</v>
      </c>
      <c r="X7" s="87">
        <f t="shared" si="15"/>
        <v>0</v>
      </c>
      <c r="Y7" s="87">
        <f t="shared" si="16"/>
        <v>0</v>
      </c>
      <c r="Z7" s="1052">
        <f t="shared" si="17"/>
        <v>1</v>
      </c>
      <c r="AA7" s="87">
        <f t="shared" si="18"/>
        <v>0</v>
      </c>
      <c r="AB7" s="87">
        <f t="shared" si="19"/>
        <v>0</v>
      </c>
      <c r="AC7" s="1052">
        <f t="shared" si="20"/>
        <v>1</v>
      </c>
      <c r="AD7" s="87">
        <f t="shared" si="21"/>
        <v>0</v>
      </c>
      <c r="AE7" s="87">
        <f t="shared" si="22"/>
        <v>0</v>
      </c>
      <c r="AF7" s="1052">
        <f t="shared" si="23"/>
        <v>1</v>
      </c>
      <c r="AG7" s="87">
        <f t="shared" si="24"/>
        <v>0</v>
      </c>
      <c r="AH7" s="87">
        <f t="shared" si="25"/>
        <v>0</v>
      </c>
      <c r="AI7" s="1052">
        <f t="shared" si="26"/>
        <v>1</v>
      </c>
      <c r="AJ7" s="87">
        <f t="shared" si="27"/>
        <v>0</v>
      </c>
      <c r="AK7" s="87">
        <f t="shared" si="28"/>
        <v>0</v>
      </c>
      <c r="AL7" s="1052">
        <f t="shared" si="29"/>
        <v>0</v>
      </c>
      <c r="AM7" s="91">
        <f t="shared" si="30"/>
        <v>0</v>
      </c>
      <c r="AN7" s="91" t="str">
        <f t="shared" si="31"/>
        <v/>
      </c>
      <c r="AO7" s="1058" t="str">
        <f>+Parameter!$D$4</f>
        <v>A</v>
      </c>
      <c r="AP7" s="1054">
        <f t="shared" si="32"/>
        <v>0</v>
      </c>
      <c r="AQ7" s="369" t="str">
        <f>+Parameter!AH7</f>
        <v>L</v>
      </c>
      <c r="AR7" s="369" t="str">
        <f>+Parameter!AI7</f>
        <v>Lebensmittel</v>
      </c>
      <c r="AS7" s="622">
        <f>SUMIFS($I$4:$I$48,$F$4:$F$48,AQ4,$E$4:$E$48,AQ7)+SUMIFS($J$4:$J$48,$F$4:$F$48,AQ4,$E$4:$E$48,AQ7)+SUMIFS($H$4:$H$48,$F$4:$F$48,AQ4,$E$4:$E$48,AQ7)</f>
        <v>0</v>
      </c>
      <c r="AT7" s="367"/>
      <c r="AU7" s="369" t="str">
        <f>+Parameter!AL7</f>
        <v>I</v>
      </c>
      <c r="AV7" s="369" t="str">
        <f>+Parameter!AM7</f>
        <v>Internet</v>
      </c>
      <c r="AW7" s="367">
        <f>SUMIFS($I$4:$I$48,$F$4:$F$48,AQ4,$E$4:$E$48,AU7)+SUMIFS($J$4:$J$48,$F$4:$F$48,AQ4,$E$4:$E$48,AU7)+SUMIFS($H$4:$H$48,$F$4:$F$48,AQ4,$E$4:$E$48,AU7)</f>
        <v>0</v>
      </c>
      <c r="AX7" s="367"/>
      <c r="AY7" s="369">
        <f>+Parameter!AP7</f>
        <v>0</v>
      </c>
      <c r="AZ7" s="369">
        <f>+Parameter!AQ7</f>
        <v>0</v>
      </c>
      <c r="BA7" s="367">
        <f>SUMIFS($I$4:$I$48,$F$4:$F$48,AQ4,$E$4:$E$48,AY7)+SUMIFS($J$4:$J$48,$F$4:$F$48,AQ4,$E$4:$E$48,AY7)+SUMIFS($H$4:$H$48,$F$4:$F$48,AQ4,$E$4:$E$48,AY7)</f>
        <v>0</v>
      </c>
      <c r="BB7" s="372" t="str">
        <f>IF(BB8&lt;&gt;0,"Monatsende","")</f>
        <v/>
      </c>
      <c r="BD7" s="268"/>
      <c r="BE7" s="274">
        <f>IF($I$2=AQ4,1,IF($I$2=Jahr!$M$7,1,0))</f>
        <v>1</v>
      </c>
      <c r="BF7" s="728">
        <v>1</v>
      </c>
      <c r="BG7" s="699">
        <f t="shared" si="33"/>
        <v>0</v>
      </c>
      <c r="BH7" s="699">
        <f t="shared" si="34"/>
        <v>0</v>
      </c>
      <c r="BI7" s="699">
        <f t="shared" si="35"/>
        <v>0</v>
      </c>
      <c r="BJ7" s="700">
        <f t="shared" si="36"/>
        <v>0</v>
      </c>
      <c r="BK7" s="700">
        <f t="shared" si="37"/>
        <v>0</v>
      </c>
      <c r="BL7" s="700">
        <f t="shared" si="38"/>
        <v>0</v>
      </c>
      <c r="BM7" s="701">
        <f t="shared" si="39"/>
        <v>0</v>
      </c>
      <c r="BN7" s="701">
        <f t="shared" si="40"/>
        <v>0</v>
      </c>
      <c r="BO7" s="701">
        <f t="shared" si="41"/>
        <v>0</v>
      </c>
      <c r="BP7" s="698">
        <f t="shared" si="42"/>
        <v>0</v>
      </c>
      <c r="BQ7" s="698">
        <f t="shared" si="43"/>
        <v>0</v>
      </c>
      <c r="BR7" s="698">
        <f t="shared" si="44"/>
        <v>0</v>
      </c>
      <c r="BS7" s="270" t="s">
        <v>22</v>
      </c>
      <c r="BV7" s="1055"/>
      <c r="BW7" s="1056"/>
      <c r="BX7" s="1026"/>
    </row>
    <row r="8" spans="1:76" ht="13.35" customHeight="1" x14ac:dyDescent="0.45">
      <c r="A8" s="1003" t="str">
        <f t="shared" si="0"/>
        <v>!</v>
      </c>
      <c r="B8" s="721"/>
      <c r="C8" s="1180"/>
      <c r="D8" s="722"/>
      <c r="E8" s="585"/>
      <c r="F8" s="586"/>
      <c r="G8" s="592"/>
      <c r="H8" s="1191"/>
      <c r="I8" s="1192"/>
      <c r="J8" s="1193"/>
      <c r="K8" s="1057">
        <f t="shared" si="4"/>
        <v>0</v>
      </c>
      <c r="L8" s="1049">
        <f t="shared" si="2"/>
        <v>0</v>
      </c>
      <c r="M8" s="1050">
        <f t="shared" si="3"/>
        <v>0</v>
      </c>
      <c r="N8" s="1051">
        <f t="shared" si="5"/>
        <v>0</v>
      </c>
      <c r="O8" s="87">
        <f t="shared" si="6"/>
        <v>0</v>
      </c>
      <c r="P8" s="87" t="str">
        <f t="shared" si="7"/>
        <v/>
      </c>
      <c r="Q8" s="1052">
        <f t="shared" si="8"/>
        <v>0</v>
      </c>
      <c r="R8" s="87">
        <f t="shared" si="9"/>
        <v>0</v>
      </c>
      <c r="S8" s="87" t="str">
        <f t="shared" si="10"/>
        <v/>
      </c>
      <c r="T8" s="1052">
        <f t="shared" si="11"/>
        <v>0</v>
      </c>
      <c r="U8" s="87">
        <f t="shared" si="12"/>
        <v>0</v>
      </c>
      <c r="V8" s="87" t="str">
        <f t="shared" si="13"/>
        <v/>
      </c>
      <c r="W8" s="1052">
        <f t="shared" si="14"/>
        <v>1</v>
      </c>
      <c r="X8" s="87">
        <f t="shared" si="15"/>
        <v>0</v>
      </c>
      <c r="Y8" s="87">
        <f t="shared" si="16"/>
        <v>0</v>
      </c>
      <c r="Z8" s="1052">
        <f t="shared" si="17"/>
        <v>1</v>
      </c>
      <c r="AA8" s="87">
        <f t="shared" si="18"/>
        <v>0</v>
      </c>
      <c r="AB8" s="87">
        <f t="shared" si="19"/>
        <v>0</v>
      </c>
      <c r="AC8" s="1052">
        <f t="shared" si="20"/>
        <v>1</v>
      </c>
      <c r="AD8" s="87">
        <f t="shared" si="21"/>
        <v>0</v>
      </c>
      <c r="AE8" s="87">
        <f t="shared" si="22"/>
        <v>0</v>
      </c>
      <c r="AF8" s="1052">
        <f t="shared" si="23"/>
        <v>1</v>
      </c>
      <c r="AG8" s="87">
        <f t="shared" si="24"/>
        <v>0</v>
      </c>
      <c r="AH8" s="87">
        <f t="shared" si="25"/>
        <v>0</v>
      </c>
      <c r="AI8" s="1052">
        <f t="shared" si="26"/>
        <v>1</v>
      </c>
      <c r="AJ8" s="87">
        <f t="shared" si="27"/>
        <v>0</v>
      </c>
      <c r="AK8" s="87">
        <f t="shared" si="28"/>
        <v>0</v>
      </c>
      <c r="AL8" s="1052">
        <f t="shared" si="29"/>
        <v>0</v>
      </c>
      <c r="AM8" s="91">
        <f t="shared" si="30"/>
        <v>0</v>
      </c>
      <c r="AN8" s="91" t="str">
        <f t="shared" si="31"/>
        <v/>
      </c>
      <c r="AO8" s="1058" t="str">
        <f>+Parameter!$D$4</f>
        <v>A</v>
      </c>
      <c r="AP8" s="1054">
        <f t="shared" si="32"/>
        <v>0</v>
      </c>
      <c r="AQ8" s="374" t="str">
        <f>+Parameter!AH8</f>
        <v>V</v>
      </c>
      <c r="AR8" s="374" t="str">
        <f>+Parameter!AI8</f>
        <v>Versicherungen</v>
      </c>
      <c r="AS8" s="622">
        <f>SUMIFS($I$4:$I$48,$F$4:$F$48,AQ4,$E$4:$E$48,AQ8)+SUMIFS($J$4:$J$48,$F$4:$F$48,AQ4,$E$4:$E$48,AQ8)+SUMIFS($H$4:$H$48,$F$4:$F$48,AQ4,$E$4:$E$48,AQ8)</f>
        <v>0</v>
      </c>
      <c r="AT8" s="373"/>
      <c r="AU8" s="374" t="str">
        <f>+Parameter!AL8</f>
        <v>M</v>
      </c>
      <c r="AV8" s="374" t="str">
        <f>+Parameter!AM8</f>
        <v>Mobilfunk</v>
      </c>
      <c r="AW8" s="367">
        <f>SUMIFS($I$4:$I$48,$F$4:$F$48,AQ4,$E$4:$E$48,AU8)+SUMIFS($J$4:$J$48,$F$4:$F$48,AQ4,$E$4:$E$48,AU8)+SUMIFS($H$4:$H$48,$F$4:$F$48,AQ4,$E$4:$E$48,AU8)</f>
        <v>0</v>
      </c>
      <c r="AX8" s="373"/>
      <c r="AY8" s="374" t="str">
        <f>+Parameter!AP8</f>
        <v>S</v>
      </c>
      <c r="AZ8" s="374" t="str">
        <f>+Parameter!AQ8</f>
        <v>Sonstiges</v>
      </c>
      <c r="BA8" s="367">
        <f>SUMIFS($I$4:$I$48,$F$4:$F$48,AQ4,$E$4:$E$48,AY8)+SUMIFS($J$4:$J$48,$F$4:$F$48,AQ4,$E$4:$E$48,AY8)+SUMIFS($H$4:$H$48,$F$4:$F$48,AQ4,$E$4:$E$48,AY8)</f>
        <v>0</v>
      </c>
      <c r="BB8" s="375">
        <f>+P3</f>
        <v>0</v>
      </c>
      <c r="BD8" s="268"/>
      <c r="BE8" s="274">
        <f>IF($I$2=AQ4,1,IF($I$2=Jahr!$M$7,1,0))</f>
        <v>1</v>
      </c>
      <c r="BF8" s="728">
        <v>1</v>
      </c>
      <c r="BG8" s="702">
        <f t="shared" si="33"/>
        <v>0</v>
      </c>
      <c r="BH8" s="702">
        <f t="shared" si="34"/>
        <v>0</v>
      </c>
      <c r="BI8" s="702">
        <f t="shared" si="35"/>
        <v>0</v>
      </c>
      <c r="BJ8" s="703">
        <f t="shared" si="36"/>
        <v>0</v>
      </c>
      <c r="BK8" s="703">
        <f t="shared" si="37"/>
        <v>0</v>
      </c>
      <c r="BL8" s="703">
        <f t="shared" si="38"/>
        <v>0</v>
      </c>
      <c r="BM8" s="704">
        <f t="shared" si="39"/>
        <v>0</v>
      </c>
      <c r="BN8" s="704">
        <f t="shared" si="40"/>
        <v>0</v>
      </c>
      <c r="BO8" s="704">
        <f t="shared" si="41"/>
        <v>0</v>
      </c>
      <c r="BP8" s="705">
        <f t="shared" si="42"/>
        <v>0</v>
      </c>
      <c r="BQ8" s="705">
        <f t="shared" si="43"/>
        <v>0</v>
      </c>
      <c r="BR8" s="705">
        <f t="shared" si="44"/>
        <v>0</v>
      </c>
      <c r="BS8" s="277">
        <f>SUMIFS($H$4:$H$48,$F$4:$F$48,AQ4)</f>
        <v>0</v>
      </c>
      <c r="BT8" s="277">
        <f>SUMIFS($I$4:$I$48,$F$4:$F$48,AQ4)</f>
        <v>0</v>
      </c>
      <c r="BU8" s="277">
        <f>SUMIFS($J$4:$J$48,$F$4:$F$48,AQ4)</f>
        <v>0</v>
      </c>
      <c r="BV8" s="278">
        <f>IF($AP$2=0,+BW8-BB4,0)</f>
        <v>0</v>
      </c>
      <c r="BW8" s="1059">
        <f>+P$50</f>
        <v>0</v>
      </c>
      <c r="BX8" s="1026"/>
    </row>
    <row r="9" spans="1:76" ht="13.35" customHeight="1" x14ac:dyDescent="0.45">
      <c r="A9" s="1003" t="str">
        <f t="shared" si="0"/>
        <v>!</v>
      </c>
      <c r="B9" s="721"/>
      <c r="C9" s="1180"/>
      <c r="D9" s="722"/>
      <c r="E9" s="585"/>
      <c r="F9" s="586"/>
      <c r="G9" s="592"/>
      <c r="H9" s="1191"/>
      <c r="I9" s="1192"/>
      <c r="J9" s="1193"/>
      <c r="K9" s="1057">
        <f t="shared" si="4"/>
        <v>0</v>
      </c>
      <c r="L9" s="1049">
        <f t="shared" si="2"/>
        <v>0</v>
      </c>
      <c r="M9" s="1050">
        <f>IF(AND(B9&gt;0,B9&lt;&gt;"x",M8&lt;&gt;0),+M8+1,0)</f>
        <v>0</v>
      </c>
      <c r="N9" s="1051">
        <f t="shared" si="5"/>
        <v>0</v>
      </c>
      <c r="O9" s="87">
        <f t="shared" si="6"/>
        <v>0</v>
      </c>
      <c r="P9" s="87" t="str">
        <f t="shared" si="7"/>
        <v/>
      </c>
      <c r="Q9" s="1052">
        <f t="shared" si="8"/>
        <v>0</v>
      </c>
      <c r="R9" s="87">
        <f t="shared" si="9"/>
        <v>0</v>
      </c>
      <c r="S9" s="87" t="str">
        <f t="shared" si="10"/>
        <v/>
      </c>
      <c r="T9" s="1052">
        <f t="shared" si="11"/>
        <v>0</v>
      </c>
      <c r="U9" s="87">
        <f t="shared" si="12"/>
        <v>0</v>
      </c>
      <c r="V9" s="87" t="str">
        <f t="shared" si="13"/>
        <v/>
      </c>
      <c r="W9" s="1052">
        <f t="shared" si="14"/>
        <v>1</v>
      </c>
      <c r="X9" s="87">
        <f t="shared" si="15"/>
        <v>0</v>
      </c>
      <c r="Y9" s="87">
        <f t="shared" si="16"/>
        <v>0</v>
      </c>
      <c r="Z9" s="1052">
        <f t="shared" si="17"/>
        <v>1</v>
      </c>
      <c r="AA9" s="87">
        <f t="shared" si="18"/>
        <v>0</v>
      </c>
      <c r="AB9" s="87">
        <f t="shared" si="19"/>
        <v>0</v>
      </c>
      <c r="AC9" s="1052">
        <f t="shared" si="20"/>
        <v>1</v>
      </c>
      <c r="AD9" s="87">
        <f t="shared" si="21"/>
        <v>0</v>
      </c>
      <c r="AE9" s="87">
        <f t="shared" si="22"/>
        <v>0</v>
      </c>
      <c r="AF9" s="1052">
        <f t="shared" si="23"/>
        <v>1</v>
      </c>
      <c r="AG9" s="87">
        <f t="shared" si="24"/>
        <v>0</v>
      </c>
      <c r="AH9" s="87">
        <f t="shared" si="25"/>
        <v>0</v>
      </c>
      <c r="AI9" s="1052">
        <f t="shared" si="26"/>
        <v>1</v>
      </c>
      <c r="AJ9" s="87">
        <f t="shared" si="27"/>
        <v>0</v>
      </c>
      <c r="AK9" s="87">
        <f t="shared" si="28"/>
        <v>0</v>
      </c>
      <c r="AL9" s="1052">
        <f t="shared" si="29"/>
        <v>0</v>
      </c>
      <c r="AM9" s="91">
        <f t="shared" si="30"/>
        <v>0</v>
      </c>
      <c r="AN9" s="91" t="str">
        <f t="shared" si="31"/>
        <v/>
      </c>
      <c r="AO9" s="1053">
        <f>IF(AP9="E",1,0)</f>
        <v>0</v>
      </c>
      <c r="AP9" s="1054">
        <f t="shared" si="32"/>
        <v>0</v>
      </c>
      <c r="AQ9" s="216" t="str">
        <f>+Parameter!AH9</f>
        <v>Frei</v>
      </c>
      <c r="AR9" s="631"/>
      <c r="AS9" s="632">
        <f>SUM(AS10:AS13)</f>
        <v>0</v>
      </c>
      <c r="AT9" s="632"/>
      <c r="AU9" s="632"/>
      <c r="AV9" s="632"/>
      <c r="AW9" s="632">
        <f>SUM(AW10:AW13)</f>
        <v>0</v>
      </c>
      <c r="AX9" s="632"/>
      <c r="AY9" s="632"/>
      <c r="AZ9" s="632"/>
      <c r="BA9" s="632">
        <f>SUM(BA10:BA13)</f>
        <v>0</v>
      </c>
      <c r="BB9" s="634">
        <f>+BA9+AW9+AS9</f>
        <v>0</v>
      </c>
      <c r="BD9" s="268"/>
      <c r="BE9" s="274">
        <f>IF($I$2=AQ9,1,IF($I$2=Jahr!$M$7,1,0))</f>
        <v>1</v>
      </c>
      <c r="BF9" s="728">
        <v>1</v>
      </c>
      <c r="BG9" s="227"/>
      <c r="BH9" s="227"/>
      <c r="BI9" s="227"/>
      <c r="BJ9" s="227"/>
      <c r="BK9" s="227"/>
      <c r="BL9" s="227"/>
      <c r="BM9" s="227"/>
      <c r="BN9" s="227"/>
      <c r="BO9" s="227"/>
      <c r="BP9" s="273"/>
      <c r="BQ9" s="273"/>
      <c r="BR9" s="273"/>
      <c r="BV9" s="1055"/>
      <c r="BW9" s="1056"/>
      <c r="BX9" s="1026"/>
    </row>
    <row r="10" spans="1:76" ht="13.35" customHeight="1" x14ac:dyDescent="0.45">
      <c r="A10" s="1003" t="str">
        <f t="shared" si="0"/>
        <v>!</v>
      </c>
      <c r="B10" s="721"/>
      <c r="C10" s="1180"/>
      <c r="D10" s="722"/>
      <c r="E10" s="585"/>
      <c r="F10" s="586"/>
      <c r="G10" s="592"/>
      <c r="H10" s="1191"/>
      <c r="I10" s="1192"/>
      <c r="J10" s="1193"/>
      <c r="K10" s="1057">
        <f t="shared" si="4"/>
        <v>0</v>
      </c>
      <c r="L10" s="1049">
        <f t="shared" si="2"/>
        <v>0</v>
      </c>
      <c r="M10" s="1050">
        <f t="shared" ref="M10:M24" si="45">IF(AND(B10&gt;0,B10&lt;&gt;"x",M9&lt;&gt;0),+M9+1,0)</f>
        <v>0</v>
      </c>
      <c r="N10" s="1051">
        <f t="shared" si="5"/>
        <v>0</v>
      </c>
      <c r="O10" s="87">
        <f t="shared" si="6"/>
        <v>0</v>
      </c>
      <c r="P10" s="87" t="str">
        <f t="shared" si="7"/>
        <v/>
      </c>
      <c r="Q10" s="1052">
        <f t="shared" si="8"/>
        <v>0</v>
      </c>
      <c r="R10" s="87">
        <f t="shared" si="9"/>
        <v>0</v>
      </c>
      <c r="S10" s="87" t="str">
        <f t="shared" si="10"/>
        <v/>
      </c>
      <c r="T10" s="1052">
        <f t="shared" si="11"/>
        <v>0</v>
      </c>
      <c r="U10" s="87">
        <f t="shared" si="12"/>
        <v>0</v>
      </c>
      <c r="V10" s="87" t="str">
        <f t="shared" si="13"/>
        <v/>
      </c>
      <c r="W10" s="1052">
        <f t="shared" si="14"/>
        <v>1</v>
      </c>
      <c r="X10" s="87">
        <f t="shared" si="15"/>
        <v>0</v>
      </c>
      <c r="Y10" s="87">
        <f t="shared" si="16"/>
        <v>0</v>
      </c>
      <c r="Z10" s="1052">
        <f t="shared" si="17"/>
        <v>1</v>
      </c>
      <c r="AA10" s="87">
        <f t="shared" si="18"/>
        <v>0</v>
      </c>
      <c r="AB10" s="87">
        <f t="shared" si="19"/>
        <v>0</v>
      </c>
      <c r="AC10" s="1052">
        <f t="shared" si="20"/>
        <v>1</v>
      </c>
      <c r="AD10" s="87">
        <f t="shared" si="21"/>
        <v>0</v>
      </c>
      <c r="AE10" s="87">
        <f t="shared" si="22"/>
        <v>0</v>
      </c>
      <c r="AF10" s="1052">
        <f t="shared" si="23"/>
        <v>1</v>
      </c>
      <c r="AG10" s="87">
        <f t="shared" si="24"/>
        <v>0</v>
      </c>
      <c r="AH10" s="87">
        <f t="shared" si="25"/>
        <v>0</v>
      </c>
      <c r="AI10" s="1052">
        <f t="shared" si="26"/>
        <v>1</v>
      </c>
      <c r="AJ10" s="87">
        <f t="shared" si="27"/>
        <v>0</v>
      </c>
      <c r="AK10" s="87">
        <f t="shared" si="28"/>
        <v>0</v>
      </c>
      <c r="AL10" s="1052">
        <f t="shared" si="29"/>
        <v>0</v>
      </c>
      <c r="AM10" s="91">
        <f t="shared" si="30"/>
        <v>0</v>
      </c>
      <c r="AN10" s="91" t="str">
        <f t="shared" si="31"/>
        <v/>
      </c>
      <c r="AO10" s="1058" t="str">
        <f>+Parameter!$D$5</f>
        <v>A</v>
      </c>
      <c r="AP10" s="1054">
        <f t="shared" si="32"/>
        <v>0</v>
      </c>
      <c r="AQ10" s="376">
        <f>+Parameter!AH10</f>
        <v>0</v>
      </c>
      <c r="AR10" s="377">
        <f>+Parameter!AI10</f>
        <v>0</v>
      </c>
      <c r="AS10" s="623">
        <f>SUMIFS($I$4:$I$48,$F$4:$F$48,AQ9,$E$4:$E$48,AQ10)+SUMIFS($J$4:$J$48,$F$4:$F$48,AQ9,$E$4:$E$48,AQ10)+SUMIFS($H$4:$H$48,$F$4:$F$48,AQ9,$E$4:$E$48,AQ10)</f>
        <v>0</v>
      </c>
      <c r="AT10" s="367"/>
      <c r="AU10" s="376" t="str">
        <f>+Parameter!AL10</f>
        <v>F</v>
      </c>
      <c r="AV10" s="377" t="str">
        <f>+Parameter!AM10</f>
        <v>Förderkreise</v>
      </c>
      <c r="AW10" s="367">
        <f>SUMIFS($I$4:$I$48,$F$4:$F$48,AQ9,$E$4:$E$48,AU10)+SUMIFS($J$4:$J$48,$F$4:$F$48,AQ9,$E$4:$E$48,AU10)+SUMIFS($H$4:$H$48,$F$4:$F$48,AQ9,$E$4:$E$48,AU10)</f>
        <v>0</v>
      </c>
      <c r="AX10" s="367"/>
      <c r="AY10" s="376" t="str">
        <f>+Parameter!AP10</f>
        <v>U</v>
      </c>
      <c r="AZ10" s="377" t="str">
        <f>+Parameter!AQ10</f>
        <v>Urlaub</v>
      </c>
      <c r="BA10" s="367">
        <f>SUMIFS($I$4:$I$48,$F$4:$F$48,AQ9,$E$4:$E$48,AY10)+SUMIFS($J$4:$J$48,$F$4:$F$48,AQ9,$E$4:$E$48,AY10)+SUMIFS($H$4:$H$48,$F$4:$F$48,AQ9,$E$4:$E$48,AY10)</f>
        <v>0</v>
      </c>
      <c r="BB10" s="370" t="str">
        <f>IF(AND($B$50="y",BB11&lt;&gt;0),"aktuell","")</f>
        <v/>
      </c>
      <c r="BD10" s="268"/>
      <c r="BE10" s="274">
        <f>IF($I$2=AQ9,1,IF($I$2=Jahr!$M$7,1,0))</f>
        <v>1</v>
      </c>
      <c r="BF10" s="728">
        <v>1</v>
      </c>
      <c r="BG10" s="699">
        <f t="shared" si="33"/>
        <v>0</v>
      </c>
      <c r="BH10" s="699">
        <f t="shared" si="34"/>
        <v>0</v>
      </c>
      <c r="BI10" s="699">
        <f t="shared" si="35"/>
        <v>0</v>
      </c>
      <c r="BJ10" s="700">
        <f t="shared" si="36"/>
        <v>0</v>
      </c>
      <c r="BK10" s="700">
        <f t="shared" si="37"/>
        <v>0</v>
      </c>
      <c r="BL10" s="700">
        <f t="shared" si="38"/>
        <v>0</v>
      </c>
      <c r="BM10" s="701">
        <f t="shared" si="39"/>
        <v>0</v>
      </c>
      <c r="BN10" s="701">
        <f t="shared" si="40"/>
        <v>0</v>
      </c>
      <c r="BO10" s="701">
        <f t="shared" si="41"/>
        <v>0</v>
      </c>
      <c r="BP10" s="698">
        <f t="shared" si="42"/>
        <v>0</v>
      </c>
      <c r="BQ10" s="698">
        <f t="shared" si="43"/>
        <v>0</v>
      </c>
      <c r="BR10" s="698">
        <f t="shared" si="44"/>
        <v>0</v>
      </c>
      <c r="BS10" s="270" t="s">
        <v>8</v>
      </c>
      <c r="BV10" s="1055"/>
      <c r="BW10" s="1056"/>
      <c r="BX10" s="1026"/>
    </row>
    <row r="11" spans="1:76" ht="13.35" customHeight="1" x14ac:dyDescent="0.45">
      <c r="A11" s="1003" t="str">
        <f t="shared" si="0"/>
        <v>!</v>
      </c>
      <c r="B11" s="721"/>
      <c r="C11" s="1180"/>
      <c r="D11" s="722"/>
      <c r="E11" s="585"/>
      <c r="F11" s="586"/>
      <c r="G11" s="592"/>
      <c r="H11" s="1191"/>
      <c r="I11" s="1192"/>
      <c r="J11" s="1193"/>
      <c r="K11" s="1057">
        <f t="shared" si="4"/>
        <v>0</v>
      </c>
      <c r="L11" s="1049">
        <f t="shared" si="2"/>
        <v>0</v>
      </c>
      <c r="M11" s="1050">
        <f t="shared" si="45"/>
        <v>0</v>
      </c>
      <c r="N11" s="1051">
        <f t="shared" si="5"/>
        <v>0</v>
      </c>
      <c r="O11" s="87">
        <f t="shared" si="6"/>
        <v>0</v>
      </c>
      <c r="P11" s="87" t="str">
        <f t="shared" si="7"/>
        <v/>
      </c>
      <c r="Q11" s="1052">
        <f t="shared" si="8"/>
        <v>0</v>
      </c>
      <c r="R11" s="87">
        <f t="shared" si="9"/>
        <v>0</v>
      </c>
      <c r="S11" s="87" t="str">
        <f t="shared" si="10"/>
        <v/>
      </c>
      <c r="T11" s="1052">
        <f t="shared" si="11"/>
        <v>0</v>
      </c>
      <c r="U11" s="87">
        <f t="shared" si="12"/>
        <v>0</v>
      </c>
      <c r="V11" s="87" t="str">
        <f t="shared" si="13"/>
        <v/>
      </c>
      <c r="W11" s="1052">
        <f t="shared" si="14"/>
        <v>1</v>
      </c>
      <c r="X11" s="87">
        <f t="shared" si="15"/>
        <v>0</v>
      </c>
      <c r="Y11" s="87">
        <f t="shared" si="16"/>
        <v>0</v>
      </c>
      <c r="Z11" s="1052">
        <f t="shared" si="17"/>
        <v>1</v>
      </c>
      <c r="AA11" s="87">
        <f t="shared" si="18"/>
        <v>0</v>
      </c>
      <c r="AB11" s="87">
        <f t="shared" si="19"/>
        <v>0</v>
      </c>
      <c r="AC11" s="1052">
        <f t="shared" si="20"/>
        <v>1</v>
      </c>
      <c r="AD11" s="87">
        <f t="shared" si="21"/>
        <v>0</v>
      </c>
      <c r="AE11" s="87">
        <f t="shared" si="22"/>
        <v>0</v>
      </c>
      <c r="AF11" s="1052">
        <f t="shared" si="23"/>
        <v>1</v>
      </c>
      <c r="AG11" s="87">
        <f t="shared" si="24"/>
        <v>0</v>
      </c>
      <c r="AH11" s="87">
        <f t="shared" si="25"/>
        <v>0</v>
      </c>
      <c r="AI11" s="1052">
        <f t="shared" si="26"/>
        <v>1</v>
      </c>
      <c r="AJ11" s="87">
        <f t="shared" si="27"/>
        <v>0</v>
      </c>
      <c r="AK11" s="87">
        <f t="shared" si="28"/>
        <v>0</v>
      </c>
      <c r="AL11" s="1052">
        <f t="shared" si="29"/>
        <v>0</v>
      </c>
      <c r="AM11" s="91">
        <f t="shared" si="30"/>
        <v>0</v>
      </c>
      <c r="AN11" s="91" t="str">
        <f t="shared" si="31"/>
        <v/>
      </c>
      <c r="AO11" s="1058" t="str">
        <f>+Parameter!$D$5</f>
        <v>A</v>
      </c>
      <c r="AP11" s="1054">
        <f t="shared" si="32"/>
        <v>0</v>
      </c>
      <c r="AQ11" s="377">
        <f>+Parameter!AH11</f>
        <v>0</v>
      </c>
      <c r="AR11" s="377">
        <f>+Parameter!AI11</f>
        <v>0</v>
      </c>
      <c r="AS11" s="623">
        <f>SUMIFS($I$4:$I$48,$F$4:$F$48,AQ9,$E$4:$E$48,AQ11)+SUMIFS($J$4:$J$48,$F$4:$F$48,AQ9,$E$4:$E$48,AQ11)+SUMIFS($H$4:$H$48,$F$4:$F$48,AQ9,$E$4:$E$48,AQ11)</f>
        <v>0</v>
      </c>
      <c r="AT11" s="367"/>
      <c r="AU11" s="377" t="str">
        <f>+Parameter!AL11</f>
        <v>G</v>
      </c>
      <c r="AV11" s="377" t="str">
        <f>+Parameter!AM11</f>
        <v>Geschenke</v>
      </c>
      <c r="AW11" s="367">
        <f>SUMIFS($I$4:$I$48,$F$4:$F$48,AQ9,$E$4:$E$48,AU11)+SUMIFS($J$4:$J$48,$F$4:$F$48,AQ9,$E$4:$E$48,AU11)+SUMIFS($H$4:$H$48,$F$4:$F$48,AQ9,$E$4:$E$48,AU11)</f>
        <v>0</v>
      </c>
      <c r="AX11" s="367"/>
      <c r="AY11" s="377" t="str">
        <f>+Parameter!AP11</f>
        <v>V</v>
      </c>
      <c r="AZ11" s="377" t="str">
        <f>+Parameter!AQ11</f>
        <v>Veranstaltungn</v>
      </c>
      <c r="BA11" s="367">
        <f>SUMIFS($I$4:$I$48,$F$4:$F$48,AQ9,$E$4:$E$48,AY11)+SUMIFS($J$4:$J$48,$F$4:$F$48,AQ9,$E$4:$E$48,AY11)+SUMIFS($H$4:$H$48,$F$4:$F$48,AQ9,$E$4:$E$48,AY11)</f>
        <v>0</v>
      </c>
      <c r="BB11" s="371">
        <f>+S2</f>
        <v>0</v>
      </c>
      <c r="BD11" s="268"/>
      <c r="BE11" s="274">
        <f>IF($I$2=AQ9,1,IF($I$2=Jahr!$M$7,1,0))</f>
        <v>1</v>
      </c>
      <c r="BF11" s="728">
        <v>1</v>
      </c>
      <c r="BG11" s="699">
        <f t="shared" si="33"/>
        <v>0</v>
      </c>
      <c r="BH11" s="699">
        <f t="shared" si="34"/>
        <v>0</v>
      </c>
      <c r="BI11" s="699">
        <f t="shared" si="35"/>
        <v>0</v>
      </c>
      <c r="BJ11" s="700">
        <f t="shared" si="36"/>
        <v>0</v>
      </c>
      <c r="BK11" s="700">
        <f t="shared" si="37"/>
        <v>0</v>
      </c>
      <c r="BL11" s="700">
        <f t="shared" si="38"/>
        <v>0</v>
      </c>
      <c r="BM11" s="701">
        <f t="shared" si="39"/>
        <v>0</v>
      </c>
      <c r="BN11" s="701">
        <f t="shared" si="40"/>
        <v>0</v>
      </c>
      <c r="BO11" s="701">
        <f t="shared" si="41"/>
        <v>0</v>
      </c>
      <c r="BP11" s="698">
        <f t="shared" si="42"/>
        <v>0</v>
      </c>
      <c r="BQ11" s="698">
        <f t="shared" si="43"/>
        <v>0</v>
      </c>
      <c r="BR11" s="698">
        <f t="shared" si="44"/>
        <v>0</v>
      </c>
      <c r="BS11" s="275">
        <f>SUMIFS($H$4:$H$48,$F$4:$F$48,AQ9,$B$4:$B$48,"&gt;0")</f>
        <v>0</v>
      </c>
      <c r="BT11" s="275">
        <f>SUMIFS($I$4:$I$48,$F$4:$F$48,AQ9,$B$4:$B$48,"&gt;0")</f>
        <v>0</v>
      </c>
      <c r="BU11" s="275">
        <f>SUMIFS($J$4:$J$48,$F$4:$F$48,AQ9,$B$4:$B$48,"&gt;0")</f>
        <v>0</v>
      </c>
      <c r="BV11" s="276"/>
      <c r="BW11" s="1056"/>
      <c r="BX11" s="1026"/>
    </row>
    <row r="12" spans="1:76" ht="13.35" customHeight="1" x14ac:dyDescent="0.45">
      <c r="A12" s="1003" t="str">
        <f t="shared" si="0"/>
        <v>!</v>
      </c>
      <c r="B12" s="721"/>
      <c r="C12" s="1180"/>
      <c r="D12" s="722"/>
      <c r="E12" s="585"/>
      <c r="F12" s="586"/>
      <c r="G12" s="592"/>
      <c r="H12" s="1191"/>
      <c r="I12" s="1192"/>
      <c r="J12" s="1193"/>
      <c r="K12" s="1057">
        <f t="shared" si="4"/>
        <v>0</v>
      </c>
      <c r="L12" s="1049">
        <f t="shared" si="2"/>
        <v>0</v>
      </c>
      <c r="M12" s="1050">
        <f>IF(AND(B12&gt;0,B12&lt;&gt;"x",M11&lt;&gt;0),+M11+1,0)</f>
        <v>0</v>
      </c>
      <c r="N12" s="1051">
        <f t="shared" si="5"/>
        <v>0</v>
      </c>
      <c r="O12" s="87">
        <f t="shared" si="6"/>
        <v>0</v>
      </c>
      <c r="P12" s="87" t="str">
        <f t="shared" si="7"/>
        <v/>
      </c>
      <c r="Q12" s="1052">
        <f t="shared" si="8"/>
        <v>0</v>
      </c>
      <c r="R12" s="87">
        <f t="shared" si="9"/>
        <v>0</v>
      </c>
      <c r="S12" s="87" t="str">
        <f t="shared" si="10"/>
        <v/>
      </c>
      <c r="T12" s="1052">
        <f t="shared" si="11"/>
        <v>0</v>
      </c>
      <c r="U12" s="87">
        <f t="shared" si="12"/>
        <v>0</v>
      </c>
      <c r="V12" s="87" t="str">
        <f t="shared" si="13"/>
        <v/>
      </c>
      <c r="W12" s="1052">
        <f t="shared" si="14"/>
        <v>1</v>
      </c>
      <c r="X12" s="87">
        <f t="shared" si="15"/>
        <v>0</v>
      </c>
      <c r="Y12" s="87">
        <f t="shared" si="16"/>
        <v>0</v>
      </c>
      <c r="Z12" s="1052">
        <f t="shared" si="17"/>
        <v>1</v>
      </c>
      <c r="AA12" s="87">
        <f t="shared" si="18"/>
        <v>0</v>
      </c>
      <c r="AB12" s="87">
        <f t="shared" si="19"/>
        <v>0</v>
      </c>
      <c r="AC12" s="1052">
        <f t="shared" si="20"/>
        <v>1</v>
      </c>
      <c r="AD12" s="87">
        <f t="shared" si="21"/>
        <v>0</v>
      </c>
      <c r="AE12" s="87">
        <f t="shared" si="22"/>
        <v>0</v>
      </c>
      <c r="AF12" s="1052">
        <f t="shared" si="23"/>
        <v>1</v>
      </c>
      <c r="AG12" s="87">
        <f t="shared" si="24"/>
        <v>0</v>
      </c>
      <c r="AH12" s="87">
        <f t="shared" si="25"/>
        <v>0</v>
      </c>
      <c r="AI12" s="1052">
        <f t="shared" si="26"/>
        <v>1</v>
      </c>
      <c r="AJ12" s="87">
        <f t="shared" si="27"/>
        <v>0</v>
      </c>
      <c r="AK12" s="87">
        <f t="shared" si="28"/>
        <v>0</v>
      </c>
      <c r="AL12" s="1052">
        <f t="shared" si="29"/>
        <v>0</v>
      </c>
      <c r="AM12" s="91">
        <f t="shared" si="30"/>
        <v>0</v>
      </c>
      <c r="AN12" s="91" t="str">
        <f t="shared" si="31"/>
        <v/>
      </c>
      <c r="AO12" s="1058" t="str">
        <f>+Parameter!$D$5</f>
        <v>A</v>
      </c>
      <c r="AP12" s="1054">
        <f t="shared" si="32"/>
        <v>0</v>
      </c>
      <c r="AQ12" s="377">
        <f>+Parameter!AH12</f>
        <v>0</v>
      </c>
      <c r="AR12" s="377">
        <f>+Parameter!AI12</f>
        <v>0</v>
      </c>
      <c r="AS12" s="623">
        <f>SUMIFS($I$4:$I$48,$F$4:$F$48,AQ9,$E$4:$E$48,AQ12)+SUMIFS($J$4:$J$48,$F$4:$F$48,AQ9,$E$4:$E$48,AQ12)+SUMIFS($H$4:$H$48,$F$4:$F$48,AQ9,$E$4:$E$48,AQ12)</f>
        <v>0</v>
      </c>
      <c r="AT12" s="367"/>
      <c r="AU12" s="377" t="str">
        <f>+Parameter!AL12</f>
        <v>H</v>
      </c>
      <c r="AV12" s="377" t="str">
        <f>+Parameter!AM12</f>
        <v>Hobby</v>
      </c>
      <c r="AW12" s="367">
        <f>SUMIFS($I$4:$I$48,$F$4:$F$48,AQ9,$E$4:$E$48,AU12)+SUMIFS($J$4:$J$48,$F$4:$F$48,AQ9,$E$4:$E$48,AU12)+SUMIFS($H$4:$H$48,$F$4:$F$48,AQ9,$E$4:$E$48,AU12)</f>
        <v>0</v>
      </c>
      <c r="AX12" s="367"/>
      <c r="AY12" s="377">
        <f>+Parameter!AP12</f>
        <v>0</v>
      </c>
      <c r="AZ12" s="377">
        <f>+Parameter!AQ12</f>
        <v>0</v>
      </c>
      <c r="BA12" s="367">
        <f>SUMIFS($I$4:$I$48,$F$4:$F$48,AQ9,$E$4:$E$48,AY12)+SUMIFS($J$4:$J$48,$F$4:$F$48,AQ9,$E$4:$E$48,AY12)+SUMIFS($H$4:$H$48,$F$4:$F$48,AQ9,$E$4:$E$48,AY12)</f>
        <v>0</v>
      </c>
      <c r="BB12" s="372" t="str">
        <f>IF(BB13&lt;&gt;0,"Monatsende","")</f>
        <v/>
      </c>
      <c r="BD12" s="268"/>
      <c r="BE12" s="274">
        <f>IF($I$2=AQ9,1,IF($I$2=Jahr!$M$7,1,0))</f>
        <v>1</v>
      </c>
      <c r="BF12" s="728">
        <v>1</v>
      </c>
      <c r="BG12" s="699">
        <f t="shared" si="33"/>
        <v>0</v>
      </c>
      <c r="BH12" s="699">
        <f t="shared" si="34"/>
        <v>0</v>
      </c>
      <c r="BI12" s="699">
        <f t="shared" si="35"/>
        <v>0</v>
      </c>
      <c r="BJ12" s="700">
        <f t="shared" si="36"/>
        <v>0</v>
      </c>
      <c r="BK12" s="700">
        <f t="shared" si="37"/>
        <v>0</v>
      </c>
      <c r="BL12" s="700">
        <f t="shared" si="38"/>
        <v>0</v>
      </c>
      <c r="BM12" s="701">
        <f t="shared" si="39"/>
        <v>0</v>
      </c>
      <c r="BN12" s="701">
        <f t="shared" si="40"/>
        <v>0</v>
      </c>
      <c r="BO12" s="701">
        <f t="shared" si="41"/>
        <v>0</v>
      </c>
      <c r="BP12" s="698">
        <f t="shared" si="42"/>
        <v>0</v>
      </c>
      <c r="BQ12" s="698">
        <f t="shared" si="43"/>
        <v>0</v>
      </c>
      <c r="BR12" s="698">
        <f t="shared" si="44"/>
        <v>0</v>
      </c>
      <c r="BS12" s="270" t="s">
        <v>22</v>
      </c>
      <c r="BV12" s="1055"/>
      <c r="BW12" s="1056"/>
      <c r="BX12" s="1026"/>
    </row>
    <row r="13" spans="1:76" ht="13.35" customHeight="1" x14ac:dyDescent="0.45">
      <c r="A13" s="1003" t="str">
        <f t="shared" si="0"/>
        <v>!</v>
      </c>
      <c r="B13" s="721"/>
      <c r="C13" s="1180"/>
      <c r="D13" s="722"/>
      <c r="E13" s="585"/>
      <c r="F13" s="586"/>
      <c r="G13" s="592"/>
      <c r="H13" s="1191"/>
      <c r="I13" s="1192"/>
      <c r="J13" s="1193"/>
      <c r="K13" s="1057">
        <f t="shared" si="4"/>
        <v>0</v>
      </c>
      <c r="L13" s="1049">
        <f t="shared" si="2"/>
        <v>0</v>
      </c>
      <c r="M13" s="1050">
        <f>IF(AND(B13&gt;0,B13&lt;&gt;"x",M12&lt;&gt;0),+M12+1,0)</f>
        <v>0</v>
      </c>
      <c r="N13" s="1051">
        <f t="shared" si="5"/>
        <v>0</v>
      </c>
      <c r="O13" s="87">
        <f t="shared" si="6"/>
        <v>0</v>
      </c>
      <c r="P13" s="87" t="str">
        <f t="shared" si="7"/>
        <v/>
      </c>
      <c r="Q13" s="1052">
        <f t="shared" si="8"/>
        <v>0</v>
      </c>
      <c r="R13" s="87">
        <f t="shared" si="9"/>
        <v>0</v>
      </c>
      <c r="S13" s="87" t="str">
        <f t="shared" si="10"/>
        <v/>
      </c>
      <c r="T13" s="1052">
        <f t="shared" si="11"/>
        <v>0</v>
      </c>
      <c r="U13" s="87">
        <f t="shared" si="12"/>
        <v>0</v>
      </c>
      <c r="V13" s="87" t="str">
        <f t="shared" si="13"/>
        <v/>
      </c>
      <c r="W13" s="1052">
        <f t="shared" si="14"/>
        <v>1</v>
      </c>
      <c r="X13" s="87">
        <f t="shared" si="15"/>
        <v>0</v>
      </c>
      <c r="Y13" s="87">
        <f t="shared" si="16"/>
        <v>0</v>
      </c>
      <c r="Z13" s="1052">
        <f t="shared" si="17"/>
        <v>1</v>
      </c>
      <c r="AA13" s="87">
        <f t="shared" si="18"/>
        <v>0</v>
      </c>
      <c r="AB13" s="87">
        <f t="shared" si="19"/>
        <v>0</v>
      </c>
      <c r="AC13" s="1052">
        <f t="shared" si="20"/>
        <v>1</v>
      </c>
      <c r="AD13" s="87">
        <f t="shared" si="21"/>
        <v>0</v>
      </c>
      <c r="AE13" s="87">
        <f t="shared" si="22"/>
        <v>0</v>
      </c>
      <c r="AF13" s="1052">
        <f t="shared" si="23"/>
        <v>1</v>
      </c>
      <c r="AG13" s="87">
        <f t="shared" si="24"/>
        <v>0</v>
      </c>
      <c r="AH13" s="87">
        <f t="shared" si="25"/>
        <v>0</v>
      </c>
      <c r="AI13" s="1052">
        <f t="shared" si="26"/>
        <v>1</v>
      </c>
      <c r="AJ13" s="87">
        <f t="shared" si="27"/>
        <v>0</v>
      </c>
      <c r="AK13" s="87">
        <f t="shared" si="28"/>
        <v>0</v>
      </c>
      <c r="AL13" s="1052">
        <f t="shared" si="29"/>
        <v>0</v>
      </c>
      <c r="AM13" s="91">
        <f t="shared" si="30"/>
        <v>0</v>
      </c>
      <c r="AN13" s="91" t="str">
        <f t="shared" si="31"/>
        <v/>
      </c>
      <c r="AO13" s="1058" t="str">
        <f>+Parameter!$D$5</f>
        <v>A</v>
      </c>
      <c r="AP13" s="1054">
        <f t="shared" si="32"/>
        <v>0</v>
      </c>
      <c r="AQ13" s="378">
        <f>+Parameter!AH13</f>
        <v>0</v>
      </c>
      <c r="AR13" s="378">
        <f>+Parameter!AI13</f>
        <v>0</v>
      </c>
      <c r="AS13" s="623">
        <f>SUMIFS($I$4:$I$48,$F$4:$F$48,AQ9,$E$4:$E$48,AQ13)+SUMIFS($J$4:$J$48,$F$4:$F$48,AQ9,$E$4:$E$48,AQ13)+SUMIFS($H$4:$H$48,$F$4:$F$48,AQ9,$E$4:$E$48,AQ13)</f>
        <v>0</v>
      </c>
      <c r="AT13" s="373"/>
      <c r="AU13" s="378" t="str">
        <f>+Parameter!AL13</f>
        <v>S</v>
      </c>
      <c r="AV13" s="378" t="str">
        <f>+Parameter!AM13</f>
        <v>Sport</v>
      </c>
      <c r="AW13" s="367">
        <f>SUMIFS($I$4:$I$48,$F$4:$F$48,AQ9,$E$4:$E$48,AU13)+SUMIFS($J$4:$J$48,$F$4:$F$48,AQ9,$E$4:$E$48,AU13)+SUMIFS($H$4:$H$48,$F$4:$F$48,AQ9,$E$4:$E$48,AU13)</f>
        <v>0</v>
      </c>
      <c r="AX13" s="373"/>
      <c r="AY13" s="378" t="str">
        <f>+Parameter!AP13</f>
        <v>A</v>
      </c>
      <c r="AZ13" s="378" t="str">
        <f>+Parameter!AQ13</f>
        <v>Akkordeon</v>
      </c>
      <c r="BA13" s="367">
        <f>SUMIFS($I$4:$I$48,$F$4:$F$48,AQ9,$E$4:$E$48,AY13)+SUMIFS($J$4:$J$48,$F$4:$F$48,AQ9,$E$4:$E$48,AY13)+SUMIFS($H$4:$H$48,$F$4:$F$48,AQ9,$E$4:$E$48,AY13)</f>
        <v>0</v>
      </c>
      <c r="BB13" s="375">
        <f>+S3</f>
        <v>0</v>
      </c>
      <c r="BD13" s="268"/>
      <c r="BE13" s="274">
        <f>IF($I$2=AQ9,1,IF($I$2=Jahr!$M$7,1,0))</f>
        <v>1</v>
      </c>
      <c r="BF13" s="728">
        <v>1</v>
      </c>
      <c r="BG13" s="702">
        <f t="shared" si="33"/>
        <v>0</v>
      </c>
      <c r="BH13" s="702">
        <f t="shared" si="34"/>
        <v>0</v>
      </c>
      <c r="BI13" s="702">
        <f t="shared" si="35"/>
        <v>0</v>
      </c>
      <c r="BJ13" s="703">
        <f t="shared" si="36"/>
        <v>0</v>
      </c>
      <c r="BK13" s="703">
        <f t="shared" si="37"/>
        <v>0</v>
      </c>
      <c r="BL13" s="703">
        <f t="shared" si="38"/>
        <v>0</v>
      </c>
      <c r="BM13" s="704">
        <f t="shared" si="39"/>
        <v>0</v>
      </c>
      <c r="BN13" s="704">
        <f t="shared" si="40"/>
        <v>0</v>
      </c>
      <c r="BO13" s="704">
        <f t="shared" si="41"/>
        <v>0</v>
      </c>
      <c r="BP13" s="705">
        <f t="shared" si="42"/>
        <v>0</v>
      </c>
      <c r="BQ13" s="705">
        <f t="shared" si="43"/>
        <v>0</v>
      </c>
      <c r="BR13" s="705">
        <f t="shared" si="44"/>
        <v>0</v>
      </c>
      <c r="BS13" s="277">
        <f>SUMIFS($H$4:$H$48,$F$4:$F$48,AQ9)</f>
        <v>0</v>
      </c>
      <c r="BT13" s="277">
        <f>SUMIFS($I$4:$I$48,$F$4:$F$48,AQ9)</f>
        <v>0</v>
      </c>
      <c r="BU13" s="277">
        <f>SUMIFS($J$4:$J$48,$F$4:$F$48,AQ9)</f>
        <v>0</v>
      </c>
      <c r="BV13" s="278">
        <f>IF($AP$2=0,+BW13-BB9,0)</f>
        <v>0</v>
      </c>
      <c r="BW13" s="1059">
        <f>+S$50</f>
        <v>0</v>
      </c>
      <c r="BX13" s="1026"/>
    </row>
    <row r="14" spans="1:76" ht="13.35" customHeight="1" x14ac:dyDescent="0.45">
      <c r="A14" s="1003" t="str">
        <f t="shared" si="0"/>
        <v>!</v>
      </c>
      <c r="B14" s="721"/>
      <c r="C14" s="1180"/>
      <c r="D14" s="722"/>
      <c r="E14" s="585"/>
      <c r="F14" s="586"/>
      <c r="G14" s="592"/>
      <c r="H14" s="1191"/>
      <c r="I14" s="1192"/>
      <c r="J14" s="1193"/>
      <c r="K14" s="1057">
        <f t="shared" si="4"/>
        <v>0</v>
      </c>
      <c r="L14" s="1049">
        <f t="shared" si="2"/>
        <v>0</v>
      </c>
      <c r="M14" s="1050">
        <f>IF(AND(B14&gt;0,B14&lt;&gt;"x",M13&lt;&gt;0),+M13+1,0)</f>
        <v>0</v>
      </c>
      <c r="N14" s="1051">
        <f t="shared" si="5"/>
        <v>0</v>
      </c>
      <c r="O14" s="87">
        <f t="shared" si="6"/>
        <v>0</v>
      </c>
      <c r="P14" s="87" t="str">
        <f t="shared" si="7"/>
        <v/>
      </c>
      <c r="Q14" s="1052">
        <f t="shared" si="8"/>
        <v>0</v>
      </c>
      <c r="R14" s="87">
        <f t="shared" si="9"/>
        <v>0</v>
      </c>
      <c r="S14" s="87" t="str">
        <f t="shared" si="10"/>
        <v/>
      </c>
      <c r="T14" s="1052">
        <f t="shared" si="11"/>
        <v>0</v>
      </c>
      <c r="U14" s="87">
        <f t="shared" si="12"/>
        <v>0</v>
      </c>
      <c r="V14" s="87" t="str">
        <f t="shared" si="13"/>
        <v/>
      </c>
      <c r="W14" s="1052">
        <f t="shared" si="14"/>
        <v>1</v>
      </c>
      <c r="X14" s="87">
        <f t="shared" si="15"/>
        <v>0</v>
      </c>
      <c r="Y14" s="87">
        <f t="shared" si="16"/>
        <v>0</v>
      </c>
      <c r="Z14" s="1052">
        <f t="shared" si="17"/>
        <v>1</v>
      </c>
      <c r="AA14" s="87">
        <f t="shared" si="18"/>
        <v>0</v>
      </c>
      <c r="AB14" s="87">
        <f t="shared" si="19"/>
        <v>0</v>
      </c>
      <c r="AC14" s="1052">
        <f t="shared" si="20"/>
        <v>1</v>
      </c>
      <c r="AD14" s="87">
        <f t="shared" si="21"/>
        <v>0</v>
      </c>
      <c r="AE14" s="87">
        <f t="shared" si="22"/>
        <v>0</v>
      </c>
      <c r="AF14" s="1052">
        <f t="shared" si="23"/>
        <v>1</v>
      </c>
      <c r="AG14" s="87">
        <f t="shared" si="24"/>
        <v>0</v>
      </c>
      <c r="AH14" s="87">
        <f t="shared" si="25"/>
        <v>0</v>
      </c>
      <c r="AI14" s="1052">
        <f t="shared" si="26"/>
        <v>1</v>
      </c>
      <c r="AJ14" s="87">
        <f t="shared" si="27"/>
        <v>0</v>
      </c>
      <c r="AK14" s="87">
        <f t="shared" si="28"/>
        <v>0</v>
      </c>
      <c r="AL14" s="1052">
        <f t="shared" si="29"/>
        <v>0</v>
      </c>
      <c r="AM14" s="91">
        <f t="shared" si="30"/>
        <v>0</v>
      </c>
      <c r="AN14" s="91" t="str">
        <f t="shared" si="31"/>
        <v/>
      </c>
      <c r="AO14" s="1053">
        <f>IF(AP14="E",1,0)</f>
        <v>0</v>
      </c>
      <c r="AP14" s="1054">
        <f t="shared" si="32"/>
        <v>0</v>
      </c>
      <c r="AQ14" s="217" t="str">
        <f>+Parameter!AH14</f>
        <v>Arzt</v>
      </c>
      <c r="AR14" s="631"/>
      <c r="AS14" s="632">
        <f>SUM(AS15:AS18)</f>
        <v>0</v>
      </c>
      <c r="AT14" s="632"/>
      <c r="AU14" s="632"/>
      <c r="AV14" s="632"/>
      <c r="AW14" s="632">
        <f>SUM(AW15:AW18)</f>
        <v>0</v>
      </c>
      <c r="AX14" s="632"/>
      <c r="AY14" s="632"/>
      <c r="AZ14" s="632"/>
      <c r="BA14" s="632">
        <f>SUM(BA15:BA18)</f>
        <v>0</v>
      </c>
      <c r="BB14" s="634">
        <f>+BA14+AW14+AS14</f>
        <v>0</v>
      </c>
      <c r="BD14" s="268"/>
      <c r="BE14" s="274">
        <f>IF($I$2=AQ14,1,IF($I$2=Jahr!$M$7,1,0))</f>
        <v>1</v>
      </c>
      <c r="BF14" s="728">
        <v>1</v>
      </c>
      <c r="BG14" s="227"/>
      <c r="BH14" s="227"/>
      <c r="BI14" s="227"/>
      <c r="BJ14" s="227"/>
      <c r="BK14" s="227"/>
      <c r="BL14" s="227"/>
      <c r="BM14" s="227"/>
      <c r="BN14" s="227"/>
      <c r="BO14" s="227"/>
      <c r="BP14" s="273"/>
      <c r="BQ14" s="273"/>
      <c r="BR14" s="273"/>
      <c r="BV14" s="1055"/>
      <c r="BW14" s="1056"/>
      <c r="BX14" s="1026"/>
    </row>
    <row r="15" spans="1:76" ht="13.35" customHeight="1" x14ac:dyDescent="0.45">
      <c r="A15" s="1003" t="str">
        <f t="shared" si="0"/>
        <v>!</v>
      </c>
      <c r="B15" s="721"/>
      <c r="C15" s="1180"/>
      <c r="D15" s="722"/>
      <c r="E15" s="585"/>
      <c r="F15" s="586"/>
      <c r="G15" s="592"/>
      <c r="H15" s="1191"/>
      <c r="I15" s="1192"/>
      <c r="J15" s="1193"/>
      <c r="K15" s="1057">
        <f t="shared" si="4"/>
        <v>0</v>
      </c>
      <c r="L15" s="1049">
        <f t="shared" si="2"/>
        <v>0</v>
      </c>
      <c r="M15" s="1050">
        <f>IF(AND(B15&gt;0,B15&lt;&gt;"x",M14&lt;&gt;0),+M14+1,0)</f>
        <v>0</v>
      </c>
      <c r="N15" s="1051">
        <f t="shared" si="5"/>
        <v>0</v>
      </c>
      <c r="O15" s="87">
        <f t="shared" si="6"/>
        <v>0</v>
      </c>
      <c r="P15" s="87" t="str">
        <f t="shared" si="7"/>
        <v/>
      </c>
      <c r="Q15" s="1052">
        <f t="shared" si="8"/>
        <v>0</v>
      </c>
      <c r="R15" s="87">
        <f t="shared" si="9"/>
        <v>0</v>
      </c>
      <c r="S15" s="87" t="str">
        <f t="shared" si="10"/>
        <v/>
      </c>
      <c r="T15" s="1052">
        <f t="shared" si="11"/>
        <v>0</v>
      </c>
      <c r="U15" s="87">
        <f t="shared" si="12"/>
        <v>0</v>
      </c>
      <c r="V15" s="87" t="str">
        <f t="shared" si="13"/>
        <v/>
      </c>
      <c r="W15" s="1052">
        <f t="shared" si="14"/>
        <v>1</v>
      </c>
      <c r="X15" s="87">
        <f t="shared" si="15"/>
        <v>0</v>
      </c>
      <c r="Y15" s="87">
        <f t="shared" si="16"/>
        <v>0</v>
      </c>
      <c r="Z15" s="1052">
        <f t="shared" si="17"/>
        <v>1</v>
      </c>
      <c r="AA15" s="87">
        <f t="shared" si="18"/>
        <v>0</v>
      </c>
      <c r="AB15" s="87">
        <f t="shared" si="19"/>
        <v>0</v>
      </c>
      <c r="AC15" s="1052">
        <f t="shared" si="20"/>
        <v>1</v>
      </c>
      <c r="AD15" s="87">
        <f t="shared" si="21"/>
        <v>0</v>
      </c>
      <c r="AE15" s="87">
        <f t="shared" si="22"/>
        <v>0</v>
      </c>
      <c r="AF15" s="1052">
        <f t="shared" si="23"/>
        <v>1</v>
      </c>
      <c r="AG15" s="87">
        <f t="shared" si="24"/>
        <v>0</v>
      </c>
      <c r="AH15" s="87">
        <f t="shared" si="25"/>
        <v>0</v>
      </c>
      <c r="AI15" s="1052">
        <f t="shared" si="26"/>
        <v>1</v>
      </c>
      <c r="AJ15" s="87">
        <f t="shared" si="27"/>
        <v>0</v>
      </c>
      <c r="AK15" s="87">
        <f t="shared" si="28"/>
        <v>0</v>
      </c>
      <c r="AL15" s="1052">
        <f t="shared" si="29"/>
        <v>0</v>
      </c>
      <c r="AM15" s="91">
        <f t="shared" si="30"/>
        <v>0</v>
      </c>
      <c r="AN15" s="91" t="str">
        <f t="shared" si="31"/>
        <v/>
      </c>
      <c r="AO15" s="1058" t="str">
        <f>+Parameter!$D$6</f>
        <v>A</v>
      </c>
      <c r="AP15" s="1054">
        <f t="shared" si="32"/>
        <v>0</v>
      </c>
      <c r="AQ15" s="380" t="str">
        <f>+Parameter!AH15</f>
        <v>A</v>
      </c>
      <c r="AR15" s="381" t="str">
        <f>+Parameter!AI15</f>
        <v>Augenarzt</v>
      </c>
      <c r="AS15" s="501">
        <f>SUMIFS($I$4:$I$48,$F$4:$F$48,AQ14,$E$4:$E$48,AQ15)+SUMIFS($J$4:$J$48,$F$4:$F$48,AQ14,$E$4:$E$48,AQ15)+SUMIFS($H$4:$H$48,$F$4:$F$48,AQ14,$E$4:$E$48,AQ15)</f>
        <v>0</v>
      </c>
      <c r="AT15" s="379"/>
      <c r="AU15" s="380" t="str">
        <f>+Parameter!AL15</f>
        <v>K</v>
      </c>
      <c r="AV15" s="381" t="str">
        <f>+Parameter!AM15</f>
        <v>Kardiologie</v>
      </c>
      <c r="AW15" s="379">
        <f>SUMIFS($I$4:$I$48,$F$4:$F$48,AQ14,$E$4:$E$48,AU15)+SUMIFS($J$4:$J$48,$F$4:$F$48,AQ14,$E$4:$E$48,AU15)+SUMIFS($H$4:$H$48,$F$4:$F$48,AQ14,$E$4:$E$48,AU15)</f>
        <v>0</v>
      </c>
      <c r="AX15" s="379"/>
      <c r="AY15" s="380" t="str">
        <f>+Parameter!AP15</f>
        <v>D</v>
      </c>
      <c r="AZ15" s="381" t="str">
        <f>+Parameter!AQ15</f>
        <v>DKV-Beitrag</v>
      </c>
      <c r="BA15" s="379">
        <f>SUMIFS($I$4:$I$48,$F$4:$F$48,AQ14,$E$4:$E$48,AY15)+SUMIFS($J$4:$J$48,$F$4:$F$48,AQ14,$E$4:$E$48,AY15)+SUMIFS($H$4:$H$48,$F$4:$F$48,AQ14,$E$4:$E$48,AY15)</f>
        <v>0</v>
      </c>
      <c r="BB15" s="370" t="str">
        <f>IF(AND($B$50="y",BB16&lt;&gt;0),"aktuell","")</f>
        <v/>
      </c>
      <c r="BD15" s="268"/>
      <c r="BE15" s="274">
        <f>IF($I$2=AQ14,1,IF($I$2=Jahr!$M$7,1,0))</f>
        <v>1</v>
      </c>
      <c r="BF15" s="728">
        <v>1</v>
      </c>
      <c r="BG15" s="699">
        <f t="shared" si="33"/>
        <v>0</v>
      </c>
      <c r="BH15" s="699">
        <f t="shared" si="34"/>
        <v>0</v>
      </c>
      <c r="BI15" s="699">
        <f t="shared" si="35"/>
        <v>0</v>
      </c>
      <c r="BJ15" s="700">
        <f t="shared" si="36"/>
        <v>0</v>
      </c>
      <c r="BK15" s="700">
        <f t="shared" si="37"/>
        <v>0</v>
      </c>
      <c r="BL15" s="700">
        <f t="shared" si="38"/>
        <v>0</v>
      </c>
      <c r="BM15" s="701">
        <f t="shared" si="39"/>
        <v>0</v>
      </c>
      <c r="BN15" s="701">
        <f t="shared" si="40"/>
        <v>0</v>
      </c>
      <c r="BO15" s="701">
        <f t="shared" si="41"/>
        <v>0</v>
      </c>
      <c r="BP15" s="698">
        <f t="shared" si="42"/>
        <v>0</v>
      </c>
      <c r="BQ15" s="698">
        <f t="shared" si="43"/>
        <v>0</v>
      </c>
      <c r="BR15" s="698">
        <f t="shared" si="44"/>
        <v>0</v>
      </c>
      <c r="BS15" s="270" t="s">
        <v>8</v>
      </c>
      <c r="BV15" s="1055"/>
      <c r="BW15" s="1056"/>
      <c r="BX15" s="1026"/>
    </row>
    <row r="16" spans="1:76" ht="13.35" customHeight="1" x14ac:dyDescent="0.45">
      <c r="A16" s="1003" t="str">
        <f t="shared" si="0"/>
        <v>!</v>
      </c>
      <c r="B16" s="721"/>
      <c r="C16" s="1180"/>
      <c r="D16" s="722"/>
      <c r="E16" s="585"/>
      <c r="F16" s="586"/>
      <c r="G16" s="592"/>
      <c r="H16" s="1191"/>
      <c r="I16" s="1192"/>
      <c r="J16" s="1193"/>
      <c r="K16" s="1057">
        <f t="shared" si="4"/>
        <v>0</v>
      </c>
      <c r="L16" s="1049">
        <f t="shared" si="2"/>
        <v>0</v>
      </c>
      <c r="M16" s="1050">
        <f t="shared" si="45"/>
        <v>0</v>
      </c>
      <c r="N16" s="1051">
        <f t="shared" si="5"/>
        <v>0</v>
      </c>
      <c r="O16" s="87">
        <f t="shared" si="6"/>
        <v>0</v>
      </c>
      <c r="P16" s="87" t="str">
        <f t="shared" si="7"/>
        <v/>
      </c>
      <c r="Q16" s="1052">
        <f t="shared" si="8"/>
        <v>0</v>
      </c>
      <c r="R16" s="87">
        <f t="shared" si="9"/>
        <v>0</v>
      </c>
      <c r="S16" s="87" t="str">
        <f t="shared" si="10"/>
        <v/>
      </c>
      <c r="T16" s="1052">
        <f t="shared" si="11"/>
        <v>0</v>
      </c>
      <c r="U16" s="87">
        <f t="shared" si="12"/>
        <v>0</v>
      </c>
      <c r="V16" s="87" t="str">
        <f t="shared" si="13"/>
        <v/>
      </c>
      <c r="W16" s="1052">
        <f t="shared" si="14"/>
        <v>1</v>
      </c>
      <c r="X16" s="87">
        <f t="shared" si="15"/>
        <v>0</v>
      </c>
      <c r="Y16" s="87">
        <f t="shared" si="16"/>
        <v>0</v>
      </c>
      <c r="Z16" s="1052">
        <f t="shared" si="17"/>
        <v>1</v>
      </c>
      <c r="AA16" s="87">
        <f t="shared" si="18"/>
        <v>0</v>
      </c>
      <c r="AB16" s="87">
        <f t="shared" si="19"/>
        <v>0</v>
      </c>
      <c r="AC16" s="1052">
        <f t="shared" si="20"/>
        <v>1</v>
      </c>
      <c r="AD16" s="87">
        <f t="shared" si="21"/>
        <v>0</v>
      </c>
      <c r="AE16" s="87">
        <f t="shared" si="22"/>
        <v>0</v>
      </c>
      <c r="AF16" s="1052">
        <f t="shared" si="23"/>
        <v>1</v>
      </c>
      <c r="AG16" s="87">
        <f t="shared" si="24"/>
        <v>0</v>
      </c>
      <c r="AH16" s="87">
        <f t="shared" si="25"/>
        <v>0</v>
      </c>
      <c r="AI16" s="1052">
        <f t="shared" si="26"/>
        <v>1</v>
      </c>
      <c r="AJ16" s="87">
        <f t="shared" si="27"/>
        <v>0</v>
      </c>
      <c r="AK16" s="87">
        <f t="shared" si="28"/>
        <v>0</v>
      </c>
      <c r="AL16" s="1052">
        <f t="shared" si="29"/>
        <v>0</v>
      </c>
      <c r="AM16" s="91">
        <f t="shared" si="30"/>
        <v>0</v>
      </c>
      <c r="AN16" s="91" t="str">
        <f t="shared" si="31"/>
        <v/>
      </c>
      <c r="AO16" s="1058" t="str">
        <f>+Parameter!$D$6</f>
        <v>A</v>
      </c>
      <c r="AP16" s="1054">
        <f t="shared" si="32"/>
        <v>0</v>
      </c>
      <c r="AQ16" s="381" t="str">
        <f>+Parameter!AH16</f>
        <v>H</v>
      </c>
      <c r="AR16" s="381" t="str">
        <f>+Parameter!AI16</f>
        <v>Hausarzt</v>
      </c>
      <c r="AS16" s="501">
        <f>SUMIFS($I$4:$I$48,$F$4:$F$48,AQ14,$E$4:$E$48,AQ16)+SUMIFS($J$4:$J$48,$F$4:$F$48,AQ14,$E$4:$E$48,AQ16)+SUMIFS($H$4:$H$48,$F$4:$F$48,AQ14,$E$4:$E$48,AQ16)</f>
        <v>0</v>
      </c>
      <c r="AT16" s="379"/>
      <c r="AU16" s="381" t="str">
        <f>+Parameter!AL16</f>
        <v>N</v>
      </c>
      <c r="AV16" s="381" t="str">
        <f>+Parameter!AM16</f>
        <v>Nephrologie</v>
      </c>
      <c r="AW16" s="379">
        <f>SUMIFS($I$4:$I$48,$F$4:$F$48,AQ14,$E$4:$E$48,AU16)+SUMIFS($J$4:$J$48,$F$4:$F$48,AQ14,$E$4:$E$48,AU16)+SUMIFS($H$4:$H$48,$F$4:$F$48,AQ14,$E$4:$E$48,AU16)</f>
        <v>0</v>
      </c>
      <c r="AX16" s="379"/>
      <c r="AY16" s="381">
        <f>+Parameter!AP16</f>
        <v>0</v>
      </c>
      <c r="AZ16" s="381">
        <f>+Parameter!AQ16</f>
        <v>0</v>
      </c>
      <c r="BA16" s="379">
        <f>SUMIFS($I$4:$I$48,$F$4:$F$48,AQ14,$E$4:$E$48,AY16)+SUMIFS($J$4:$J$48,$F$4:$F$48,AQ14,$E$4:$E$48,AY16)+SUMIFS($H$4:$H$48,$F$4:$F$48,AQ14,$E$4:$E$48,AY16)</f>
        <v>0</v>
      </c>
      <c r="BB16" s="371">
        <f>+V2</f>
        <v>0</v>
      </c>
      <c r="BD16" s="268"/>
      <c r="BE16" s="274">
        <f>IF($I$2=AQ14,1,IF($I$2=Jahr!$M$7,1,0))</f>
        <v>1</v>
      </c>
      <c r="BF16" s="728">
        <v>1</v>
      </c>
      <c r="BG16" s="699">
        <f t="shared" si="33"/>
        <v>0</v>
      </c>
      <c r="BH16" s="699">
        <f t="shared" si="34"/>
        <v>0</v>
      </c>
      <c r="BI16" s="699">
        <f t="shared" si="35"/>
        <v>0</v>
      </c>
      <c r="BJ16" s="700">
        <f t="shared" si="36"/>
        <v>0</v>
      </c>
      <c r="BK16" s="700">
        <f t="shared" si="37"/>
        <v>0</v>
      </c>
      <c r="BL16" s="700">
        <f t="shared" si="38"/>
        <v>0</v>
      </c>
      <c r="BM16" s="701">
        <f t="shared" si="39"/>
        <v>0</v>
      </c>
      <c r="BN16" s="701">
        <f t="shared" si="40"/>
        <v>0</v>
      </c>
      <c r="BO16" s="701">
        <f t="shared" si="41"/>
        <v>0</v>
      </c>
      <c r="BP16" s="698">
        <f t="shared" si="42"/>
        <v>0</v>
      </c>
      <c r="BQ16" s="698">
        <f t="shared" si="43"/>
        <v>0</v>
      </c>
      <c r="BR16" s="698">
        <f t="shared" si="44"/>
        <v>0</v>
      </c>
      <c r="BS16" s="275">
        <f>SUMIFS($H$4:$H$48,$F$4:$F$48,AQ14,$B$4:$B$48,"&gt;0")</f>
        <v>0</v>
      </c>
      <c r="BT16" s="275">
        <f>SUMIFS($I$4:$I$48,$F$4:$F$48,AQ14,$B$4:$B$48,"&gt;0")</f>
        <v>0</v>
      </c>
      <c r="BU16" s="275">
        <f>SUMIFS($J$4:$J$48,$F$4:$F$48,AQ14,$B$4:$B$48,"&gt;0")</f>
        <v>0</v>
      </c>
      <c r="BV16" s="276"/>
      <c r="BW16" s="1056"/>
      <c r="BX16" s="1026"/>
    </row>
    <row r="17" spans="1:76" ht="13.35" customHeight="1" x14ac:dyDescent="0.45">
      <c r="A17" s="1003" t="str">
        <f t="shared" si="0"/>
        <v>!</v>
      </c>
      <c r="B17" s="721"/>
      <c r="C17" s="1180"/>
      <c r="D17" s="1184"/>
      <c r="E17" s="585"/>
      <c r="F17" s="586"/>
      <c r="G17" s="592"/>
      <c r="H17" s="1191"/>
      <c r="I17" s="1192"/>
      <c r="J17" s="1193"/>
      <c r="K17" s="1057">
        <f t="shared" si="4"/>
        <v>0</v>
      </c>
      <c r="L17" s="1049">
        <f t="shared" si="2"/>
        <v>0</v>
      </c>
      <c r="M17" s="1050">
        <f t="shared" si="45"/>
        <v>0</v>
      </c>
      <c r="N17" s="1051">
        <f t="shared" si="5"/>
        <v>0</v>
      </c>
      <c r="O17" s="87">
        <f t="shared" si="6"/>
        <v>0</v>
      </c>
      <c r="P17" s="87" t="str">
        <f t="shared" si="7"/>
        <v/>
      </c>
      <c r="Q17" s="1052">
        <f t="shared" si="8"/>
        <v>0</v>
      </c>
      <c r="R17" s="87">
        <f t="shared" si="9"/>
        <v>0</v>
      </c>
      <c r="S17" s="87" t="str">
        <f t="shared" si="10"/>
        <v/>
      </c>
      <c r="T17" s="1052">
        <f t="shared" si="11"/>
        <v>0</v>
      </c>
      <c r="U17" s="87">
        <f t="shared" si="12"/>
        <v>0</v>
      </c>
      <c r="V17" s="87" t="str">
        <f t="shared" si="13"/>
        <v/>
      </c>
      <c r="W17" s="1052">
        <f t="shared" si="14"/>
        <v>1</v>
      </c>
      <c r="X17" s="87">
        <f t="shared" si="15"/>
        <v>0</v>
      </c>
      <c r="Y17" s="87">
        <f t="shared" si="16"/>
        <v>0</v>
      </c>
      <c r="Z17" s="1052">
        <f t="shared" si="17"/>
        <v>1</v>
      </c>
      <c r="AA17" s="87">
        <f t="shared" si="18"/>
        <v>0</v>
      </c>
      <c r="AB17" s="87">
        <f t="shared" si="19"/>
        <v>0</v>
      </c>
      <c r="AC17" s="1052">
        <f t="shared" si="20"/>
        <v>1</v>
      </c>
      <c r="AD17" s="87">
        <f t="shared" si="21"/>
        <v>0</v>
      </c>
      <c r="AE17" s="87">
        <f t="shared" si="22"/>
        <v>0</v>
      </c>
      <c r="AF17" s="1052">
        <f t="shared" si="23"/>
        <v>1</v>
      </c>
      <c r="AG17" s="87">
        <f t="shared" si="24"/>
        <v>0</v>
      </c>
      <c r="AH17" s="87">
        <f t="shared" si="25"/>
        <v>0</v>
      </c>
      <c r="AI17" s="1052">
        <f t="shared" si="26"/>
        <v>1</v>
      </c>
      <c r="AJ17" s="87">
        <f t="shared" si="27"/>
        <v>0</v>
      </c>
      <c r="AK17" s="87">
        <f t="shared" si="28"/>
        <v>0</v>
      </c>
      <c r="AL17" s="1052">
        <f t="shared" si="29"/>
        <v>0</v>
      </c>
      <c r="AM17" s="91">
        <f t="shared" si="30"/>
        <v>0</v>
      </c>
      <c r="AN17" s="91" t="str">
        <f t="shared" si="31"/>
        <v/>
      </c>
      <c r="AO17" s="1058" t="str">
        <f>+Parameter!$D$6</f>
        <v>A</v>
      </c>
      <c r="AP17" s="1054">
        <f t="shared" si="32"/>
        <v>0</v>
      </c>
      <c r="AQ17" s="381" t="str">
        <f>+Parameter!AH17</f>
        <v>Z</v>
      </c>
      <c r="AR17" s="381" t="str">
        <f>+Parameter!AI17</f>
        <v>Zahnarzt</v>
      </c>
      <c r="AS17" s="501">
        <f>SUMIFS($I$4:$I$48,$F$4:$F$48,AQ14,$E$4:$E$48,AQ17)+SUMIFS($J$4:$J$48,$F$4:$F$48,AQ14,$E$4:$E$48,AQ17)+SUMIFS($H$4:$H$48,$F$4:$F$48,AQ14,$E$4:$E$48,AQ17)</f>
        <v>0</v>
      </c>
      <c r="AT17" s="379"/>
      <c r="AU17" s="381" t="str">
        <f>+Parameter!AL17</f>
        <v>U</v>
      </c>
      <c r="AV17" s="381" t="str">
        <f>+Parameter!AM17</f>
        <v>Urologie</v>
      </c>
      <c r="AW17" s="379">
        <f>SUMIFS($I$4:$I$48,$F$4:$F$48,AQ14,$E$4:$E$48,AU17)+SUMIFS($J$4:$J$48,$F$4:$F$48,AQ14,$E$4:$E$48,AU17)+SUMIFS($H$4:$H$48,$F$4:$F$48,AQ14,$E$4:$E$48,AU17)</f>
        <v>0</v>
      </c>
      <c r="AX17" s="379"/>
      <c r="AY17" s="381">
        <f>+Parameter!AP17</f>
        <v>0</v>
      </c>
      <c r="AZ17" s="381">
        <f>+Parameter!AQ17</f>
        <v>0</v>
      </c>
      <c r="BA17" s="379">
        <f>SUMIFS($I$4:$I$48,$F$4:$F$48,AQ14,$E$4:$E$48,AY17)+SUMIFS($J$4:$J$48,$F$4:$F$48,AQ14,$E$4:$E$48,AY17)+SUMIFS($H$4:$H$48,$F$4:$F$48,AQ14,$E$4:$E$48,AY17)</f>
        <v>0</v>
      </c>
      <c r="BB17" s="372" t="str">
        <f>IF(BB18&lt;&gt;0,"Monatsende","")</f>
        <v/>
      </c>
      <c r="BD17" s="268"/>
      <c r="BE17" s="274">
        <f>IF($I$2=AQ14,1,IF($I$2=Jahr!$M$7,1,0))</f>
        <v>1</v>
      </c>
      <c r="BF17" s="728">
        <v>1</v>
      </c>
      <c r="BG17" s="699">
        <f t="shared" si="33"/>
        <v>0</v>
      </c>
      <c r="BH17" s="699">
        <f t="shared" si="34"/>
        <v>0</v>
      </c>
      <c r="BI17" s="699">
        <f t="shared" si="35"/>
        <v>0</v>
      </c>
      <c r="BJ17" s="700">
        <f t="shared" si="36"/>
        <v>0</v>
      </c>
      <c r="BK17" s="700">
        <f t="shared" si="37"/>
        <v>0</v>
      </c>
      <c r="BL17" s="700">
        <f t="shared" si="38"/>
        <v>0</v>
      </c>
      <c r="BM17" s="701">
        <f t="shared" si="39"/>
        <v>0</v>
      </c>
      <c r="BN17" s="701">
        <f t="shared" si="40"/>
        <v>0</v>
      </c>
      <c r="BO17" s="701">
        <f t="shared" si="41"/>
        <v>0</v>
      </c>
      <c r="BP17" s="698">
        <f t="shared" si="42"/>
        <v>0</v>
      </c>
      <c r="BQ17" s="698">
        <f t="shared" si="43"/>
        <v>0</v>
      </c>
      <c r="BR17" s="698">
        <f t="shared" si="44"/>
        <v>0</v>
      </c>
      <c r="BS17" s="270" t="s">
        <v>22</v>
      </c>
      <c r="BV17" s="1055"/>
      <c r="BW17" s="1056"/>
      <c r="BX17" s="1026"/>
    </row>
    <row r="18" spans="1:76" ht="13.35" customHeight="1" x14ac:dyDescent="0.45">
      <c r="A18" s="1003" t="str">
        <f t="shared" si="0"/>
        <v>!</v>
      </c>
      <c r="B18" s="721"/>
      <c r="C18" s="1180"/>
      <c r="D18" s="1184"/>
      <c r="E18" s="585"/>
      <c r="F18" s="586"/>
      <c r="G18" s="592"/>
      <c r="H18" s="1195"/>
      <c r="I18" s="1192"/>
      <c r="J18" s="1193"/>
      <c r="K18" s="1057">
        <f t="shared" si="4"/>
        <v>0</v>
      </c>
      <c r="L18" s="1049">
        <f t="shared" si="2"/>
        <v>0</v>
      </c>
      <c r="M18" s="1050">
        <f t="shared" si="45"/>
        <v>0</v>
      </c>
      <c r="N18" s="1051">
        <f t="shared" si="5"/>
        <v>0</v>
      </c>
      <c r="O18" s="87">
        <f t="shared" si="6"/>
        <v>0</v>
      </c>
      <c r="P18" s="87" t="str">
        <f t="shared" si="7"/>
        <v/>
      </c>
      <c r="Q18" s="1052">
        <f t="shared" si="8"/>
        <v>0</v>
      </c>
      <c r="R18" s="87">
        <f t="shared" si="9"/>
        <v>0</v>
      </c>
      <c r="S18" s="87" t="str">
        <f t="shared" si="10"/>
        <v/>
      </c>
      <c r="T18" s="1052">
        <f t="shared" si="11"/>
        <v>0</v>
      </c>
      <c r="U18" s="87">
        <f t="shared" si="12"/>
        <v>0</v>
      </c>
      <c r="V18" s="87" t="str">
        <f t="shared" si="13"/>
        <v/>
      </c>
      <c r="W18" s="1052">
        <f t="shared" si="14"/>
        <v>1</v>
      </c>
      <c r="X18" s="87">
        <f t="shared" si="15"/>
        <v>0</v>
      </c>
      <c r="Y18" s="87">
        <f t="shared" si="16"/>
        <v>0</v>
      </c>
      <c r="Z18" s="1052">
        <f t="shared" si="17"/>
        <v>1</v>
      </c>
      <c r="AA18" s="87">
        <f t="shared" si="18"/>
        <v>0</v>
      </c>
      <c r="AB18" s="87">
        <f t="shared" si="19"/>
        <v>0</v>
      </c>
      <c r="AC18" s="1052">
        <f t="shared" si="20"/>
        <v>1</v>
      </c>
      <c r="AD18" s="87">
        <f t="shared" si="21"/>
        <v>0</v>
      </c>
      <c r="AE18" s="87">
        <f t="shared" si="22"/>
        <v>0</v>
      </c>
      <c r="AF18" s="1052">
        <f t="shared" si="23"/>
        <v>1</v>
      </c>
      <c r="AG18" s="87">
        <f t="shared" si="24"/>
        <v>0</v>
      </c>
      <c r="AH18" s="87">
        <f t="shared" si="25"/>
        <v>0</v>
      </c>
      <c r="AI18" s="1052">
        <f t="shared" si="26"/>
        <v>1</v>
      </c>
      <c r="AJ18" s="87">
        <f t="shared" si="27"/>
        <v>0</v>
      </c>
      <c r="AK18" s="87">
        <f t="shared" si="28"/>
        <v>0</v>
      </c>
      <c r="AL18" s="1052">
        <f t="shared" si="29"/>
        <v>0</v>
      </c>
      <c r="AM18" s="91">
        <f t="shared" si="30"/>
        <v>0</v>
      </c>
      <c r="AN18" s="91" t="str">
        <f t="shared" si="31"/>
        <v/>
      </c>
      <c r="AO18" s="1058" t="str">
        <f>+Parameter!$D$6</f>
        <v>A</v>
      </c>
      <c r="AP18" s="1054">
        <f t="shared" si="32"/>
        <v>0</v>
      </c>
      <c r="AQ18" s="383" t="str">
        <f>+Parameter!AH18</f>
        <v>M</v>
      </c>
      <c r="AR18" s="383" t="str">
        <f>+Parameter!AI18</f>
        <v>Medikamente</v>
      </c>
      <c r="AS18" s="501">
        <f>SUMIFS($I$4:$I$48,$F$4:$F$48,AQ14,$E$4:$E$48,AQ18)+SUMIFS($J$4:$J$48,$F$4:$F$48,AQ14,$E$4:$E$48,AQ18)+SUMIFS($H$4:$H$48,$F$4:$F$48,AQ14,$E$4:$E$48,AQ18)</f>
        <v>0</v>
      </c>
      <c r="AT18" s="382"/>
      <c r="AU18" s="383" t="str">
        <f>+Parameter!AL18</f>
        <v>L</v>
      </c>
      <c r="AV18" s="383" t="str">
        <f>+Parameter!AM18</f>
        <v>Labor</v>
      </c>
      <c r="AW18" s="379">
        <f>SUMIFS($I$4:$I$48,$F$4:$F$48,AQ14,$E$4:$E$48,AU18)+SUMIFS($J$4:$J$48,$F$4:$F$48,AQ14,$E$4:$E$48,AU18)+SUMIFS($H$4:$H$48,$F$4:$F$48,AQ14,$E$4:$E$48,AU18)</f>
        <v>0</v>
      </c>
      <c r="AX18" s="382"/>
      <c r="AY18" s="383" t="str">
        <f>+Parameter!AP18</f>
        <v>E</v>
      </c>
      <c r="AZ18" s="383" t="str">
        <f>+Parameter!AQ18</f>
        <v>Erstattung DKV</v>
      </c>
      <c r="BA18" s="379">
        <f>SUMIFS($I$4:$I$48,$F$4:$F$48,AQ14,$E$4:$E$48,AY18)+SUMIFS($J$4:$J$48,$F$4:$F$48,AQ14,$E$4:$E$48,AY18)+SUMIFS($H$4:$H$48,$F$4:$F$48,AQ14,$E$4:$E$48,AY18)</f>
        <v>0</v>
      </c>
      <c r="BB18" s="375">
        <f>+V3</f>
        <v>0</v>
      </c>
      <c r="BD18" s="268"/>
      <c r="BE18" s="274">
        <f>IF($I$2=AQ14,1,IF($I$2=Jahr!$M$7,1,0))</f>
        <v>1</v>
      </c>
      <c r="BF18" s="728">
        <v>1</v>
      </c>
      <c r="BG18" s="702">
        <f t="shared" si="33"/>
        <v>0</v>
      </c>
      <c r="BH18" s="702">
        <f t="shared" si="34"/>
        <v>0</v>
      </c>
      <c r="BI18" s="702">
        <f t="shared" si="35"/>
        <v>0</v>
      </c>
      <c r="BJ18" s="703">
        <f t="shared" si="36"/>
        <v>0</v>
      </c>
      <c r="BK18" s="703">
        <f t="shared" si="37"/>
        <v>0</v>
      </c>
      <c r="BL18" s="703">
        <f t="shared" si="38"/>
        <v>0</v>
      </c>
      <c r="BM18" s="704">
        <f t="shared" si="39"/>
        <v>0</v>
      </c>
      <c r="BN18" s="704">
        <f t="shared" si="40"/>
        <v>0</v>
      </c>
      <c r="BO18" s="704">
        <f t="shared" si="41"/>
        <v>0</v>
      </c>
      <c r="BP18" s="705">
        <f t="shared" si="42"/>
        <v>0</v>
      </c>
      <c r="BQ18" s="705">
        <f t="shared" si="43"/>
        <v>0</v>
      </c>
      <c r="BR18" s="705">
        <f t="shared" si="44"/>
        <v>0</v>
      </c>
      <c r="BS18" s="277">
        <f>SUMIFS($H$4:$H$48,$F$4:$F$48,AQ14)</f>
        <v>0</v>
      </c>
      <c r="BT18" s="277">
        <f>SUMIFS($I$4:$I$48,$F$4:$F$48,AQ14)</f>
        <v>0</v>
      </c>
      <c r="BU18" s="277">
        <f>SUMIFS($J$4:$J$48,$F$4:$F$48,AQ14)</f>
        <v>0</v>
      </c>
      <c r="BV18" s="278">
        <f>IF($AP$2=0,+BW18-BB14,0)</f>
        <v>0</v>
      </c>
      <c r="BW18" s="1059">
        <f>+V$50</f>
        <v>0</v>
      </c>
      <c r="BX18" s="1026"/>
    </row>
    <row r="19" spans="1:76" ht="13.35" customHeight="1" x14ac:dyDescent="0.45">
      <c r="A19" s="1003" t="str">
        <f t="shared" si="0"/>
        <v>!</v>
      </c>
      <c r="B19" s="721"/>
      <c r="C19" s="1180"/>
      <c r="D19" s="722"/>
      <c r="E19" s="585"/>
      <c r="F19" s="586"/>
      <c r="G19" s="592"/>
      <c r="H19" s="1195"/>
      <c r="I19" s="1192"/>
      <c r="J19" s="1196"/>
      <c r="K19" s="1057">
        <f t="shared" si="4"/>
        <v>0</v>
      </c>
      <c r="L19" s="1049">
        <f t="shared" si="2"/>
        <v>0</v>
      </c>
      <c r="M19" s="1050">
        <f t="shared" si="45"/>
        <v>0</v>
      </c>
      <c r="N19" s="1051">
        <f t="shared" si="5"/>
        <v>0</v>
      </c>
      <c r="O19" s="87">
        <f t="shared" si="6"/>
        <v>0</v>
      </c>
      <c r="P19" s="87" t="str">
        <f t="shared" si="7"/>
        <v/>
      </c>
      <c r="Q19" s="1052">
        <f t="shared" si="8"/>
        <v>0</v>
      </c>
      <c r="R19" s="87">
        <f t="shared" si="9"/>
        <v>0</v>
      </c>
      <c r="S19" s="87" t="str">
        <f t="shared" si="10"/>
        <v/>
      </c>
      <c r="T19" s="1052">
        <f t="shared" si="11"/>
        <v>0</v>
      </c>
      <c r="U19" s="87">
        <f t="shared" si="12"/>
        <v>0</v>
      </c>
      <c r="V19" s="87" t="str">
        <f t="shared" si="13"/>
        <v/>
      </c>
      <c r="W19" s="1052">
        <f t="shared" si="14"/>
        <v>1</v>
      </c>
      <c r="X19" s="87">
        <f t="shared" si="15"/>
        <v>0</v>
      </c>
      <c r="Y19" s="87">
        <f t="shared" si="16"/>
        <v>0</v>
      </c>
      <c r="Z19" s="1052">
        <f t="shared" si="17"/>
        <v>1</v>
      </c>
      <c r="AA19" s="87">
        <f t="shared" si="18"/>
        <v>0</v>
      </c>
      <c r="AB19" s="87">
        <f t="shared" si="19"/>
        <v>0</v>
      </c>
      <c r="AC19" s="1052">
        <f t="shared" si="20"/>
        <v>1</v>
      </c>
      <c r="AD19" s="87">
        <f t="shared" si="21"/>
        <v>0</v>
      </c>
      <c r="AE19" s="87">
        <f t="shared" si="22"/>
        <v>0</v>
      </c>
      <c r="AF19" s="1052">
        <f t="shared" si="23"/>
        <v>1</v>
      </c>
      <c r="AG19" s="87">
        <f t="shared" si="24"/>
        <v>0</v>
      </c>
      <c r="AH19" s="87">
        <f t="shared" si="25"/>
        <v>0</v>
      </c>
      <c r="AI19" s="1052">
        <f t="shared" si="26"/>
        <v>1</v>
      </c>
      <c r="AJ19" s="87">
        <f t="shared" si="27"/>
        <v>0</v>
      </c>
      <c r="AK19" s="87">
        <f t="shared" si="28"/>
        <v>0</v>
      </c>
      <c r="AL19" s="1052">
        <f t="shared" si="29"/>
        <v>0</v>
      </c>
      <c r="AM19" s="91">
        <f t="shared" si="30"/>
        <v>0</v>
      </c>
      <c r="AN19" s="91" t="str">
        <f t="shared" si="31"/>
        <v/>
      </c>
      <c r="AO19" s="1053">
        <f>IF(AP19="E",1,0)</f>
        <v>0</v>
      </c>
      <c r="AP19" s="1054">
        <f t="shared" si="32"/>
        <v>0</v>
      </c>
      <c r="AQ19" s="218" t="str">
        <f>+Parameter!AH19</f>
        <v>#</v>
      </c>
      <c r="AR19" s="631"/>
      <c r="AS19" s="632">
        <f>SUM(AS20:AS23)</f>
        <v>0</v>
      </c>
      <c r="AT19" s="632"/>
      <c r="AU19" s="632"/>
      <c r="AV19" s="632"/>
      <c r="AW19" s="632">
        <f>SUM(AW20:AW23)</f>
        <v>0</v>
      </c>
      <c r="AX19" s="632"/>
      <c r="AY19" s="632"/>
      <c r="AZ19" s="632"/>
      <c r="BA19" s="632">
        <f>SUM(BA20:BA23)</f>
        <v>0</v>
      </c>
      <c r="BB19" s="634">
        <f>+BA19+AW19+AS19</f>
        <v>0</v>
      </c>
      <c r="BD19" s="268"/>
      <c r="BE19" s="274">
        <f>IF($I$2=AQ19,1,IF($I$2=Jahr!$M$7,1,0))</f>
        <v>1</v>
      </c>
      <c r="BF19" s="728">
        <v>1</v>
      </c>
      <c r="BG19" s="227"/>
      <c r="BH19" s="227"/>
      <c r="BI19" s="227"/>
      <c r="BJ19" s="227"/>
      <c r="BK19" s="227"/>
      <c r="BL19" s="227"/>
      <c r="BM19" s="227"/>
      <c r="BN19" s="227"/>
      <c r="BO19" s="227"/>
      <c r="BP19" s="273"/>
      <c r="BQ19" s="273"/>
      <c r="BR19" s="273"/>
      <c r="BV19" s="1055"/>
      <c r="BW19" s="1056"/>
      <c r="BX19" s="1026"/>
    </row>
    <row r="20" spans="1:76" ht="13.35" customHeight="1" x14ac:dyDescent="0.45">
      <c r="A20" s="1003" t="str">
        <f t="shared" si="0"/>
        <v>!</v>
      </c>
      <c r="B20" s="721"/>
      <c r="C20" s="1180"/>
      <c r="D20" s="722"/>
      <c r="E20" s="585"/>
      <c r="F20" s="586"/>
      <c r="G20" s="592"/>
      <c r="H20" s="1195"/>
      <c r="I20" s="1192"/>
      <c r="J20" s="1196"/>
      <c r="K20" s="1057">
        <f t="shared" si="4"/>
        <v>0</v>
      </c>
      <c r="L20" s="1049">
        <f t="shared" si="2"/>
        <v>0</v>
      </c>
      <c r="M20" s="1050">
        <f t="shared" si="45"/>
        <v>0</v>
      </c>
      <c r="N20" s="1051">
        <f t="shared" si="5"/>
        <v>0</v>
      </c>
      <c r="O20" s="87">
        <f t="shared" si="6"/>
        <v>0</v>
      </c>
      <c r="P20" s="87" t="str">
        <f t="shared" si="7"/>
        <v/>
      </c>
      <c r="Q20" s="1052">
        <f t="shared" si="8"/>
        <v>0</v>
      </c>
      <c r="R20" s="87">
        <f t="shared" si="9"/>
        <v>0</v>
      </c>
      <c r="S20" s="87" t="str">
        <f t="shared" si="10"/>
        <v/>
      </c>
      <c r="T20" s="1052">
        <f t="shared" si="11"/>
        <v>0</v>
      </c>
      <c r="U20" s="87">
        <f t="shared" si="12"/>
        <v>0</v>
      </c>
      <c r="V20" s="87" t="str">
        <f t="shared" si="13"/>
        <v/>
      </c>
      <c r="W20" s="1052">
        <f t="shared" si="14"/>
        <v>1</v>
      </c>
      <c r="X20" s="87">
        <f t="shared" si="15"/>
        <v>0</v>
      </c>
      <c r="Y20" s="87">
        <f t="shared" si="16"/>
        <v>0</v>
      </c>
      <c r="Z20" s="1052">
        <f t="shared" si="17"/>
        <v>1</v>
      </c>
      <c r="AA20" s="87">
        <f t="shared" si="18"/>
        <v>0</v>
      </c>
      <c r="AB20" s="87">
        <f t="shared" si="19"/>
        <v>0</v>
      </c>
      <c r="AC20" s="1052">
        <f t="shared" si="20"/>
        <v>1</v>
      </c>
      <c r="AD20" s="87">
        <f t="shared" si="21"/>
        <v>0</v>
      </c>
      <c r="AE20" s="87">
        <f t="shared" si="22"/>
        <v>0</v>
      </c>
      <c r="AF20" s="1052">
        <f t="shared" si="23"/>
        <v>1</v>
      </c>
      <c r="AG20" s="87">
        <f t="shared" si="24"/>
        <v>0</v>
      </c>
      <c r="AH20" s="87">
        <f t="shared" si="25"/>
        <v>0</v>
      </c>
      <c r="AI20" s="1052">
        <f t="shared" si="26"/>
        <v>1</v>
      </c>
      <c r="AJ20" s="87">
        <f t="shared" si="27"/>
        <v>0</v>
      </c>
      <c r="AK20" s="87">
        <f t="shared" si="28"/>
        <v>0</v>
      </c>
      <c r="AL20" s="1052">
        <f t="shared" si="29"/>
        <v>0</v>
      </c>
      <c r="AM20" s="91">
        <f t="shared" si="30"/>
        <v>0</v>
      </c>
      <c r="AN20" s="91" t="str">
        <f t="shared" si="31"/>
        <v/>
      </c>
      <c r="AO20" s="1058">
        <f>+Parameter!$D$7</f>
        <v>0</v>
      </c>
      <c r="AP20" s="1054">
        <f t="shared" si="32"/>
        <v>0</v>
      </c>
      <c r="AQ20" s="384">
        <f>+Parameter!AH20</f>
        <v>0</v>
      </c>
      <c r="AR20" s="385">
        <f>+Parameter!AI20</f>
        <v>0</v>
      </c>
      <c r="AS20" s="379">
        <f>SUMIFS($I$4:$I$48,$F$4:$F$48,AQ19,$E$4:$E$48,AQ20)+SUMIFS($J$4:$J$48,$F$4:$F$48,AQ19,$E$4:$E$48,AQ20)+SUMIFS($H$4:$H$48,$F$4:$F$48,AQ19,$E$4:$E$48,AQ20)</f>
        <v>0</v>
      </c>
      <c r="AT20" s="379"/>
      <c r="AU20" s="384">
        <f>+Parameter!AL20</f>
        <v>0</v>
      </c>
      <c r="AV20" s="385">
        <f>+Parameter!AM20</f>
        <v>0</v>
      </c>
      <c r="AW20" s="379">
        <f>SUMIFS($I$4:$I$48,$F$4:$F$48,AQ19,$E$4:$E$48,AU20)+SUMIFS($J$4:$J$48,$F$4:$F$48,AQ19,$E$4:$E$48,AU20)+SUMIFS($H$4:$H$48,$F$4:$F$48,AQ19,$E$4:$E$48,AU20)</f>
        <v>0</v>
      </c>
      <c r="AX20" s="379"/>
      <c r="AY20" s="384">
        <f>+Parameter!AP20</f>
        <v>0</v>
      </c>
      <c r="AZ20" s="385">
        <f>+Parameter!AQ20</f>
        <v>0</v>
      </c>
      <c r="BA20" s="379">
        <f>SUMIFS($I$4:$I$48,$F$4:$F$48,AQ19,$E$4:$E$48,AY20)+SUMIFS($J$4:$J$48,$F$4:$F$48,AQ19,$E$4:$E$48,AY20)+SUMIFS($H$4:$H$48,$F$4:$F$48,AQ19,$E$4:$E$48,AY20)</f>
        <v>0</v>
      </c>
      <c r="BB20" s="370" t="str">
        <f>IF(AND($B$50="y",BB21&lt;&gt;0),"aktuell","")</f>
        <v/>
      </c>
      <c r="BD20" s="268"/>
      <c r="BE20" s="274">
        <f>IF($I$2=AQ19,1,IF($I$2=Jahr!$M$7,1,0))</f>
        <v>1</v>
      </c>
      <c r="BF20" s="728">
        <v>1</v>
      </c>
      <c r="BG20" s="699">
        <f t="shared" si="33"/>
        <v>0</v>
      </c>
      <c r="BH20" s="699">
        <f t="shared" si="34"/>
        <v>0</v>
      </c>
      <c r="BI20" s="699">
        <f t="shared" si="35"/>
        <v>0</v>
      </c>
      <c r="BJ20" s="700">
        <f t="shared" si="36"/>
        <v>0</v>
      </c>
      <c r="BK20" s="700">
        <f t="shared" si="37"/>
        <v>0</v>
      </c>
      <c r="BL20" s="700">
        <f t="shared" si="38"/>
        <v>0</v>
      </c>
      <c r="BM20" s="701">
        <f t="shared" si="39"/>
        <v>0</v>
      </c>
      <c r="BN20" s="701">
        <f t="shared" si="40"/>
        <v>0</v>
      </c>
      <c r="BO20" s="701">
        <f t="shared" si="41"/>
        <v>0</v>
      </c>
      <c r="BP20" s="698">
        <f t="shared" si="42"/>
        <v>0</v>
      </c>
      <c r="BQ20" s="698">
        <f t="shared" si="43"/>
        <v>0</v>
      </c>
      <c r="BR20" s="698">
        <f t="shared" si="44"/>
        <v>0</v>
      </c>
      <c r="BS20" s="270" t="s">
        <v>8</v>
      </c>
      <c r="BV20" s="1055"/>
      <c r="BW20" s="1056"/>
      <c r="BX20" s="1026"/>
    </row>
    <row r="21" spans="1:76" ht="13.35" customHeight="1" x14ac:dyDescent="0.45">
      <c r="A21" s="1003" t="str">
        <f t="shared" si="0"/>
        <v>!</v>
      </c>
      <c r="B21" s="721"/>
      <c r="C21" s="1180"/>
      <c r="D21" s="722"/>
      <c r="E21" s="585"/>
      <c r="F21" s="586"/>
      <c r="G21" s="592"/>
      <c r="H21" s="1195"/>
      <c r="I21" s="1192"/>
      <c r="J21" s="1196"/>
      <c r="K21" s="1057">
        <f t="shared" si="4"/>
        <v>0</v>
      </c>
      <c r="L21" s="1049">
        <f t="shared" si="2"/>
        <v>0</v>
      </c>
      <c r="M21" s="1050">
        <f t="shared" si="45"/>
        <v>0</v>
      </c>
      <c r="N21" s="1051">
        <f t="shared" si="5"/>
        <v>0</v>
      </c>
      <c r="O21" s="87">
        <f t="shared" si="6"/>
        <v>0</v>
      </c>
      <c r="P21" s="87" t="str">
        <f t="shared" si="7"/>
        <v/>
      </c>
      <c r="Q21" s="1052">
        <f t="shared" si="8"/>
        <v>0</v>
      </c>
      <c r="R21" s="87">
        <f t="shared" si="9"/>
        <v>0</v>
      </c>
      <c r="S21" s="87" t="str">
        <f t="shared" si="10"/>
        <v/>
      </c>
      <c r="T21" s="1052">
        <f t="shared" si="11"/>
        <v>0</v>
      </c>
      <c r="U21" s="87">
        <f t="shared" si="12"/>
        <v>0</v>
      </c>
      <c r="V21" s="87" t="str">
        <f t="shared" si="13"/>
        <v/>
      </c>
      <c r="W21" s="1052">
        <f t="shared" si="14"/>
        <v>1</v>
      </c>
      <c r="X21" s="87">
        <f t="shared" si="15"/>
        <v>0</v>
      </c>
      <c r="Y21" s="87">
        <f t="shared" si="16"/>
        <v>0</v>
      </c>
      <c r="Z21" s="1052">
        <f t="shared" si="17"/>
        <v>1</v>
      </c>
      <c r="AA21" s="87">
        <f t="shared" si="18"/>
        <v>0</v>
      </c>
      <c r="AB21" s="87">
        <f t="shared" si="19"/>
        <v>0</v>
      </c>
      <c r="AC21" s="1052">
        <f t="shared" si="20"/>
        <v>1</v>
      </c>
      <c r="AD21" s="87">
        <f t="shared" si="21"/>
        <v>0</v>
      </c>
      <c r="AE21" s="87">
        <f t="shared" si="22"/>
        <v>0</v>
      </c>
      <c r="AF21" s="1052">
        <f t="shared" si="23"/>
        <v>1</v>
      </c>
      <c r="AG21" s="87">
        <f t="shared" si="24"/>
        <v>0</v>
      </c>
      <c r="AH21" s="87">
        <f t="shared" si="25"/>
        <v>0</v>
      </c>
      <c r="AI21" s="1052">
        <f t="shared" si="26"/>
        <v>1</v>
      </c>
      <c r="AJ21" s="87">
        <f t="shared" si="27"/>
        <v>0</v>
      </c>
      <c r="AK21" s="87">
        <f t="shared" si="28"/>
        <v>0</v>
      </c>
      <c r="AL21" s="1052">
        <f t="shared" si="29"/>
        <v>0</v>
      </c>
      <c r="AM21" s="91">
        <f t="shared" si="30"/>
        <v>0</v>
      </c>
      <c r="AN21" s="91" t="str">
        <f t="shared" si="31"/>
        <v/>
      </c>
      <c r="AO21" s="1058">
        <f>+Parameter!$D$7</f>
        <v>0</v>
      </c>
      <c r="AP21" s="1054">
        <f t="shared" si="32"/>
        <v>0</v>
      </c>
      <c r="AQ21" s="385">
        <f>+Parameter!AH21</f>
        <v>0</v>
      </c>
      <c r="AR21" s="385">
        <f>+Parameter!AI21</f>
        <v>0</v>
      </c>
      <c r="AS21" s="379">
        <f>SUMIFS($I$4:$I$48,$F$4:$F$48,AQ19,$E$4:$E$48,AQ21)+SUMIFS($J$4:$J$48,$F$4:$F$48,AQ19,$E$4:$E$48,AQ21)+SUMIFS($H$4:$H$48,$F$4:$F$48,AQ19,$E$4:$E$48,AQ21)</f>
        <v>0</v>
      </c>
      <c r="AT21" s="379"/>
      <c r="AU21" s="385">
        <f>+Parameter!AL21</f>
        <v>0</v>
      </c>
      <c r="AV21" s="385">
        <f>+Parameter!AM21</f>
        <v>0</v>
      </c>
      <c r="AW21" s="379">
        <f>SUMIFS($I$4:$I$48,$F$4:$F$48,AQ19,$E$4:$E$48,AU21)+SUMIFS($J$4:$J$48,$F$4:$F$48,AQ19,$E$4:$E$48,AU21)+SUMIFS($H$4:$H$48,$F$4:$F$48,AQ19,$E$4:$E$48,AU21)</f>
        <v>0</v>
      </c>
      <c r="AX21" s="379"/>
      <c r="AY21" s="385">
        <f>+Parameter!AP21</f>
        <v>0</v>
      </c>
      <c r="AZ21" s="385">
        <f>+Parameter!AQ21</f>
        <v>0</v>
      </c>
      <c r="BA21" s="379">
        <f>SUMIFS($I$4:$I$48,$F$4:$F$48,AQ19,$E$4:$E$48,AY21)+SUMIFS($J$4:$J$48,$F$4:$F$48,AQ19,$E$4:$E$48,AY21)+SUMIFS($H$4:$H$48,$F$4:$F$48,AQ19,$E$4:$E$48,AY21)</f>
        <v>0</v>
      </c>
      <c r="BB21" s="371">
        <f>+Y2</f>
        <v>0</v>
      </c>
      <c r="BD21" s="268"/>
      <c r="BE21" s="274">
        <f>IF($I$2=AQ19,1,IF($I$2=Jahr!$M$7,1,0))</f>
        <v>1</v>
      </c>
      <c r="BF21" s="728">
        <v>1</v>
      </c>
      <c r="BG21" s="699">
        <f t="shared" si="33"/>
        <v>0</v>
      </c>
      <c r="BH21" s="699">
        <f t="shared" si="34"/>
        <v>0</v>
      </c>
      <c r="BI21" s="699">
        <f t="shared" si="35"/>
        <v>0</v>
      </c>
      <c r="BJ21" s="700">
        <f t="shared" si="36"/>
        <v>0</v>
      </c>
      <c r="BK21" s="700">
        <f t="shared" si="37"/>
        <v>0</v>
      </c>
      <c r="BL21" s="700">
        <f t="shared" si="38"/>
        <v>0</v>
      </c>
      <c r="BM21" s="701">
        <f t="shared" si="39"/>
        <v>0</v>
      </c>
      <c r="BN21" s="701">
        <f t="shared" si="40"/>
        <v>0</v>
      </c>
      <c r="BO21" s="701">
        <f t="shared" si="41"/>
        <v>0</v>
      </c>
      <c r="BP21" s="698">
        <f t="shared" si="42"/>
        <v>0</v>
      </c>
      <c r="BQ21" s="698">
        <f t="shared" si="43"/>
        <v>0</v>
      </c>
      <c r="BR21" s="698">
        <f t="shared" si="44"/>
        <v>0</v>
      </c>
      <c r="BS21" s="275">
        <f>SUMIFS($H$4:$H$48,$F$4:$F$48,AQ19,$B$4:$B$48,"&gt;0")</f>
        <v>0</v>
      </c>
      <c r="BT21" s="275">
        <f>SUMIFS($I$4:$I$48,$F$4:$F$48,AQ19,$B$4:$B$48,"&gt;0")</f>
        <v>0</v>
      </c>
      <c r="BU21" s="275">
        <f>SUMIFS($J$4:$J$48,$F$4:$F$48,AQ19,$B$4:$B$48,"&gt;0")</f>
        <v>0</v>
      </c>
      <c r="BV21" s="276"/>
      <c r="BW21" s="1056"/>
      <c r="BX21" s="1026"/>
    </row>
    <row r="22" spans="1:76" ht="13.35" customHeight="1" x14ac:dyDescent="0.45">
      <c r="A22" s="1003" t="str">
        <f t="shared" si="0"/>
        <v>!</v>
      </c>
      <c r="B22" s="721"/>
      <c r="C22" s="1180"/>
      <c r="D22" s="722"/>
      <c r="E22" s="585"/>
      <c r="F22" s="586"/>
      <c r="G22" s="592"/>
      <c r="H22" s="1195"/>
      <c r="I22" s="1192"/>
      <c r="J22" s="1196"/>
      <c r="K22" s="1057">
        <f t="shared" si="4"/>
        <v>0</v>
      </c>
      <c r="L22" s="1049">
        <f t="shared" si="2"/>
        <v>0</v>
      </c>
      <c r="M22" s="1050">
        <f t="shared" si="45"/>
        <v>0</v>
      </c>
      <c r="N22" s="1051">
        <f t="shared" si="5"/>
        <v>0</v>
      </c>
      <c r="O22" s="87">
        <f t="shared" si="6"/>
        <v>0</v>
      </c>
      <c r="P22" s="87" t="str">
        <f t="shared" si="7"/>
        <v/>
      </c>
      <c r="Q22" s="1052">
        <f t="shared" si="8"/>
        <v>0</v>
      </c>
      <c r="R22" s="87">
        <f t="shared" si="9"/>
        <v>0</v>
      </c>
      <c r="S22" s="87" t="str">
        <f t="shared" si="10"/>
        <v/>
      </c>
      <c r="T22" s="1052">
        <f t="shared" si="11"/>
        <v>0</v>
      </c>
      <c r="U22" s="87">
        <f t="shared" si="12"/>
        <v>0</v>
      </c>
      <c r="V22" s="87" t="str">
        <f t="shared" si="13"/>
        <v/>
      </c>
      <c r="W22" s="1052">
        <f t="shared" si="14"/>
        <v>1</v>
      </c>
      <c r="X22" s="87">
        <f t="shared" si="15"/>
        <v>0</v>
      </c>
      <c r="Y22" s="87">
        <f t="shared" si="16"/>
        <v>0</v>
      </c>
      <c r="Z22" s="1052">
        <f t="shared" si="17"/>
        <v>1</v>
      </c>
      <c r="AA22" s="87">
        <f t="shared" si="18"/>
        <v>0</v>
      </c>
      <c r="AB22" s="87">
        <f t="shared" si="19"/>
        <v>0</v>
      </c>
      <c r="AC22" s="1052">
        <f t="shared" si="20"/>
        <v>1</v>
      </c>
      <c r="AD22" s="87">
        <f t="shared" si="21"/>
        <v>0</v>
      </c>
      <c r="AE22" s="87">
        <f t="shared" si="22"/>
        <v>0</v>
      </c>
      <c r="AF22" s="1052">
        <f t="shared" si="23"/>
        <v>1</v>
      </c>
      <c r="AG22" s="87">
        <f t="shared" si="24"/>
        <v>0</v>
      </c>
      <c r="AH22" s="87">
        <f t="shared" si="25"/>
        <v>0</v>
      </c>
      <c r="AI22" s="1052">
        <f t="shared" si="26"/>
        <v>1</v>
      </c>
      <c r="AJ22" s="87">
        <f t="shared" si="27"/>
        <v>0</v>
      </c>
      <c r="AK22" s="87">
        <f t="shared" si="28"/>
        <v>0</v>
      </c>
      <c r="AL22" s="1052">
        <f t="shared" si="29"/>
        <v>0</v>
      </c>
      <c r="AM22" s="91">
        <f t="shared" si="30"/>
        <v>0</v>
      </c>
      <c r="AN22" s="91" t="str">
        <f t="shared" si="31"/>
        <v/>
      </c>
      <c r="AO22" s="1058">
        <f>+Parameter!$D$7</f>
        <v>0</v>
      </c>
      <c r="AP22" s="1054">
        <f t="shared" si="32"/>
        <v>0</v>
      </c>
      <c r="AQ22" s="385">
        <f>+Parameter!AH22</f>
        <v>0</v>
      </c>
      <c r="AR22" s="385">
        <f>+Parameter!AI22</f>
        <v>0</v>
      </c>
      <c r="AS22" s="379">
        <f>SUMIFS($I$4:$I$48,$F$4:$F$48,AQ19,$E$4:$E$48,AQ22)+SUMIFS($J$4:$J$48,$F$4:$F$48,AQ19,$E$4:$E$48,AQ22)+SUMIFS($H$4:$H$48,$F$4:$F$48,AQ19,$E$4:$E$48,AQ22)</f>
        <v>0</v>
      </c>
      <c r="AT22" s="379"/>
      <c r="AU22" s="385">
        <f>+Parameter!AL22</f>
        <v>0</v>
      </c>
      <c r="AV22" s="385">
        <f>+Parameter!AM22</f>
        <v>0</v>
      </c>
      <c r="AW22" s="379">
        <f>SUMIFS($I$4:$I$48,$F$4:$F$48,AQ19,$E$4:$E$48,AU22)+SUMIFS($J$4:$J$48,$F$4:$F$48,AQ19,$E$4:$E$48,AU22)+SUMIFS($H$4:$H$48,$F$4:$F$48,AQ19,$E$4:$E$48,AU22)</f>
        <v>0</v>
      </c>
      <c r="AX22" s="379"/>
      <c r="AY22" s="385">
        <f>+Parameter!AP22</f>
        <v>0</v>
      </c>
      <c r="AZ22" s="385">
        <f>+Parameter!AQ22</f>
        <v>0</v>
      </c>
      <c r="BA22" s="379">
        <f>SUMIFS($I$4:$I$48,$F$4:$F$48,AQ19,$E$4:$E$48,AY22)+SUMIFS($J$4:$J$48,$F$4:$F$48,AQ19,$E$4:$E$48,AY22)+SUMIFS($H$4:$H$48,$F$4:$F$48,AQ19,$E$4:$E$48,AY22)</f>
        <v>0</v>
      </c>
      <c r="BB22" s="386" t="str">
        <f>IF(BB23&lt;&gt;0,"Monatsende","")</f>
        <v/>
      </c>
      <c r="BD22" s="268"/>
      <c r="BE22" s="274">
        <f>IF($I$2=AQ19,1,IF($I$2=Jahr!$M$7,1,0))</f>
        <v>1</v>
      </c>
      <c r="BF22" s="728">
        <v>1</v>
      </c>
      <c r="BG22" s="699">
        <f t="shared" si="33"/>
        <v>0</v>
      </c>
      <c r="BH22" s="699">
        <f t="shared" si="34"/>
        <v>0</v>
      </c>
      <c r="BI22" s="699">
        <f t="shared" si="35"/>
        <v>0</v>
      </c>
      <c r="BJ22" s="700">
        <f t="shared" si="36"/>
        <v>0</v>
      </c>
      <c r="BK22" s="700">
        <f t="shared" si="37"/>
        <v>0</v>
      </c>
      <c r="BL22" s="700">
        <f t="shared" si="38"/>
        <v>0</v>
      </c>
      <c r="BM22" s="701">
        <f t="shared" si="39"/>
        <v>0</v>
      </c>
      <c r="BN22" s="701">
        <f t="shared" si="40"/>
        <v>0</v>
      </c>
      <c r="BO22" s="701">
        <f t="shared" si="41"/>
        <v>0</v>
      </c>
      <c r="BP22" s="698">
        <f t="shared" si="42"/>
        <v>0</v>
      </c>
      <c r="BQ22" s="698">
        <f t="shared" si="43"/>
        <v>0</v>
      </c>
      <c r="BR22" s="698">
        <f t="shared" si="44"/>
        <v>0</v>
      </c>
      <c r="BS22" s="270" t="s">
        <v>22</v>
      </c>
      <c r="BV22" s="1055"/>
      <c r="BW22" s="1056"/>
      <c r="BX22" s="1026"/>
    </row>
    <row r="23" spans="1:76" ht="13.35" customHeight="1" x14ac:dyDescent="0.45">
      <c r="A23" s="1003" t="str">
        <f t="shared" si="0"/>
        <v>!</v>
      </c>
      <c r="B23" s="721"/>
      <c r="C23" s="1180"/>
      <c r="D23" s="722"/>
      <c r="E23" s="585"/>
      <c r="F23" s="586"/>
      <c r="G23" s="592"/>
      <c r="H23" s="1195"/>
      <c r="I23" s="1192"/>
      <c r="J23" s="1196"/>
      <c r="K23" s="1057">
        <f t="shared" si="4"/>
        <v>0</v>
      </c>
      <c r="L23" s="1049">
        <f t="shared" si="2"/>
        <v>0</v>
      </c>
      <c r="M23" s="1050">
        <f t="shared" si="45"/>
        <v>0</v>
      </c>
      <c r="N23" s="1051">
        <f t="shared" si="5"/>
        <v>0</v>
      </c>
      <c r="O23" s="87">
        <f t="shared" si="6"/>
        <v>0</v>
      </c>
      <c r="P23" s="87" t="str">
        <f t="shared" si="7"/>
        <v/>
      </c>
      <c r="Q23" s="1052">
        <f t="shared" si="8"/>
        <v>0</v>
      </c>
      <c r="R23" s="87">
        <f t="shared" si="9"/>
        <v>0</v>
      </c>
      <c r="S23" s="87" t="str">
        <f t="shared" si="10"/>
        <v/>
      </c>
      <c r="T23" s="1052">
        <f t="shared" si="11"/>
        <v>0</v>
      </c>
      <c r="U23" s="87">
        <f t="shared" si="12"/>
        <v>0</v>
      </c>
      <c r="V23" s="87" t="str">
        <f t="shared" si="13"/>
        <v/>
      </c>
      <c r="W23" s="1052">
        <f t="shared" si="14"/>
        <v>1</v>
      </c>
      <c r="X23" s="87">
        <f t="shared" si="15"/>
        <v>0</v>
      </c>
      <c r="Y23" s="87">
        <f t="shared" si="16"/>
        <v>0</v>
      </c>
      <c r="Z23" s="1052">
        <f t="shared" si="17"/>
        <v>1</v>
      </c>
      <c r="AA23" s="87">
        <f t="shared" si="18"/>
        <v>0</v>
      </c>
      <c r="AB23" s="87">
        <f t="shared" si="19"/>
        <v>0</v>
      </c>
      <c r="AC23" s="1052">
        <f t="shared" si="20"/>
        <v>1</v>
      </c>
      <c r="AD23" s="87">
        <f t="shared" si="21"/>
        <v>0</v>
      </c>
      <c r="AE23" s="87">
        <f t="shared" si="22"/>
        <v>0</v>
      </c>
      <c r="AF23" s="1052">
        <f t="shared" si="23"/>
        <v>1</v>
      </c>
      <c r="AG23" s="87">
        <f t="shared" si="24"/>
        <v>0</v>
      </c>
      <c r="AH23" s="87">
        <f t="shared" si="25"/>
        <v>0</v>
      </c>
      <c r="AI23" s="1052">
        <f t="shared" si="26"/>
        <v>1</v>
      </c>
      <c r="AJ23" s="87">
        <f t="shared" si="27"/>
        <v>0</v>
      </c>
      <c r="AK23" s="87">
        <f t="shared" si="28"/>
        <v>0</v>
      </c>
      <c r="AL23" s="1052">
        <f t="shared" si="29"/>
        <v>0</v>
      </c>
      <c r="AM23" s="91">
        <f t="shared" si="30"/>
        <v>0</v>
      </c>
      <c r="AN23" s="91" t="str">
        <f t="shared" si="31"/>
        <v/>
      </c>
      <c r="AO23" s="1058">
        <f>+Parameter!$D$7</f>
        <v>0</v>
      </c>
      <c r="AP23" s="1054">
        <f t="shared" si="32"/>
        <v>0</v>
      </c>
      <c r="AQ23" s="387">
        <f>+Parameter!AH23</f>
        <v>0</v>
      </c>
      <c r="AR23" s="387">
        <f>+Parameter!AI23</f>
        <v>0</v>
      </c>
      <c r="AS23" s="379">
        <f>SUMIFS($I$4:$I$48,$F$4:$F$48,AQ19,$E$4:$E$48,AQ23)+SUMIFS($J$4:$J$48,$F$4:$F$48,AQ19,$E$4:$E$48,AQ23)+SUMIFS($H$4:$H$48,$F$4:$F$48,AQ19,$E$4:$E$48,AQ23)</f>
        <v>0</v>
      </c>
      <c r="AT23" s="382"/>
      <c r="AU23" s="387">
        <f>+Parameter!AL23</f>
        <v>0</v>
      </c>
      <c r="AV23" s="387">
        <f>+Parameter!AM23</f>
        <v>0</v>
      </c>
      <c r="AW23" s="379">
        <f>SUMIFS($I$4:$I$48,$F$4:$F$48,AQ19,$E$4:$E$48,AU23)+SUMIFS($J$4:$J$48,$F$4:$F$48,AQ19,$E$4:$E$48,AU23)+SUMIFS($H$4:$H$48,$F$4:$F$48,AQ19,$E$4:$E$48,AU23)</f>
        <v>0</v>
      </c>
      <c r="AX23" s="382"/>
      <c r="AY23" s="387">
        <f>+Parameter!AP23</f>
        <v>0</v>
      </c>
      <c r="AZ23" s="387">
        <f>+Parameter!AQ23</f>
        <v>0</v>
      </c>
      <c r="BA23" s="379">
        <f>SUMIFS($I$4:$I$48,$F$4:$F$48,AQ19,$E$4:$E$48,AY23)+SUMIFS($J$4:$J$48,$F$4:$F$48,AQ19,$E$4:$E$48,AY23)+SUMIFS($H$4:$H$48,$F$4:$F$48,AQ19,$E$4:$E$48,AY23)</f>
        <v>0</v>
      </c>
      <c r="BB23" s="375">
        <f>+Y3</f>
        <v>0</v>
      </c>
      <c r="BD23" s="268"/>
      <c r="BE23" s="274">
        <f>IF($I$2=AQ19,1,IF($I$2=Jahr!$M$7,1,0))</f>
        <v>1</v>
      </c>
      <c r="BF23" s="728">
        <v>1</v>
      </c>
      <c r="BG23" s="702">
        <f t="shared" si="33"/>
        <v>0</v>
      </c>
      <c r="BH23" s="702">
        <f t="shared" si="34"/>
        <v>0</v>
      </c>
      <c r="BI23" s="702">
        <f t="shared" si="35"/>
        <v>0</v>
      </c>
      <c r="BJ23" s="703">
        <f t="shared" si="36"/>
        <v>0</v>
      </c>
      <c r="BK23" s="703">
        <f t="shared" si="37"/>
        <v>0</v>
      </c>
      <c r="BL23" s="703">
        <f t="shared" si="38"/>
        <v>0</v>
      </c>
      <c r="BM23" s="704">
        <f t="shared" si="39"/>
        <v>0</v>
      </c>
      <c r="BN23" s="704">
        <f t="shared" si="40"/>
        <v>0</v>
      </c>
      <c r="BO23" s="704">
        <f t="shared" si="41"/>
        <v>0</v>
      </c>
      <c r="BP23" s="705">
        <f t="shared" si="42"/>
        <v>0</v>
      </c>
      <c r="BQ23" s="705">
        <f t="shared" si="43"/>
        <v>0</v>
      </c>
      <c r="BR23" s="705">
        <f t="shared" si="44"/>
        <v>0</v>
      </c>
      <c r="BS23" s="277">
        <f>SUMIFS($H$4:$H$48,$F$4:$F$48,AQ19)</f>
        <v>0</v>
      </c>
      <c r="BT23" s="277">
        <f>SUMIFS($I$4:$I$48,$F$4:$F$48,AQ19)</f>
        <v>0</v>
      </c>
      <c r="BU23" s="277">
        <f>SUMIFS($J$4:$J$48,$F$4:$F$48,AQ19)</f>
        <v>0</v>
      </c>
      <c r="BV23" s="278">
        <f>IF($AP$2=0,+BW23-BB19,0)</f>
        <v>0</v>
      </c>
      <c r="BW23" s="1059">
        <f>+Y$50</f>
        <v>0</v>
      </c>
      <c r="BX23" s="1026"/>
    </row>
    <row r="24" spans="1:76" ht="13.35" customHeight="1" x14ac:dyDescent="0.45">
      <c r="A24" s="1003" t="str">
        <f t="shared" si="0"/>
        <v>!</v>
      </c>
      <c r="B24" s="721"/>
      <c r="C24" s="1180"/>
      <c r="D24" s="722"/>
      <c r="E24" s="585"/>
      <c r="F24" s="586"/>
      <c r="G24" s="592"/>
      <c r="H24" s="1195"/>
      <c r="I24" s="1192"/>
      <c r="J24" s="1196"/>
      <c r="K24" s="1057">
        <f t="shared" si="4"/>
        <v>0</v>
      </c>
      <c r="L24" s="1049">
        <f t="shared" si="2"/>
        <v>0</v>
      </c>
      <c r="M24" s="1050">
        <f t="shared" si="45"/>
        <v>0</v>
      </c>
      <c r="N24" s="1051">
        <f t="shared" si="5"/>
        <v>0</v>
      </c>
      <c r="O24" s="87">
        <f t="shared" si="6"/>
        <v>0</v>
      </c>
      <c r="P24" s="87" t="str">
        <f t="shared" si="7"/>
        <v/>
      </c>
      <c r="Q24" s="1052">
        <f t="shared" si="8"/>
        <v>0</v>
      </c>
      <c r="R24" s="87">
        <f t="shared" si="9"/>
        <v>0</v>
      </c>
      <c r="S24" s="87" t="str">
        <f t="shared" si="10"/>
        <v/>
      </c>
      <c r="T24" s="1052">
        <f t="shared" si="11"/>
        <v>0</v>
      </c>
      <c r="U24" s="87">
        <f t="shared" si="12"/>
        <v>0</v>
      </c>
      <c r="V24" s="87" t="str">
        <f t="shared" si="13"/>
        <v/>
      </c>
      <c r="W24" s="1052">
        <f t="shared" si="14"/>
        <v>1</v>
      </c>
      <c r="X24" s="87">
        <f t="shared" si="15"/>
        <v>0</v>
      </c>
      <c r="Y24" s="87">
        <f t="shared" si="16"/>
        <v>0</v>
      </c>
      <c r="Z24" s="1052">
        <f t="shared" si="17"/>
        <v>1</v>
      </c>
      <c r="AA24" s="87">
        <f t="shared" si="18"/>
        <v>0</v>
      </c>
      <c r="AB24" s="87">
        <f t="shared" si="19"/>
        <v>0</v>
      </c>
      <c r="AC24" s="1052">
        <f t="shared" si="20"/>
        <v>1</v>
      </c>
      <c r="AD24" s="87">
        <f t="shared" si="21"/>
        <v>0</v>
      </c>
      <c r="AE24" s="87">
        <f t="shared" si="22"/>
        <v>0</v>
      </c>
      <c r="AF24" s="1052">
        <f t="shared" si="23"/>
        <v>1</v>
      </c>
      <c r="AG24" s="87">
        <f t="shared" si="24"/>
        <v>0</v>
      </c>
      <c r="AH24" s="87">
        <f t="shared" si="25"/>
        <v>0</v>
      </c>
      <c r="AI24" s="1052">
        <f t="shared" si="26"/>
        <v>1</v>
      </c>
      <c r="AJ24" s="87">
        <f t="shared" si="27"/>
        <v>0</v>
      </c>
      <c r="AK24" s="87">
        <f t="shared" si="28"/>
        <v>0</v>
      </c>
      <c r="AL24" s="1052">
        <f t="shared" si="29"/>
        <v>0</v>
      </c>
      <c r="AM24" s="91">
        <f t="shared" si="30"/>
        <v>0</v>
      </c>
      <c r="AN24" s="91" t="str">
        <f t="shared" si="31"/>
        <v/>
      </c>
      <c r="AO24" s="1053">
        <f>IF(AP24="E",1,0)</f>
        <v>0</v>
      </c>
      <c r="AP24" s="1054">
        <f t="shared" si="32"/>
        <v>0</v>
      </c>
      <c r="AQ24" s="219" t="str">
        <f>+Parameter!AH24</f>
        <v>#</v>
      </c>
      <c r="AR24" s="631"/>
      <c r="AS24" s="632">
        <f>SUM(AS25:AS28)</f>
        <v>0</v>
      </c>
      <c r="AT24" s="632"/>
      <c r="AU24" s="632"/>
      <c r="AV24" s="632"/>
      <c r="AW24" s="632">
        <f>SUM(AW25:AW28)</f>
        <v>0</v>
      </c>
      <c r="AX24" s="632"/>
      <c r="AY24" s="632"/>
      <c r="AZ24" s="632"/>
      <c r="BA24" s="632">
        <f>SUM(BA25:BA28)</f>
        <v>0</v>
      </c>
      <c r="BB24" s="634">
        <f>+BA24+AW24+AS24</f>
        <v>0</v>
      </c>
      <c r="BD24" s="268"/>
      <c r="BE24" s="274">
        <f>IF($I$2=AQ24,1,IF($I$2=Jahr!$M$7,1,0))</f>
        <v>1</v>
      </c>
      <c r="BF24" s="728">
        <v>1</v>
      </c>
      <c r="BG24" s="227"/>
      <c r="BH24" s="227"/>
      <c r="BI24" s="227"/>
      <c r="BJ24" s="227"/>
      <c r="BK24" s="227"/>
      <c r="BL24" s="227"/>
      <c r="BM24" s="227"/>
      <c r="BN24" s="227"/>
      <c r="BO24" s="227"/>
      <c r="BP24" s="273"/>
      <c r="BQ24" s="273"/>
      <c r="BR24" s="273"/>
      <c r="BV24" s="1055"/>
      <c r="BW24" s="1056"/>
      <c r="BX24" s="1026"/>
    </row>
    <row r="25" spans="1:76" ht="13.35" customHeight="1" x14ac:dyDescent="0.45">
      <c r="A25" s="1003" t="str">
        <f t="shared" si="0"/>
        <v>!</v>
      </c>
      <c r="B25" s="721"/>
      <c r="C25" s="1180"/>
      <c r="D25" s="722"/>
      <c r="E25" s="585"/>
      <c r="F25" s="586"/>
      <c r="G25" s="592"/>
      <c r="H25" s="1195"/>
      <c r="I25" s="1192"/>
      <c r="J25" s="1196"/>
      <c r="K25" s="1057">
        <f t="shared" si="4"/>
        <v>0</v>
      </c>
      <c r="L25" s="1049">
        <f t="shared" si="2"/>
        <v>0</v>
      </c>
      <c r="M25" s="1050">
        <f t="shared" si="3"/>
        <v>0</v>
      </c>
      <c r="N25" s="1051">
        <f t="shared" si="5"/>
        <v>0</v>
      </c>
      <c r="O25" s="87">
        <f t="shared" si="6"/>
        <v>0</v>
      </c>
      <c r="P25" s="87" t="str">
        <f t="shared" si="7"/>
        <v/>
      </c>
      <c r="Q25" s="1052">
        <f t="shared" si="8"/>
        <v>0</v>
      </c>
      <c r="R25" s="87">
        <f t="shared" si="9"/>
        <v>0</v>
      </c>
      <c r="S25" s="87" t="str">
        <f t="shared" si="10"/>
        <v/>
      </c>
      <c r="T25" s="1052">
        <f t="shared" si="11"/>
        <v>0</v>
      </c>
      <c r="U25" s="87">
        <f t="shared" si="12"/>
        <v>0</v>
      </c>
      <c r="V25" s="87" t="str">
        <f t="shared" si="13"/>
        <v/>
      </c>
      <c r="W25" s="1052">
        <f t="shared" si="14"/>
        <v>1</v>
      </c>
      <c r="X25" s="87">
        <f t="shared" si="15"/>
        <v>0</v>
      </c>
      <c r="Y25" s="87">
        <f t="shared" si="16"/>
        <v>0</v>
      </c>
      <c r="Z25" s="1052">
        <f t="shared" si="17"/>
        <v>1</v>
      </c>
      <c r="AA25" s="87">
        <f t="shared" si="18"/>
        <v>0</v>
      </c>
      <c r="AB25" s="87">
        <f t="shared" si="19"/>
        <v>0</v>
      </c>
      <c r="AC25" s="1052">
        <f t="shared" si="20"/>
        <v>1</v>
      </c>
      <c r="AD25" s="87">
        <f t="shared" si="21"/>
        <v>0</v>
      </c>
      <c r="AE25" s="87">
        <f t="shared" si="22"/>
        <v>0</v>
      </c>
      <c r="AF25" s="1052">
        <f t="shared" si="23"/>
        <v>1</v>
      </c>
      <c r="AG25" s="87">
        <f t="shared" si="24"/>
        <v>0</v>
      </c>
      <c r="AH25" s="87">
        <f t="shared" si="25"/>
        <v>0</v>
      </c>
      <c r="AI25" s="1052">
        <f t="shared" si="26"/>
        <v>1</v>
      </c>
      <c r="AJ25" s="87">
        <f t="shared" si="27"/>
        <v>0</v>
      </c>
      <c r="AK25" s="87">
        <f t="shared" si="28"/>
        <v>0</v>
      </c>
      <c r="AL25" s="1052">
        <f t="shared" si="29"/>
        <v>0</v>
      </c>
      <c r="AM25" s="91">
        <f t="shared" si="30"/>
        <v>0</v>
      </c>
      <c r="AN25" s="91" t="str">
        <f t="shared" si="31"/>
        <v/>
      </c>
      <c r="AO25" s="1058">
        <f>+Parameter!$D$8</f>
        <v>0</v>
      </c>
      <c r="AP25" s="1054">
        <f t="shared" si="32"/>
        <v>0</v>
      </c>
      <c r="AQ25" s="389">
        <f>+Parameter!AH25</f>
        <v>0</v>
      </c>
      <c r="AR25" s="390">
        <f>+Parameter!AI25</f>
        <v>0</v>
      </c>
      <c r="AS25" s="388">
        <f>SUMIFS($I$4:$I$48,$F$4:$F$48,AQ24,$E$4:$E$48,AQ25)+SUMIFS($J$4:$J$48,$F$4:$F$48,AQ24,$E$4:$E$48,AQ25)+SUMIFS($H$4:$H$48,$F$4:$F$48,AQ24,$E$4:$E$48,AQ25)</f>
        <v>0</v>
      </c>
      <c r="AT25" s="388"/>
      <c r="AU25" s="389">
        <f>+Parameter!AL25</f>
        <v>0</v>
      </c>
      <c r="AV25" s="390">
        <f>+Parameter!AM25</f>
        <v>0</v>
      </c>
      <c r="AW25" s="388">
        <f>SUMIFS($I$4:$I$48,$F$4:$F$48,AQ24,$E$4:$E$48,AU25)+SUMIFS($J$4:$J$48,$F$4:$F$48,AQ24,$E$4:$E$48,AU25)+SUMIFS($H$4:$H$48,$F$4:$F$48,AQ24,$E$4:$E$48,AU25)</f>
        <v>0</v>
      </c>
      <c r="AX25" s="388"/>
      <c r="AY25" s="389">
        <f>+Parameter!AP25</f>
        <v>0</v>
      </c>
      <c r="AZ25" s="390">
        <f>+Parameter!AQ25</f>
        <v>0</v>
      </c>
      <c r="BA25" s="388">
        <f>SUMIFS($I$4:$I$48,$F$4:$F$48,AQ24,$E$4:$E$48,AY25)+SUMIFS($J$4:$J$48,$F$4:$F$48,AQ24,$E$4:$E$48,AY25)+SUMIFS($H$4:$H$48,$F$4:$F$48,AQ24,$E$4:$E$48,AY25)</f>
        <v>0</v>
      </c>
      <c r="BB25" s="370" t="str">
        <f>IF(AND($B$50="y",BB26&lt;&gt;0),"aktuell","")</f>
        <v/>
      </c>
      <c r="BD25" s="268"/>
      <c r="BE25" s="274">
        <f>IF($I$2=AQ24,1,IF($I$2=Jahr!$M$7,1,0))</f>
        <v>1</v>
      </c>
      <c r="BF25" s="728">
        <v>1</v>
      </c>
      <c r="BG25" s="699">
        <f t="shared" si="33"/>
        <v>0</v>
      </c>
      <c r="BH25" s="699">
        <f t="shared" si="34"/>
        <v>0</v>
      </c>
      <c r="BI25" s="699">
        <f t="shared" si="35"/>
        <v>0</v>
      </c>
      <c r="BJ25" s="700">
        <f t="shared" si="36"/>
        <v>0</v>
      </c>
      <c r="BK25" s="700">
        <f t="shared" si="37"/>
        <v>0</v>
      </c>
      <c r="BL25" s="700">
        <f t="shared" si="38"/>
        <v>0</v>
      </c>
      <c r="BM25" s="701">
        <f t="shared" si="39"/>
        <v>0</v>
      </c>
      <c r="BN25" s="701">
        <f t="shared" si="40"/>
        <v>0</v>
      </c>
      <c r="BO25" s="701">
        <f t="shared" si="41"/>
        <v>0</v>
      </c>
      <c r="BP25" s="698">
        <f t="shared" si="42"/>
        <v>0</v>
      </c>
      <c r="BQ25" s="698">
        <f t="shared" si="43"/>
        <v>0</v>
      </c>
      <c r="BR25" s="698">
        <f t="shared" si="44"/>
        <v>0</v>
      </c>
      <c r="BS25" s="270" t="s">
        <v>8</v>
      </c>
      <c r="BV25" s="1055"/>
      <c r="BW25" s="1056"/>
      <c r="BX25" s="1026"/>
    </row>
    <row r="26" spans="1:76" ht="13.35" customHeight="1" x14ac:dyDescent="0.45">
      <c r="A26" s="1003" t="str">
        <f t="shared" si="0"/>
        <v>!</v>
      </c>
      <c r="B26" s="721"/>
      <c r="C26" s="1180"/>
      <c r="D26" s="722"/>
      <c r="E26" s="731"/>
      <c r="F26" s="732"/>
      <c r="G26" s="592"/>
      <c r="H26" s="1195"/>
      <c r="I26" s="1192"/>
      <c r="J26" s="1196"/>
      <c r="K26" s="1057">
        <f t="shared" si="4"/>
        <v>0</v>
      </c>
      <c r="L26" s="1049">
        <f t="shared" si="2"/>
        <v>0</v>
      </c>
      <c r="M26" s="1050">
        <f t="shared" ref="M26:M35" si="46">IF(AND(B26&gt;0,B26&lt;&gt;"x",M25&lt;&gt;0),+M25+1,0)</f>
        <v>0</v>
      </c>
      <c r="N26" s="1051">
        <f t="shared" si="5"/>
        <v>0</v>
      </c>
      <c r="O26" s="87">
        <f t="shared" si="6"/>
        <v>0</v>
      </c>
      <c r="P26" s="87" t="str">
        <f t="shared" si="7"/>
        <v/>
      </c>
      <c r="Q26" s="1052">
        <f t="shared" si="8"/>
        <v>0</v>
      </c>
      <c r="R26" s="87">
        <f t="shared" si="9"/>
        <v>0</v>
      </c>
      <c r="S26" s="87" t="str">
        <f t="shared" si="10"/>
        <v/>
      </c>
      <c r="T26" s="1052">
        <f t="shared" si="11"/>
        <v>0</v>
      </c>
      <c r="U26" s="87">
        <f t="shared" si="12"/>
        <v>0</v>
      </c>
      <c r="V26" s="87" t="str">
        <f t="shared" si="13"/>
        <v/>
      </c>
      <c r="W26" s="1052">
        <f t="shared" si="14"/>
        <v>1</v>
      </c>
      <c r="X26" s="87">
        <f t="shared" si="15"/>
        <v>0</v>
      </c>
      <c r="Y26" s="87">
        <f t="shared" si="16"/>
        <v>0</v>
      </c>
      <c r="Z26" s="1052">
        <f t="shared" si="17"/>
        <v>1</v>
      </c>
      <c r="AA26" s="87">
        <f t="shared" si="18"/>
        <v>0</v>
      </c>
      <c r="AB26" s="87">
        <f t="shared" si="19"/>
        <v>0</v>
      </c>
      <c r="AC26" s="1052">
        <f t="shared" si="20"/>
        <v>1</v>
      </c>
      <c r="AD26" s="87">
        <f t="shared" si="21"/>
        <v>0</v>
      </c>
      <c r="AE26" s="87">
        <f t="shared" si="22"/>
        <v>0</v>
      </c>
      <c r="AF26" s="1052">
        <f t="shared" si="23"/>
        <v>1</v>
      </c>
      <c r="AG26" s="87">
        <f t="shared" si="24"/>
        <v>0</v>
      </c>
      <c r="AH26" s="87">
        <f t="shared" si="25"/>
        <v>0</v>
      </c>
      <c r="AI26" s="1052">
        <f t="shared" si="26"/>
        <v>1</v>
      </c>
      <c r="AJ26" s="87">
        <f t="shared" si="27"/>
        <v>0</v>
      </c>
      <c r="AK26" s="87">
        <f t="shared" si="28"/>
        <v>0</v>
      </c>
      <c r="AL26" s="1052">
        <f t="shared" si="29"/>
        <v>0</v>
      </c>
      <c r="AM26" s="91">
        <f t="shared" si="30"/>
        <v>0</v>
      </c>
      <c r="AN26" s="91" t="str">
        <f t="shared" si="31"/>
        <v/>
      </c>
      <c r="AO26" s="1058">
        <f>+Parameter!$D$8</f>
        <v>0</v>
      </c>
      <c r="AP26" s="1054">
        <f t="shared" si="32"/>
        <v>0</v>
      </c>
      <c r="AQ26" s="390">
        <f>+Parameter!AH26</f>
        <v>0</v>
      </c>
      <c r="AR26" s="390">
        <f>+Parameter!AI26</f>
        <v>0</v>
      </c>
      <c r="AS26" s="388">
        <f>SUMIFS($I$4:$I$48,$F$4:$F$48,AQ24,$E$4:$E$48,AQ26)+SUMIFS($J$4:$J$48,$F$4:$F$48,AQ24,$E$4:$E$48,AQ26)+SUMIFS($H$4:$H$48,$F$4:$F$48,AQ24,$E$4:$E$48,AQ26)</f>
        <v>0</v>
      </c>
      <c r="AT26" s="388"/>
      <c r="AU26" s="390">
        <f>+Parameter!AL26</f>
        <v>0</v>
      </c>
      <c r="AV26" s="390">
        <f>+Parameter!AM26</f>
        <v>0</v>
      </c>
      <c r="AW26" s="388">
        <f>SUMIFS($I$4:$I$48,$F$4:$F$48,AQ24,$E$4:$E$48,AU26)+SUMIFS($J$4:$J$48,$F$4:$F$48,AQ24,$E$4:$E$48,AU26)+SUMIFS($H$4:$H$48,$F$4:$F$48,AQ24,$E$4:$E$48,AU26)</f>
        <v>0</v>
      </c>
      <c r="AX26" s="388"/>
      <c r="AY26" s="390">
        <f>+Parameter!AP26</f>
        <v>0</v>
      </c>
      <c r="AZ26" s="390">
        <f>+Parameter!AQ26</f>
        <v>0</v>
      </c>
      <c r="BA26" s="388">
        <f>SUMIFS($I$4:$I$48,$F$4:$F$48,AQ24,$E$4:$E$48,AY26)+SUMIFS($J$4:$J$48,$F$4:$F$48,AQ24,$E$4:$E$48,AY26)+SUMIFS($H$4:$H$48,$F$4:$F$48,AQ24,$E$4:$E$48,AY26)</f>
        <v>0</v>
      </c>
      <c r="BB26" s="371">
        <f>+AB2</f>
        <v>0</v>
      </c>
      <c r="BD26" s="268"/>
      <c r="BE26" s="274">
        <f>IF($I$2=AQ24,1,IF($I$2=Jahr!$M$7,1,0))</f>
        <v>1</v>
      </c>
      <c r="BF26" s="728">
        <v>1</v>
      </c>
      <c r="BG26" s="699">
        <f t="shared" si="33"/>
        <v>0</v>
      </c>
      <c r="BH26" s="699">
        <f t="shared" si="34"/>
        <v>0</v>
      </c>
      <c r="BI26" s="699">
        <f t="shared" si="35"/>
        <v>0</v>
      </c>
      <c r="BJ26" s="700">
        <f t="shared" si="36"/>
        <v>0</v>
      </c>
      <c r="BK26" s="700">
        <f t="shared" si="37"/>
        <v>0</v>
      </c>
      <c r="BL26" s="700">
        <f t="shared" si="38"/>
        <v>0</v>
      </c>
      <c r="BM26" s="701">
        <f t="shared" si="39"/>
        <v>0</v>
      </c>
      <c r="BN26" s="701">
        <f t="shared" si="40"/>
        <v>0</v>
      </c>
      <c r="BO26" s="701">
        <f t="shared" si="41"/>
        <v>0</v>
      </c>
      <c r="BP26" s="698">
        <f t="shared" si="42"/>
        <v>0</v>
      </c>
      <c r="BQ26" s="698">
        <f t="shared" si="43"/>
        <v>0</v>
      </c>
      <c r="BR26" s="698">
        <f t="shared" si="44"/>
        <v>0</v>
      </c>
      <c r="BS26" s="275">
        <f>SUMIFS($H$4:$H$48,$F$4:$F$48,AQ24,$B$4:$B$48,"&gt;0")</f>
        <v>0</v>
      </c>
      <c r="BT26" s="275">
        <f>SUMIFS($I$4:$I$48,$F$4:$F$48,AQ24,$B$4:$B$48,"&gt;0")</f>
        <v>0</v>
      </c>
      <c r="BU26" s="275">
        <f>SUMIFS($J$4:$J$48,$F$4:$F$48,AQ24,$B$4:$B$48,"&gt;0")</f>
        <v>0</v>
      </c>
      <c r="BV26" s="276"/>
      <c r="BW26" s="1056"/>
      <c r="BX26" s="1026"/>
    </row>
    <row r="27" spans="1:76" ht="13.35" customHeight="1" x14ac:dyDescent="0.45">
      <c r="A27" s="1003" t="str">
        <f t="shared" si="0"/>
        <v>!</v>
      </c>
      <c r="B27" s="721"/>
      <c r="C27" s="1180"/>
      <c r="D27" s="722"/>
      <c r="E27" s="585"/>
      <c r="F27" s="586"/>
      <c r="G27" s="592"/>
      <c r="H27" s="1195"/>
      <c r="I27" s="1192"/>
      <c r="J27" s="1196"/>
      <c r="K27" s="1057">
        <f t="shared" si="4"/>
        <v>0</v>
      </c>
      <c r="L27" s="1049">
        <f t="shared" si="2"/>
        <v>0</v>
      </c>
      <c r="M27" s="1050">
        <f t="shared" si="46"/>
        <v>0</v>
      </c>
      <c r="N27" s="1051">
        <f t="shared" si="5"/>
        <v>0</v>
      </c>
      <c r="O27" s="87">
        <f t="shared" si="6"/>
        <v>0</v>
      </c>
      <c r="P27" s="87" t="str">
        <f t="shared" si="7"/>
        <v/>
      </c>
      <c r="Q27" s="1052">
        <f t="shared" si="8"/>
        <v>0</v>
      </c>
      <c r="R27" s="87">
        <f t="shared" si="9"/>
        <v>0</v>
      </c>
      <c r="S27" s="87" t="str">
        <f t="shared" si="10"/>
        <v/>
      </c>
      <c r="T27" s="1052">
        <f t="shared" si="11"/>
        <v>0</v>
      </c>
      <c r="U27" s="87">
        <f t="shared" si="12"/>
        <v>0</v>
      </c>
      <c r="V27" s="87" t="str">
        <f t="shared" si="13"/>
        <v/>
      </c>
      <c r="W27" s="1052">
        <f t="shared" si="14"/>
        <v>1</v>
      </c>
      <c r="X27" s="87">
        <f t="shared" si="15"/>
        <v>0</v>
      </c>
      <c r="Y27" s="87">
        <f t="shared" si="16"/>
        <v>0</v>
      </c>
      <c r="Z27" s="1052">
        <f t="shared" si="17"/>
        <v>1</v>
      </c>
      <c r="AA27" s="87">
        <f t="shared" si="18"/>
        <v>0</v>
      </c>
      <c r="AB27" s="87">
        <f t="shared" si="19"/>
        <v>0</v>
      </c>
      <c r="AC27" s="1052">
        <f t="shared" si="20"/>
        <v>1</v>
      </c>
      <c r="AD27" s="87">
        <f t="shared" si="21"/>
        <v>0</v>
      </c>
      <c r="AE27" s="87">
        <f t="shared" si="22"/>
        <v>0</v>
      </c>
      <c r="AF27" s="1052">
        <f t="shared" si="23"/>
        <v>1</v>
      </c>
      <c r="AG27" s="87">
        <f t="shared" si="24"/>
        <v>0</v>
      </c>
      <c r="AH27" s="87">
        <f t="shared" si="25"/>
        <v>0</v>
      </c>
      <c r="AI27" s="1052">
        <f t="shared" si="26"/>
        <v>1</v>
      </c>
      <c r="AJ27" s="87">
        <f t="shared" si="27"/>
        <v>0</v>
      </c>
      <c r="AK27" s="87">
        <f t="shared" si="28"/>
        <v>0</v>
      </c>
      <c r="AL27" s="1052">
        <f t="shared" si="29"/>
        <v>0</v>
      </c>
      <c r="AM27" s="91">
        <f t="shared" si="30"/>
        <v>0</v>
      </c>
      <c r="AN27" s="91" t="str">
        <f t="shared" si="31"/>
        <v/>
      </c>
      <c r="AO27" s="1058">
        <f>+Parameter!$D$8</f>
        <v>0</v>
      </c>
      <c r="AP27" s="1054">
        <f t="shared" si="32"/>
        <v>0</v>
      </c>
      <c r="AQ27" s="390">
        <f>+Parameter!AH27</f>
        <v>0</v>
      </c>
      <c r="AR27" s="390">
        <f>+Parameter!AI27</f>
        <v>0</v>
      </c>
      <c r="AS27" s="388">
        <f>SUMIFS($I$4:$I$48,$F$4:$F$48,AQ24,$E$4:$E$48,AQ27)+SUMIFS($J$4:$J$48,$F$4:$F$48,AQ24,$E$4:$E$48,AQ27)+SUMIFS($H$4:$H$48,$F$4:$F$48,AQ24,$E$4:$E$48,AQ27)</f>
        <v>0</v>
      </c>
      <c r="AT27" s="388"/>
      <c r="AU27" s="390">
        <f>+Parameter!AL27</f>
        <v>0</v>
      </c>
      <c r="AV27" s="390">
        <f>+Parameter!AM27</f>
        <v>0</v>
      </c>
      <c r="AW27" s="388">
        <f>SUMIFS($I$4:$I$48,$F$4:$F$48,AQ24,$E$4:$E$48,AU27)+SUMIFS($J$4:$J$48,$F$4:$F$48,AQ24,$E$4:$E$48,AU27)+SUMIFS($H$4:$H$48,$F$4:$F$48,AQ24,$E$4:$E$48,AU27)</f>
        <v>0</v>
      </c>
      <c r="AX27" s="388"/>
      <c r="AY27" s="390">
        <f>+Parameter!AP27</f>
        <v>0</v>
      </c>
      <c r="AZ27" s="390">
        <f>+Parameter!AQ27</f>
        <v>0</v>
      </c>
      <c r="BA27" s="388">
        <f>SUMIFS($I$4:$I$48,$F$4:$F$48,AQ24,$E$4:$E$48,AY27)+SUMIFS($J$4:$J$48,$F$4:$F$48,AQ24,$E$4:$E$48,AY27)+SUMIFS($H$4:$H$48,$F$4:$F$48,AQ24,$E$4:$E$48,AY27)</f>
        <v>0</v>
      </c>
      <c r="BB27" s="372" t="str">
        <f>IF(BB28&lt;&gt;0,"Monatsende","")</f>
        <v/>
      </c>
      <c r="BD27" s="268"/>
      <c r="BE27" s="274">
        <f>IF($I$2=AQ24,1,IF($I$2=Jahr!$M$7,1,0))</f>
        <v>1</v>
      </c>
      <c r="BF27" s="728">
        <v>1</v>
      </c>
      <c r="BG27" s="699">
        <f t="shared" si="33"/>
        <v>0</v>
      </c>
      <c r="BH27" s="699">
        <f t="shared" si="34"/>
        <v>0</v>
      </c>
      <c r="BI27" s="699">
        <f t="shared" si="35"/>
        <v>0</v>
      </c>
      <c r="BJ27" s="700">
        <f t="shared" si="36"/>
        <v>0</v>
      </c>
      <c r="BK27" s="700">
        <f t="shared" si="37"/>
        <v>0</v>
      </c>
      <c r="BL27" s="700">
        <f t="shared" si="38"/>
        <v>0</v>
      </c>
      <c r="BM27" s="701">
        <f t="shared" si="39"/>
        <v>0</v>
      </c>
      <c r="BN27" s="701">
        <f t="shared" si="40"/>
        <v>0</v>
      </c>
      <c r="BO27" s="701">
        <f t="shared" si="41"/>
        <v>0</v>
      </c>
      <c r="BP27" s="698">
        <f t="shared" si="42"/>
        <v>0</v>
      </c>
      <c r="BQ27" s="698">
        <f t="shared" si="43"/>
        <v>0</v>
      </c>
      <c r="BR27" s="698">
        <f t="shared" si="44"/>
        <v>0</v>
      </c>
      <c r="BS27" s="270" t="s">
        <v>22</v>
      </c>
      <c r="BV27" s="1055"/>
      <c r="BW27" s="1056"/>
      <c r="BX27" s="1026"/>
    </row>
    <row r="28" spans="1:76" ht="13.35" customHeight="1" x14ac:dyDescent="0.45">
      <c r="A28" s="1003" t="str">
        <f t="shared" si="0"/>
        <v>!</v>
      </c>
      <c r="B28" s="721"/>
      <c r="C28" s="1180"/>
      <c r="D28" s="722"/>
      <c r="E28" s="585"/>
      <c r="F28" s="586"/>
      <c r="G28" s="592"/>
      <c r="H28" s="1195"/>
      <c r="I28" s="1192"/>
      <c r="J28" s="1196"/>
      <c r="K28" s="1057">
        <f t="shared" si="4"/>
        <v>0</v>
      </c>
      <c r="L28" s="1049">
        <f t="shared" si="2"/>
        <v>0</v>
      </c>
      <c r="M28" s="1050">
        <f t="shared" si="46"/>
        <v>0</v>
      </c>
      <c r="N28" s="1051">
        <f t="shared" si="5"/>
        <v>0</v>
      </c>
      <c r="O28" s="87">
        <f t="shared" si="6"/>
        <v>0</v>
      </c>
      <c r="P28" s="87" t="str">
        <f t="shared" si="7"/>
        <v/>
      </c>
      <c r="Q28" s="1052">
        <f t="shared" si="8"/>
        <v>0</v>
      </c>
      <c r="R28" s="87">
        <f t="shared" si="9"/>
        <v>0</v>
      </c>
      <c r="S28" s="87" t="str">
        <f t="shared" si="10"/>
        <v/>
      </c>
      <c r="T28" s="1052">
        <f t="shared" si="11"/>
        <v>0</v>
      </c>
      <c r="U28" s="87">
        <f t="shared" si="12"/>
        <v>0</v>
      </c>
      <c r="V28" s="87" t="str">
        <f t="shared" si="13"/>
        <v/>
      </c>
      <c r="W28" s="1052">
        <f t="shared" si="14"/>
        <v>1</v>
      </c>
      <c r="X28" s="87">
        <f t="shared" si="15"/>
        <v>0</v>
      </c>
      <c r="Y28" s="87">
        <f t="shared" si="16"/>
        <v>0</v>
      </c>
      <c r="Z28" s="1052">
        <f t="shared" si="17"/>
        <v>1</v>
      </c>
      <c r="AA28" s="87">
        <f t="shared" si="18"/>
        <v>0</v>
      </c>
      <c r="AB28" s="87">
        <f t="shared" si="19"/>
        <v>0</v>
      </c>
      <c r="AC28" s="1052">
        <f t="shared" si="20"/>
        <v>1</v>
      </c>
      <c r="AD28" s="87">
        <f t="shared" si="21"/>
        <v>0</v>
      </c>
      <c r="AE28" s="87">
        <f t="shared" si="22"/>
        <v>0</v>
      </c>
      <c r="AF28" s="1052">
        <f t="shared" si="23"/>
        <v>1</v>
      </c>
      <c r="AG28" s="87">
        <f t="shared" si="24"/>
        <v>0</v>
      </c>
      <c r="AH28" s="87">
        <f t="shared" si="25"/>
        <v>0</v>
      </c>
      <c r="AI28" s="1052">
        <f t="shared" si="26"/>
        <v>1</v>
      </c>
      <c r="AJ28" s="87">
        <f t="shared" si="27"/>
        <v>0</v>
      </c>
      <c r="AK28" s="87">
        <f t="shared" si="28"/>
        <v>0</v>
      </c>
      <c r="AL28" s="1052">
        <f t="shared" si="29"/>
        <v>0</v>
      </c>
      <c r="AM28" s="91">
        <f t="shared" si="30"/>
        <v>0</v>
      </c>
      <c r="AN28" s="91" t="str">
        <f t="shared" si="31"/>
        <v/>
      </c>
      <c r="AO28" s="1058">
        <f>+Parameter!$D$8</f>
        <v>0</v>
      </c>
      <c r="AP28" s="1054">
        <f t="shared" si="32"/>
        <v>0</v>
      </c>
      <c r="AQ28" s="392">
        <f>+Parameter!AH28</f>
        <v>0</v>
      </c>
      <c r="AR28" s="392">
        <f>+Parameter!AI28</f>
        <v>0</v>
      </c>
      <c r="AS28" s="388">
        <f>SUMIFS($I$4:$I$48,$F$4:$F$48,AQ24,$E$4:$E$48,AQ28)+SUMIFS($J$4:$J$48,$F$4:$F$48,AQ24,$E$4:$E$48,AQ28)+SUMIFS($H$4:$H$48,$F$4:$F$48,AQ24,$E$4:$E$48,AQ28)</f>
        <v>0</v>
      </c>
      <c r="AT28" s="391"/>
      <c r="AU28" s="392">
        <f>+Parameter!AL28</f>
        <v>0</v>
      </c>
      <c r="AV28" s="392">
        <f>+Parameter!AM28</f>
        <v>0</v>
      </c>
      <c r="AW28" s="388">
        <f>SUMIFS($I$4:$I$48,$F$4:$F$48,AQ24,$E$4:$E$48,AU28)+SUMIFS($J$4:$J$48,$F$4:$F$48,AQ24,$E$4:$E$48,AU28)+SUMIFS($H$4:$H$48,$F$4:$F$48,AQ24,$E$4:$E$48,AU28)</f>
        <v>0</v>
      </c>
      <c r="AX28" s="391"/>
      <c r="AY28" s="392">
        <f>+Parameter!AP28</f>
        <v>0</v>
      </c>
      <c r="AZ28" s="392">
        <f>+Parameter!AQ28</f>
        <v>0</v>
      </c>
      <c r="BA28" s="388">
        <f>SUMIFS($I$4:$I$48,$F$4:$F$48,AQ24,$E$4:$E$48,AY28)+SUMIFS($J$4:$J$48,$F$4:$F$48,AQ24,$E$4:$E$48,AY28)+SUMIFS($H$4:$H$48,$F$4:$F$48,AQ24,$E$4:$E$48,AY28)</f>
        <v>0</v>
      </c>
      <c r="BB28" s="375">
        <f>+AB3</f>
        <v>0</v>
      </c>
      <c r="BD28" s="268"/>
      <c r="BE28" s="274">
        <f>IF($I$2=AQ24,1,IF($I$2=Jahr!$M$7,1,0))</f>
        <v>1</v>
      </c>
      <c r="BF28" s="728">
        <v>1</v>
      </c>
      <c r="BG28" s="702">
        <f t="shared" si="33"/>
        <v>0</v>
      </c>
      <c r="BH28" s="702">
        <f t="shared" si="34"/>
        <v>0</v>
      </c>
      <c r="BI28" s="702">
        <f t="shared" si="35"/>
        <v>0</v>
      </c>
      <c r="BJ28" s="703">
        <f t="shared" si="36"/>
        <v>0</v>
      </c>
      <c r="BK28" s="703">
        <f t="shared" si="37"/>
        <v>0</v>
      </c>
      <c r="BL28" s="703">
        <f t="shared" si="38"/>
        <v>0</v>
      </c>
      <c r="BM28" s="704">
        <f t="shared" si="39"/>
        <v>0</v>
      </c>
      <c r="BN28" s="704">
        <f t="shared" si="40"/>
        <v>0</v>
      </c>
      <c r="BO28" s="704">
        <f t="shared" si="41"/>
        <v>0</v>
      </c>
      <c r="BP28" s="705">
        <f t="shared" si="42"/>
        <v>0</v>
      </c>
      <c r="BQ28" s="705">
        <f t="shared" si="43"/>
        <v>0</v>
      </c>
      <c r="BR28" s="705">
        <f t="shared" si="44"/>
        <v>0</v>
      </c>
      <c r="BS28" s="277">
        <f>SUMIFS($H$4:$H$48,$F$4:$F$48,AQ24)</f>
        <v>0</v>
      </c>
      <c r="BT28" s="277">
        <f>SUMIFS($I$4:$I$48,$F$4:$F$48,AQ24)</f>
        <v>0</v>
      </c>
      <c r="BU28" s="277">
        <f>SUMIFS($J$4:$J$48,$F$4:$F$48,AQ24)</f>
        <v>0</v>
      </c>
      <c r="BV28" s="278">
        <f>IF($AP$2=0,+BW28-BB24,0)</f>
        <v>0</v>
      </c>
      <c r="BW28" s="1059">
        <f>+AB$50</f>
        <v>0</v>
      </c>
      <c r="BX28" s="1026"/>
    </row>
    <row r="29" spans="1:76" ht="13.35" customHeight="1" x14ac:dyDescent="0.45">
      <c r="A29" s="1003" t="str">
        <f t="shared" si="0"/>
        <v>!</v>
      </c>
      <c r="B29" s="721"/>
      <c r="C29" s="1180"/>
      <c r="D29" s="722"/>
      <c r="E29" s="585"/>
      <c r="F29" s="586"/>
      <c r="G29" s="592"/>
      <c r="H29" s="1195"/>
      <c r="I29" s="1192"/>
      <c r="J29" s="1196"/>
      <c r="K29" s="1057">
        <f t="shared" si="4"/>
        <v>0</v>
      </c>
      <c r="L29" s="1049">
        <f t="shared" si="2"/>
        <v>0</v>
      </c>
      <c r="M29" s="1050">
        <f t="shared" si="46"/>
        <v>0</v>
      </c>
      <c r="N29" s="1051">
        <f t="shared" si="5"/>
        <v>0</v>
      </c>
      <c r="O29" s="87">
        <f t="shared" si="6"/>
        <v>0</v>
      </c>
      <c r="P29" s="87" t="str">
        <f t="shared" si="7"/>
        <v/>
      </c>
      <c r="Q29" s="1052">
        <f t="shared" si="8"/>
        <v>0</v>
      </c>
      <c r="R29" s="87">
        <f t="shared" si="9"/>
        <v>0</v>
      </c>
      <c r="S29" s="87" t="str">
        <f t="shared" si="10"/>
        <v/>
      </c>
      <c r="T29" s="1052">
        <f t="shared" si="11"/>
        <v>0</v>
      </c>
      <c r="U29" s="87">
        <f t="shared" si="12"/>
        <v>0</v>
      </c>
      <c r="V29" s="87" t="str">
        <f t="shared" si="13"/>
        <v/>
      </c>
      <c r="W29" s="1052">
        <f t="shared" si="14"/>
        <v>1</v>
      </c>
      <c r="X29" s="87">
        <f t="shared" si="15"/>
        <v>0</v>
      </c>
      <c r="Y29" s="87">
        <f t="shared" si="16"/>
        <v>0</v>
      </c>
      <c r="Z29" s="1052">
        <f t="shared" si="17"/>
        <v>1</v>
      </c>
      <c r="AA29" s="87">
        <f t="shared" si="18"/>
        <v>0</v>
      </c>
      <c r="AB29" s="87">
        <f t="shared" si="19"/>
        <v>0</v>
      </c>
      <c r="AC29" s="1052">
        <f t="shared" si="20"/>
        <v>1</v>
      </c>
      <c r="AD29" s="87">
        <f t="shared" si="21"/>
        <v>0</v>
      </c>
      <c r="AE29" s="87">
        <f t="shared" si="22"/>
        <v>0</v>
      </c>
      <c r="AF29" s="1052">
        <f t="shared" si="23"/>
        <v>1</v>
      </c>
      <c r="AG29" s="87">
        <f t="shared" si="24"/>
        <v>0</v>
      </c>
      <c r="AH29" s="87">
        <f t="shared" si="25"/>
        <v>0</v>
      </c>
      <c r="AI29" s="1052">
        <f t="shared" si="26"/>
        <v>1</v>
      </c>
      <c r="AJ29" s="87">
        <f t="shared" si="27"/>
        <v>0</v>
      </c>
      <c r="AK29" s="87">
        <f t="shared" si="28"/>
        <v>0</v>
      </c>
      <c r="AL29" s="1052">
        <f t="shared" si="29"/>
        <v>0</v>
      </c>
      <c r="AM29" s="91">
        <f t="shared" si="30"/>
        <v>0</v>
      </c>
      <c r="AN29" s="91" t="str">
        <f t="shared" si="31"/>
        <v/>
      </c>
      <c r="AO29" s="1053">
        <f>IF(AP29="E",1,0)</f>
        <v>0</v>
      </c>
      <c r="AP29" s="1054">
        <f t="shared" si="32"/>
        <v>0</v>
      </c>
      <c r="AQ29" s="220" t="str">
        <f>+Parameter!AH29</f>
        <v>#</v>
      </c>
      <c r="AR29" s="631"/>
      <c r="AS29" s="632">
        <f>SUM(AS30:AS33)</f>
        <v>0</v>
      </c>
      <c r="AT29" s="632"/>
      <c r="AU29" s="632"/>
      <c r="AV29" s="632"/>
      <c r="AW29" s="632">
        <f>SUM(AW30:AW33)</f>
        <v>0</v>
      </c>
      <c r="AX29" s="632"/>
      <c r="AY29" s="632"/>
      <c r="AZ29" s="632"/>
      <c r="BA29" s="632">
        <f>SUM(BA30:BA33)</f>
        <v>0</v>
      </c>
      <c r="BB29" s="634">
        <f>+BA29+AW29+AS29</f>
        <v>0</v>
      </c>
      <c r="BD29" s="268"/>
      <c r="BE29" s="274">
        <f>IF($I$2=AQ29,1,IF($I$2=Jahr!$M$7,1,0))</f>
        <v>1</v>
      </c>
      <c r="BF29" s="728">
        <v>1</v>
      </c>
      <c r="BG29" s="227"/>
      <c r="BH29" s="227"/>
      <c r="BI29" s="227"/>
      <c r="BJ29" s="227"/>
      <c r="BK29" s="227"/>
      <c r="BL29" s="227"/>
      <c r="BM29" s="227"/>
      <c r="BN29" s="227"/>
      <c r="BO29" s="227"/>
      <c r="BP29" s="273"/>
      <c r="BQ29" s="273"/>
      <c r="BR29" s="273"/>
      <c r="BV29" s="1055"/>
      <c r="BW29" s="1056"/>
      <c r="BX29" s="1026"/>
    </row>
    <row r="30" spans="1:76" ht="13.35" customHeight="1" x14ac:dyDescent="0.45">
      <c r="A30" s="1003" t="str">
        <f t="shared" si="0"/>
        <v>!</v>
      </c>
      <c r="B30" s="721"/>
      <c r="C30" s="1180"/>
      <c r="D30" s="722"/>
      <c r="E30" s="585"/>
      <c r="F30" s="586"/>
      <c r="G30" s="592"/>
      <c r="H30" s="1195"/>
      <c r="I30" s="1192"/>
      <c r="J30" s="1196"/>
      <c r="K30" s="1057">
        <f t="shared" si="4"/>
        <v>0</v>
      </c>
      <c r="L30" s="1049">
        <f t="shared" si="2"/>
        <v>0</v>
      </c>
      <c r="M30" s="1050">
        <f t="shared" si="46"/>
        <v>0</v>
      </c>
      <c r="N30" s="1051">
        <f t="shared" si="5"/>
        <v>0</v>
      </c>
      <c r="O30" s="87">
        <f t="shared" si="6"/>
        <v>0</v>
      </c>
      <c r="P30" s="87" t="str">
        <f t="shared" si="7"/>
        <v/>
      </c>
      <c r="Q30" s="1052">
        <f t="shared" si="8"/>
        <v>0</v>
      </c>
      <c r="R30" s="87">
        <f t="shared" si="9"/>
        <v>0</v>
      </c>
      <c r="S30" s="87" t="str">
        <f t="shared" si="10"/>
        <v/>
      </c>
      <c r="T30" s="1052">
        <f t="shared" si="11"/>
        <v>0</v>
      </c>
      <c r="U30" s="87">
        <f t="shared" si="12"/>
        <v>0</v>
      </c>
      <c r="V30" s="87" t="str">
        <f t="shared" si="13"/>
        <v/>
      </c>
      <c r="W30" s="1052">
        <f t="shared" si="14"/>
        <v>1</v>
      </c>
      <c r="X30" s="87">
        <f t="shared" si="15"/>
        <v>0</v>
      </c>
      <c r="Y30" s="87">
        <f t="shared" si="16"/>
        <v>0</v>
      </c>
      <c r="Z30" s="1052">
        <f t="shared" si="17"/>
        <v>1</v>
      </c>
      <c r="AA30" s="87">
        <f t="shared" si="18"/>
        <v>0</v>
      </c>
      <c r="AB30" s="87">
        <f t="shared" si="19"/>
        <v>0</v>
      </c>
      <c r="AC30" s="1052">
        <f t="shared" si="20"/>
        <v>1</v>
      </c>
      <c r="AD30" s="87">
        <f t="shared" si="21"/>
        <v>0</v>
      </c>
      <c r="AE30" s="87">
        <f t="shared" si="22"/>
        <v>0</v>
      </c>
      <c r="AF30" s="1052">
        <f t="shared" si="23"/>
        <v>1</v>
      </c>
      <c r="AG30" s="87">
        <f t="shared" si="24"/>
        <v>0</v>
      </c>
      <c r="AH30" s="87">
        <f t="shared" si="25"/>
        <v>0</v>
      </c>
      <c r="AI30" s="1052">
        <f t="shared" si="26"/>
        <v>1</v>
      </c>
      <c r="AJ30" s="87">
        <f t="shared" si="27"/>
        <v>0</v>
      </c>
      <c r="AK30" s="87">
        <f t="shared" si="28"/>
        <v>0</v>
      </c>
      <c r="AL30" s="1052">
        <f t="shared" si="29"/>
        <v>0</v>
      </c>
      <c r="AM30" s="91">
        <f t="shared" si="30"/>
        <v>0</v>
      </c>
      <c r="AN30" s="91" t="str">
        <f t="shared" si="31"/>
        <v/>
      </c>
      <c r="AO30" s="1058">
        <f>+Parameter!$D$9</f>
        <v>0</v>
      </c>
      <c r="AP30" s="1054">
        <f t="shared" si="32"/>
        <v>0</v>
      </c>
      <c r="AQ30" s="394">
        <f>+Parameter!AH30</f>
        <v>0</v>
      </c>
      <c r="AR30" s="395">
        <f>+Parameter!AI30</f>
        <v>0</v>
      </c>
      <c r="AS30" s="393">
        <f>SUMIFS($I$4:$I$48,$F$4:$F$48,AQ29,$E$4:$E$48,AQ30)+SUMIFS($J$4:$J$48,$F$4:$F$48,AQ29,$E$4:$E$48,AQ30)+SUMIFS($H$4:$H$48,$F$4:$F$48,AQ29,$E$4:$E$48,AQ30)</f>
        <v>0</v>
      </c>
      <c r="AT30" s="393"/>
      <c r="AU30" s="394">
        <f>+Parameter!AL30</f>
        <v>0</v>
      </c>
      <c r="AV30" s="395">
        <f>+Parameter!AM30</f>
        <v>0</v>
      </c>
      <c r="AW30" s="393">
        <f>SUMIFS($I$4:$I$48,$F$4:$F$48,AQ29,$E$4:$E$48,AU30)+SUMIFS($J$4:$J$48,$F$4:$F$48,AQ29,$E$4:$E$48,AU30)+SUMIFS($H$4:$H$48,$F$4:$F$48,AQ29,$E$4:$E$48,AU30)</f>
        <v>0</v>
      </c>
      <c r="AX30" s="393"/>
      <c r="AY30" s="394">
        <f>+Parameter!AP30</f>
        <v>0</v>
      </c>
      <c r="AZ30" s="395">
        <f>+Parameter!AQ30</f>
        <v>0</v>
      </c>
      <c r="BA30" s="393">
        <f>SUMIFS($I$4:$I$48,$F$4:$F$48,AQ29,$E$4:$E$48,AY30)+SUMIFS($J$4:$J$48,$F$4:$F$48,AQ29,$E$4:$E$48,AY30)+SUMIFS($H$4:$H$48,$F$4:$F$48,AQ29,$E$4:$E$48,AY30)</f>
        <v>0</v>
      </c>
      <c r="BB30" s="370" t="str">
        <f>IF(AND($B$50="y",BB31&lt;&gt;0),"aktuell","")</f>
        <v/>
      </c>
      <c r="BD30" s="268"/>
      <c r="BE30" s="274">
        <f>IF($I$2=AQ29,1,IF($I$2=Jahr!$M$7,1,0))</f>
        <v>1</v>
      </c>
      <c r="BF30" s="728">
        <v>1</v>
      </c>
      <c r="BG30" s="699">
        <f t="shared" si="33"/>
        <v>0</v>
      </c>
      <c r="BH30" s="699">
        <f t="shared" si="34"/>
        <v>0</v>
      </c>
      <c r="BI30" s="699">
        <f t="shared" si="35"/>
        <v>0</v>
      </c>
      <c r="BJ30" s="700">
        <f t="shared" si="36"/>
        <v>0</v>
      </c>
      <c r="BK30" s="700">
        <f t="shared" si="37"/>
        <v>0</v>
      </c>
      <c r="BL30" s="700">
        <f t="shared" si="38"/>
        <v>0</v>
      </c>
      <c r="BM30" s="701">
        <f t="shared" si="39"/>
        <v>0</v>
      </c>
      <c r="BN30" s="701">
        <f t="shared" si="40"/>
        <v>0</v>
      </c>
      <c r="BO30" s="701">
        <f t="shared" si="41"/>
        <v>0</v>
      </c>
      <c r="BP30" s="698">
        <f t="shared" si="42"/>
        <v>0</v>
      </c>
      <c r="BQ30" s="698">
        <f t="shared" si="43"/>
        <v>0</v>
      </c>
      <c r="BR30" s="698">
        <f t="shared" si="44"/>
        <v>0</v>
      </c>
      <c r="BS30" s="270" t="s">
        <v>8</v>
      </c>
      <c r="BV30" s="1055"/>
      <c r="BW30" s="1056"/>
      <c r="BX30" s="1026"/>
    </row>
    <row r="31" spans="1:76" ht="13.35" customHeight="1" x14ac:dyDescent="0.45">
      <c r="A31" s="1003" t="str">
        <f t="shared" si="0"/>
        <v>!</v>
      </c>
      <c r="B31" s="721"/>
      <c r="C31" s="1180"/>
      <c r="D31" s="722"/>
      <c r="E31" s="585"/>
      <c r="F31" s="586"/>
      <c r="G31" s="592"/>
      <c r="H31" s="1195"/>
      <c r="I31" s="1192"/>
      <c r="J31" s="1196"/>
      <c r="K31" s="1057">
        <f t="shared" si="4"/>
        <v>0</v>
      </c>
      <c r="L31" s="1049">
        <f t="shared" si="2"/>
        <v>0</v>
      </c>
      <c r="M31" s="1050">
        <f t="shared" si="46"/>
        <v>0</v>
      </c>
      <c r="N31" s="1051">
        <f t="shared" si="5"/>
        <v>0</v>
      </c>
      <c r="O31" s="87">
        <f t="shared" si="6"/>
        <v>0</v>
      </c>
      <c r="P31" s="87" t="str">
        <f t="shared" si="7"/>
        <v/>
      </c>
      <c r="Q31" s="1052">
        <f t="shared" si="8"/>
        <v>0</v>
      </c>
      <c r="R31" s="87">
        <f t="shared" si="9"/>
        <v>0</v>
      </c>
      <c r="S31" s="87" t="str">
        <f t="shared" si="10"/>
        <v/>
      </c>
      <c r="T31" s="1052">
        <f t="shared" si="11"/>
        <v>0</v>
      </c>
      <c r="U31" s="87">
        <f t="shared" si="12"/>
        <v>0</v>
      </c>
      <c r="V31" s="87" t="str">
        <f t="shared" si="13"/>
        <v/>
      </c>
      <c r="W31" s="1052">
        <f t="shared" si="14"/>
        <v>1</v>
      </c>
      <c r="X31" s="87">
        <f t="shared" si="15"/>
        <v>0</v>
      </c>
      <c r="Y31" s="87">
        <f t="shared" si="16"/>
        <v>0</v>
      </c>
      <c r="Z31" s="1052">
        <f t="shared" si="17"/>
        <v>1</v>
      </c>
      <c r="AA31" s="87">
        <f t="shared" si="18"/>
        <v>0</v>
      </c>
      <c r="AB31" s="87">
        <f t="shared" si="19"/>
        <v>0</v>
      </c>
      <c r="AC31" s="1052">
        <f t="shared" si="20"/>
        <v>1</v>
      </c>
      <c r="AD31" s="87">
        <f t="shared" si="21"/>
        <v>0</v>
      </c>
      <c r="AE31" s="87">
        <f t="shared" si="22"/>
        <v>0</v>
      </c>
      <c r="AF31" s="1052">
        <f t="shared" si="23"/>
        <v>1</v>
      </c>
      <c r="AG31" s="87">
        <f t="shared" si="24"/>
        <v>0</v>
      </c>
      <c r="AH31" s="87">
        <f t="shared" si="25"/>
        <v>0</v>
      </c>
      <c r="AI31" s="1052">
        <f t="shared" si="26"/>
        <v>1</v>
      </c>
      <c r="AJ31" s="87">
        <f t="shared" si="27"/>
        <v>0</v>
      </c>
      <c r="AK31" s="87">
        <f t="shared" si="28"/>
        <v>0</v>
      </c>
      <c r="AL31" s="1052">
        <f t="shared" si="29"/>
        <v>0</v>
      </c>
      <c r="AM31" s="91">
        <f t="shared" si="30"/>
        <v>0</v>
      </c>
      <c r="AN31" s="91" t="str">
        <f t="shared" si="31"/>
        <v/>
      </c>
      <c r="AO31" s="1058">
        <f>+Parameter!$D$9</f>
        <v>0</v>
      </c>
      <c r="AP31" s="1054">
        <f t="shared" si="32"/>
        <v>0</v>
      </c>
      <c r="AQ31" s="395">
        <f>+Parameter!AH31</f>
        <v>0</v>
      </c>
      <c r="AR31" s="395">
        <f>+Parameter!AI31</f>
        <v>0</v>
      </c>
      <c r="AS31" s="393">
        <f>SUMIFS($I$4:$I$48,$F$4:$F$48,AQ29,$E$4:$E$48,AQ31)+SUMIFS($J$4:$J$48,$F$4:$F$48,AQ29,$E$4:$E$48,AQ31)+SUMIFS($H$4:$H$48,$F$4:$F$48,AQ29,$E$4:$E$48,AQ31)</f>
        <v>0</v>
      </c>
      <c r="AT31" s="393"/>
      <c r="AU31" s="395">
        <f>+Parameter!AL31</f>
        <v>0</v>
      </c>
      <c r="AV31" s="395">
        <f>+Parameter!AM31</f>
        <v>0</v>
      </c>
      <c r="AW31" s="393">
        <f>SUMIFS($I$4:$I$48,$F$4:$F$48,AQ29,$E$4:$E$48,AU31)+SUMIFS($J$4:$J$48,$F$4:$F$48,AQ29,$E$4:$E$48,AU31)+SUMIFS($H$4:$H$48,$F$4:$F$48,AQ29,$E$4:$E$48,AU31)</f>
        <v>0</v>
      </c>
      <c r="AX31" s="393"/>
      <c r="AY31" s="395">
        <f>+Parameter!AP31</f>
        <v>0</v>
      </c>
      <c r="AZ31" s="395">
        <f>+Parameter!AQ31</f>
        <v>0</v>
      </c>
      <c r="BA31" s="393">
        <f>SUMIFS($I$4:$I$48,$F$4:$F$48,AQ29,$E$4:$E$48,AY31)+SUMIFS($J$4:$J$48,$F$4:$F$48,AQ29,$E$4:$E$48,AY31)+SUMIFS($H$4:$H$48,$F$4:$F$48,AQ29,$E$4:$E$48,AY31)</f>
        <v>0</v>
      </c>
      <c r="BB31" s="371">
        <f>+AE2</f>
        <v>0</v>
      </c>
      <c r="BD31" s="268"/>
      <c r="BE31" s="274">
        <f>IF($I$2=AQ29,1,IF($I$2=Jahr!$M$7,1,0))</f>
        <v>1</v>
      </c>
      <c r="BF31" s="728">
        <v>1</v>
      </c>
      <c r="BG31" s="699">
        <f t="shared" si="33"/>
        <v>0</v>
      </c>
      <c r="BH31" s="699">
        <f t="shared" si="34"/>
        <v>0</v>
      </c>
      <c r="BI31" s="699">
        <f t="shared" si="35"/>
        <v>0</v>
      </c>
      <c r="BJ31" s="700">
        <f t="shared" si="36"/>
        <v>0</v>
      </c>
      <c r="BK31" s="700">
        <f t="shared" si="37"/>
        <v>0</v>
      </c>
      <c r="BL31" s="700">
        <f t="shared" si="38"/>
        <v>0</v>
      </c>
      <c r="BM31" s="701">
        <f t="shared" si="39"/>
        <v>0</v>
      </c>
      <c r="BN31" s="701">
        <f t="shared" si="40"/>
        <v>0</v>
      </c>
      <c r="BO31" s="701">
        <f t="shared" si="41"/>
        <v>0</v>
      </c>
      <c r="BP31" s="698">
        <f t="shared" si="42"/>
        <v>0</v>
      </c>
      <c r="BQ31" s="698">
        <f t="shared" si="43"/>
        <v>0</v>
      </c>
      <c r="BR31" s="698">
        <f t="shared" si="44"/>
        <v>0</v>
      </c>
      <c r="BS31" s="275">
        <f>SUMIFS($H$4:$H$48,$F$4:$F$48,AQ29,$B$4:$B$48,"&gt;0")</f>
        <v>0</v>
      </c>
      <c r="BT31" s="275">
        <f>SUMIFS($I$4:$I$48,$F$4:$F$48,AQ29,$B$4:$B$48,"&gt;0")</f>
        <v>0</v>
      </c>
      <c r="BU31" s="275">
        <f>SUMIFS($J$4:$J$48,$F$4:$F$48,AQ29,$B$4:$B$48,"&gt;0")</f>
        <v>0</v>
      </c>
      <c r="BV31" s="276"/>
      <c r="BW31" s="1056"/>
      <c r="BX31" s="1026"/>
    </row>
    <row r="32" spans="1:76" ht="13.35" customHeight="1" x14ac:dyDescent="0.45">
      <c r="A32" s="1003" t="str">
        <f t="shared" si="0"/>
        <v>!</v>
      </c>
      <c r="B32" s="721"/>
      <c r="C32" s="1180"/>
      <c r="D32" s="722"/>
      <c r="E32" s="585"/>
      <c r="F32" s="586"/>
      <c r="G32" s="592"/>
      <c r="H32" s="1195"/>
      <c r="I32" s="1192"/>
      <c r="J32" s="1196"/>
      <c r="K32" s="1057">
        <f t="shared" si="4"/>
        <v>0</v>
      </c>
      <c r="L32" s="1049">
        <f t="shared" si="2"/>
        <v>0</v>
      </c>
      <c r="M32" s="1050">
        <f t="shared" si="46"/>
        <v>0</v>
      </c>
      <c r="N32" s="1051">
        <f t="shared" si="5"/>
        <v>0</v>
      </c>
      <c r="O32" s="87">
        <f t="shared" si="6"/>
        <v>0</v>
      </c>
      <c r="P32" s="87" t="str">
        <f t="shared" si="7"/>
        <v/>
      </c>
      <c r="Q32" s="1052">
        <f t="shared" si="8"/>
        <v>0</v>
      </c>
      <c r="R32" s="87">
        <f t="shared" si="9"/>
        <v>0</v>
      </c>
      <c r="S32" s="87" t="str">
        <f t="shared" si="10"/>
        <v/>
      </c>
      <c r="T32" s="1052">
        <f t="shared" si="11"/>
        <v>0</v>
      </c>
      <c r="U32" s="87">
        <f t="shared" si="12"/>
        <v>0</v>
      </c>
      <c r="V32" s="87" t="str">
        <f t="shared" si="13"/>
        <v/>
      </c>
      <c r="W32" s="1052">
        <f t="shared" si="14"/>
        <v>1</v>
      </c>
      <c r="X32" s="87">
        <f t="shared" si="15"/>
        <v>0</v>
      </c>
      <c r="Y32" s="87">
        <f t="shared" si="16"/>
        <v>0</v>
      </c>
      <c r="Z32" s="1052">
        <f t="shared" si="17"/>
        <v>1</v>
      </c>
      <c r="AA32" s="87">
        <f t="shared" si="18"/>
        <v>0</v>
      </c>
      <c r="AB32" s="87">
        <f t="shared" si="19"/>
        <v>0</v>
      </c>
      <c r="AC32" s="1052">
        <f t="shared" si="20"/>
        <v>1</v>
      </c>
      <c r="AD32" s="87">
        <f t="shared" si="21"/>
        <v>0</v>
      </c>
      <c r="AE32" s="87">
        <f t="shared" si="22"/>
        <v>0</v>
      </c>
      <c r="AF32" s="1052">
        <f t="shared" si="23"/>
        <v>1</v>
      </c>
      <c r="AG32" s="87">
        <f t="shared" si="24"/>
        <v>0</v>
      </c>
      <c r="AH32" s="87">
        <f t="shared" si="25"/>
        <v>0</v>
      </c>
      <c r="AI32" s="1052">
        <f t="shared" si="26"/>
        <v>1</v>
      </c>
      <c r="AJ32" s="87">
        <f t="shared" si="27"/>
        <v>0</v>
      </c>
      <c r="AK32" s="87">
        <f t="shared" si="28"/>
        <v>0</v>
      </c>
      <c r="AL32" s="1052">
        <f t="shared" si="29"/>
        <v>0</v>
      </c>
      <c r="AM32" s="91">
        <f t="shared" si="30"/>
        <v>0</v>
      </c>
      <c r="AN32" s="91" t="str">
        <f t="shared" si="31"/>
        <v/>
      </c>
      <c r="AO32" s="1058">
        <f>+Parameter!$D$9</f>
        <v>0</v>
      </c>
      <c r="AP32" s="1054">
        <f t="shared" si="32"/>
        <v>0</v>
      </c>
      <c r="AQ32" s="395">
        <f>+Parameter!AH32</f>
        <v>0</v>
      </c>
      <c r="AR32" s="395">
        <f>+Parameter!AI32</f>
        <v>0</v>
      </c>
      <c r="AS32" s="393">
        <f>SUMIFS($I$4:$I$48,$F$4:$F$48,AQ29,$E$4:$E$48,AQ32)+SUMIFS($J$4:$J$48,$F$4:$F$48,AQ29,$E$4:$E$48,AQ32)+SUMIFS($H$4:$H$48,$F$4:$F$48,AQ29,$E$4:$E$48,AQ32)</f>
        <v>0</v>
      </c>
      <c r="AT32" s="393"/>
      <c r="AU32" s="395">
        <f>+Parameter!AL32</f>
        <v>0</v>
      </c>
      <c r="AV32" s="395">
        <f>+Parameter!AM32</f>
        <v>0</v>
      </c>
      <c r="AW32" s="393">
        <f>SUMIFS($I$4:$I$48,$F$4:$F$48,AQ29,$E$4:$E$48,AU32)+SUMIFS($J$4:$J$48,$F$4:$F$48,AQ29,$E$4:$E$48,AU32)+SUMIFS($H$4:$H$48,$F$4:$F$48,AQ29,$E$4:$E$48,AU32)</f>
        <v>0</v>
      </c>
      <c r="AX32" s="393"/>
      <c r="AY32" s="395">
        <f>+Parameter!AP32</f>
        <v>0</v>
      </c>
      <c r="AZ32" s="395">
        <f>+Parameter!AQ32</f>
        <v>0</v>
      </c>
      <c r="BA32" s="393">
        <f>SUMIFS($I$4:$I$48,$F$4:$F$48,AQ29,$E$4:$E$48,AY32)+SUMIFS($J$4:$J$48,$F$4:$F$48,AQ29,$E$4:$E$48,AY32)+SUMIFS($H$4:$H$48,$F$4:$F$48,AQ29,$E$4:$E$48,AY32)</f>
        <v>0</v>
      </c>
      <c r="BB32" s="372" t="str">
        <f>IF(BB33&lt;&gt;0,"Monatsende","")</f>
        <v/>
      </c>
      <c r="BD32" s="268"/>
      <c r="BE32" s="274">
        <f>IF($I$2=AQ29,1,IF($I$2=Jahr!$M$7,1,0))</f>
        <v>1</v>
      </c>
      <c r="BF32" s="728">
        <v>1</v>
      </c>
      <c r="BG32" s="699">
        <f t="shared" si="33"/>
        <v>0</v>
      </c>
      <c r="BH32" s="699">
        <f t="shared" si="34"/>
        <v>0</v>
      </c>
      <c r="BI32" s="699">
        <f t="shared" si="35"/>
        <v>0</v>
      </c>
      <c r="BJ32" s="700">
        <f t="shared" si="36"/>
        <v>0</v>
      </c>
      <c r="BK32" s="700">
        <f t="shared" si="37"/>
        <v>0</v>
      </c>
      <c r="BL32" s="700">
        <f t="shared" si="38"/>
        <v>0</v>
      </c>
      <c r="BM32" s="701">
        <f t="shared" si="39"/>
        <v>0</v>
      </c>
      <c r="BN32" s="701">
        <f t="shared" si="40"/>
        <v>0</v>
      </c>
      <c r="BO32" s="701">
        <f t="shared" si="41"/>
        <v>0</v>
      </c>
      <c r="BP32" s="698">
        <f t="shared" si="42"/>
        <v>0</v>
      </c>
      <c r="BQ32" s="698">
        <f t="shared" si="43"/>
        <v>0</v>
      </c>
      <c r="BR32" s="698">
        <f t="shared" si="44"/>
        <v>0</v>
      </c>
      <c r="BS32" s="270" t="s">
        <v>22</v>
      </c>
      <c r="BV32" s="1055"/>
      <c r="BW32" s="1056"/>
      <c r="BX32" s="1026"/>
    </row>
    <row r="33" spans="1:76" ht="13.35" customHeight="1" x14ac:dyDescent="0.45">
      <c r="A33" s="1003" t="str">
        <f t="shared" si="0"/>
        <v>!</v>
      </c>
      <c r="B33" s="721"/>
      <c r="C33" s="1180"/>
      <c r="D33" s="722"/>
      <c r="E33" s="585"/>
      <c r="F33" s="586"/>
      <c r="G33" s="592"/>
      <c r="H33" s="1195"/>
      <c r="I33" s="1192"/>
      <c r="J33" s="1196"/>
      <c r="K33" s="1057">
        <f t="shared" si="4"/>
        <v>0</v>
      </c>
      <c r="L33" s="1049">
        <f t="shared" si="2"/>
        <v>0</v>
      </c>
      <c r="M33" s="1050">
        <f t="shared" si="46"/>
        <v>0</v>
      </c>
      <c r="N33" s="1051">
        <f t="shared" si="5"/>
        <v>0</v>
      </c>
      <c r="O33" s="87">
        <f t="shared" si="6"/>
        <v>0</v>
      </c>
      <c r="P33" s="87" t="str">
        <f t="shared" si="7"/>
        <v/>
      </c>
      <c r="Q33" s="1052">
        <f t="shared" si="8"/>
        <v>0</v>
      </c>
      <c r="R33" s="87">
        <f t="shared" si="9"/>
        <v>0</v>
      </c>
      <c r="S33" s="87" t="str">
        <f t="shared" si="10"/>
        <v/>
      </c>
      <c r="T33" s="1052">
        <f t="shared" si="11"/>
        <v>0</v>
      </c>
      <c r="U33" s="87">
        <f t="shared" si="12"/>
        <v>0</v>
      </c>
      <c r="V33" s="87" t="str">
        <f t="shared" si="13"/>
        <v/>
      </c>
      <c r="W33" s="1052">
        <f t="shared" si="14"/>
        <v>1</v>
      </c>
      <c r="X33" s="87">
        <f t="shared" si="15"/>
        <v>0</v>
      </c>
      <c r="Y33" s="87">
        <f t="shared" si="16"/>
        <v>0</v>
      </c>
      <c r="Z33" s="1052">
        <f t="shared" si="17"/>
        <v>1</v>
      </c>
      <c r="AA33" s="87">
        <f t="shared" si="18"/>
        <v>0</v>
      </c>
      <c r="AB33" s="87">
        <f t="shared" si="19"/>
        <v>0</v>
      </c>
      <c r="AC33" s="1052">
        <f t="shared" si="20"/>
        <v>1</v>
      </c>
      <c r="AD33" s="87">
        <f t="shared" si="21"/>
        <v>0</v>
      </c>
      <c r="AE33" s="87">
        <f t="shared" si="22"/>
        <v>0</v>
      </c>
      <c r="AF33" s="1052">
        <f t="shared" si="23"/>
        <v>1</v>
      </c>
      <c r="AG33" s="87">
        <f t="shared" si="24"/>
        <v>0</v>
      </c>
      <c r="AH33" s="87">
        <f t="shared" si="25"/>
        <v>0</v>
      </c>
      <c r="AI33" s="1052">
        <f t="shared" si="26"/>
        <v>1</v>
      </c>
      <c r="AJ33" s="87">
        <f t="shared" si="27"/>
        <v>0</v>
      </c>
      <c r="AK33" s="87">
        <f t="shared" si="28"/>
        <v>0</v>
      </c>
      <c r="AL33" s="1052">
        <f t="shared" si="29"/>
        <v>0</v>
      </c>
      <c r="AM33" s="91">
        <f t="shared" si="30"/>
        <v>0</v>
      </c>
      <c r="AN33" s="91" t="str">
        <f t="shared" si="31"/>
        <v/>
      </c>
      <c r="AO33" s="1058">
        <f>+Parameter!$D$9</f>
        <v>0</v>
      </c>
      <c r="AP33" s="1054">
        <f t="shared" si="32"/>
        <v>0</v>
      </c>
      <c r="AQ33" s="397">
        <f>+Parameter!AH33</f>
        <v>0</v>
      </c>
      <c r="AR33" s="397">
        <f>+Parameter!AI33</f>
        <v>0</v>
      </c>
      <c r="AS33" s="393">
        <f>SUMIFS($I$4:$I$48,$F$4:$F$48,AQ29,$E$4:$E$48,AQ33)+SUMIFS($J$4:$J$48,$F$4:$F$48,AQ29,$E$4:$E$48,AQ33)+SUMIFS($H$4:$H$48,$F$4:$F$48,AQ29,$E$4:$E$48,AQ33)</f>
        <v>0</v>
      </c>
      <c r="AT33" s="396"/>
      <c r="AU33" s="397">
        <f>+Parameter!AL33</f>
        <v>0</v>
      </c>
      <c r="AV33" s="397">
        <f>+Parameter!AM33</f>
        <v>0</v>
      </c>
      <c r="AW33" s="393">
        <f>SUMIFS($I$4:$I$48,$F$4:$F$48,AQ29,$E$4:$E$48,AU33)+SUMIFS($J$4:$J$48,$F$4:$F$48,AQ29,$E$4:$E$48,AU33)+SUMIFS($H$4:$H$48,$F$4:$F$48,AQ29,$E$4:$E$48,AU33)</f>
        <v>0</v>
      </c>
      <c r="AX33" s="396"/>
      <c r="AY33" s="397">
        <f>+Parameter!AP33</f>
        <v>0</v>
      </c>
      <c r="AZ33" s="397">
        <f>+Parameter!AQ33</f>
        <v>0</v>
      </c>
      <c r="BA33" s="393">
        <f>SUMIFS($I$4:$I$48,$F$4:$F$48,AQ29,$E$4:$E$48,AY33)+SUMIFS($J$4:$J$48,$F$4:$F$48,AQ29,$E$4:$E$48,AY33)+SUMIFS($H$4:$H$48,$F$4:$F$48,AQ29,$E$4:$E$48,AY33)</f>
        <v>0</v>
      </c>
      <c r="BB33" s="375">
        <f>+AE3</f>
        <v>0</v>
      </c>
      <c r="BD33" s="268"/>
      <c r="BE33" s="274">
        <f>IF($I$2=AQ29,1,IF($I$2=Jahr!$M$7,1,0))</f>
        <v>1</v>
      </c>
      <c r="BF33" s="728">
        <v>1</v>
      </c>
      <c r="BG33" s="702">
        <f t="shared" si="33"/>
        <v>0</v>
      </c>
      <c r="BH33" s="702">
        <f t="shared" si="34"/>
        <v>0</v>
      </c>
      <c r="BI33" s="702">
        <f t="shared" si="35"/>
        <v>0</v>
      </c>
      <c r="BJ33" s="703">
        <f t="shared" si="36"/>
        <v>0</v>
      </c>
      <c r="BK33" s="703">
        <f t="shared" si="37"/>
        <v>0</v>
      </c>
      <c r="BL33" s="703">
        <f t="shared" si="38"/>
        <v>0</v>
      </c>
      <c r="BM33" s="704">
        <f t="shared" si="39"/>
        <v>0</v>
      </c>
      <c r="BN33" s="704">
        <f t="shared" si="40"/>
        <v>0</v>
      </c>
      <c r="BO33" s="704">
        <f t="shared" si="41"/>
        <v>0</v>
      </c>
      <c r="BP33" s="705">
        <f t="shared" si="42"/>
        <v>0</v>
      </c>
      <c r="BQ33" s="705">
        <f t="shared" si="43"/>
        <v>0</v>
      </c>
      <c r="BR33" s="705">
        <f t="shared" si="44"/>
        <v>0</v>
      </c>
      <c r="BS33" s="277">
        <f>SUMIFS($H$4:$H$48,$F$4:$F$48,AQ29)</f>
        <v>0</v>
      </c>
      <c r="BT33" s="277">
        <f>SUMIFS($I$4:$I$48,$F$4:$F$48,AQ29)</f>
        <v>0</v>
      </c>
      <c r="BU33" s="277">
        <f>SUMIFS($J$4:$J$48,$F$4:$F$48,AQ29)</f>
        <v>0</v>
      </c>
      <c r="BV33" s="278">
        <f>IF($AP$2=0,+BW33-BB29,0)</f>
        <v>0</v>
      </c>
      <c r="BW33" s="1059">
        <f>+AE$50</f>
        <v>0</v>
      </c>
      <c r="BX33" s="1026"/>
    </row>
    <row r="34" spans="1:76" ht="13.35" customHeight="1" x14ac:dyDescent="0.45">
      <c r="A34" s="1003" t="str">
        <f t="shared" si="0"/>
        <v>!</v>
      </c>
      <c r="B34" s="721"/>
      <c r="C34" s="1180"/>
      <c r="D34" s="722"/>
      <c r="E34" s="585"/>
      <c r="F34" s="586"/>
      <c r="G34" s="592"/>
      <c r="H34" s="1195"/>
      <c r="I34" s="1192"/>
      <c r="J34" s="1196"/>
      <c r="K34" s="1057">
        <f t="shared" si="4"/>
        <v>0</v>
      </c>
      <c r="L34" s="1049">
        <f t="shared" si="2"/>
        <v>0</v>
      </c>
      <c r="M34" s="1050">
        <f t="shared" si="46"/>
        <v>0</v>
      </c>
      <c r="N34" s="1051">
        <f t="shared" si="5"/>
        <v>0</v>
      </c>
      <c r="O34" s="87">
        <f t="shared" si="6"/>
        <v>0</v>
      </c>
      <c r="P34" s="87" t="str">
        <f t="shared" si="7"/>
        <v/>
      </c>
      <c r="Q34" s="1052">
        <f t="shared" si="8"/>
        <v>0</v>
      </c>
      <c r="R34" s="87">
        <f t="shared" si="9"/>
        <v>0</v>
      </c>
      <c r="S34" s="87" t="str">
        <f t="shared" si="10"/>
        <v/>
      </c>
      <c r="T34" s="1052">
        <f t="shared" si="11"/>
        <v>0</v>
      </c>
      <c r="U34" s="87">
        <f t="shared" si="12"/>
        <v>0</v>
      </c>
      <c r="V34" s="87" t="str">
        <f t="shared" si="13"/>
        <v/>
      </c>
      <c r="W34" s="1052">
        <f t="shared" si="14"/>
        <v>1</v>
      </c>
      <c r="X34" s="87">
        <f t="shared" si="15"/>
        <v>0</v>
      </c>
      <c r="Y34" s="87">
        <f t="shared" si="16"/>
        <v>0</v>
      </c>
      <c r="Z34" s="1052">
        <f t="shared" si="17"/>
        <v>1</v>
      </c>
      <c r="AA34" s="87">
        <f t="shared" si="18"/>
        <v>0</v>
      </c>
      <c r="AB34" s="87">
        <f t="shared" si="19"/>
        <v>0</v>
      </c>
      <c r="AC34" s="1052">
        <f t="shared" si="20"/>
        <v>1</v>
      </c>
      <c r="AD34" s="87">
        <f t="shared" si="21"/>
        <v>0</v>
      </c>
      <c r="AE34" s="87">
        <f t="shared" si="22"/>
        <v>0</v>
      </c>
      <c r="AF34" s="1052">
        <f t="shared" si="23"/>
        <v>1</v>
      </c>
      <c r="AG34" s="87">
        <f t="shared" si="24"/>
        <v>0</v>
      </c>
      <c r="AH34" s="87">
        <f t="shared" si="25"/>
        <v>0</v>
      </c>
      <c r="AI34" s="1052">
        <f t="shared" si="26"/>
        <v>1</v>
      </c>
      <c r="AJ34" s="87">
        <f t="shared" si="27"/>
        <v>0</v>
      </c>
      <c r="AK34" s="87">
        <f t="shared" si="28"/>
        <v>0</v>
      </c>
      <c r="AL34" s="1052">
        <f t="shared" si="29"/>
        <v>0</v>
      </c>
      <c r="AM34" s="91">
        <f t="shared" si="30"/>
        <v>0</v>
      </c>
      <c r="AN34" s="91" t="str">
        <f t="shared" si="31"/>
        <v/>
      </c>
      <c r="AO34" s="1053">
        <f>IF(AP34="E",1,0)</f>
        <v>0</v>
      </c>
      <c r="AP34" s="1054">
        <f t="shared" si="32"/>
        <v>0</v>
      </c>
      <c r="AQ34" s="582" t="str">
        <f>+Parameter!AH34</f>
        <v>#</v>
      </c>
      <c r="AR34" s="631"/>
      <c r="AS34" s="632">
        <f>SUM(AS35:AS38)</f>
        <v>0</v>
      </c>
      <c r="AT34" s="632"/>
      <c r="AU34" s="632"/>
      <c r="AV34" s="632"/>
      <c r="AW34" s="632">
        <f>SUM(AW35:AW38)</f>
        <v>0</v>
      </c>
      <c r="AX34" s="632"/>
      <c r="AY34" s="632"/>
      <c r="AZ34" s="632"/>
      <c r="BA34" s="632">
        <f>SUM(BA35:BA38)</f>
        <v>0</v>
      </c>
      <c r="BB34" s="634">
        <f>+BA34+AW34+AS34</f>
        <v>0</v>
      </c>
      <c r="BD34" s="268"/>
      <c r="BE34" s="274">
        <f>IF($I$2=AQ34,1,IF($I$2=Jahr!$M$7,1,0))</f>
        <v>1</v>
      </c>
      <c r="BF34" s="728">
        <v>1</v>
      </c>
      <c r="BG34" s="227"/>
      <c r="BH34" s="227"/>
      <c r="BI34" s="227"/>
      <c r="BJ34" s="227"/>
      <c r="BK34" s="227"/>
      <c r="BL34" s="227"/>
      <c r="BM34" s="227"/>
      <c r="BN34" s="227"/>
      <c r="BO34" s="227"/>
      <c r="BP34" s="273"/>
      <c r="BQ34" s="273"/>
      <c r="BR34" s="273"/>
      <c r="BV34" s="1055"/>
      <c r="BW34" s="1056"/>
      <c r="BX34" s="1026"/>
    </row>
    <row r="35" spans="1:76" ht="13.35" customHeight="1" x14ac:dyDescent="0.45">
      <c r="A35" s="1003" t="str">
        <f t="shared" si="0"/>
        <v>!</v>
      </c>
      <c r="B35" s="721"/>
      <c r="C35" s="1180"/>
      <c r="D35" s="722"/>
      <c r="E35" s="585"/>
      <c r="F35" s="586"/>
      <c r="G35" s="592"/>
      <c r="H35" s="1195"/>
      <c r="I35" s="1192"/>
      <c r="J35" s="1196"/>
      <c r="K35" s="1057">
        <f t="shared" si="4"/>
        <v>0</v>
      </c>
      <c r="L35" s="1049">
        <f t="shared" si="2"/>
        <v>0</v>
      </c>
      <c r="M35" s="1050">
        <f t="shared" si="46"/>
        <v>0</v>
      </c>
      <c r="N35" s="1051">
        <f t="shared" si="5"/>
        <v>0</v>
      </c>
      <c r="O35" s="87">
        <f t="shared" si="6"/>
        <v>0</v>
      </c>
      <c r="P35" s="87" t="str">
        <f t="shared" si="7"/>
        <v/>
      </c>
      <c r="Q35" s="1052">
        <f t="shared" si="8"/>
        <v>0</v>
      </c>
      <c r="R35" s="87">
        <f t="shared" si="9"/>
        <v>0</v>
      </c>
      <c r="S35" s="87" t="str">
        <f t="shared" si="10"/>
        <v/>
      </c>
      <c r="T35" s="1052">
        <f t="shared" si="11"/>
        <v>0</v>
      </c>
      <c r="U35" s="87">
        <f t="shared" si="12"/>
        <v>0</v>
      </c>
      <c r="V35" s="87" t="str">
        <f t="shared" si="13"/>
        <v/>
      </c>
      <c r="W35" s="1052">
        <f t="shared" si="14"/>
        <v>1</v>
      </c>
      <c r="X35" s="87">
        <f t="shared" si="15"/>
        <v>0</v>
      </c>
      <c r="Y35" s="87">
        <f t="shared" si="16"/>
        <v>0</v>
      </c>
      <c r="Z35" s="1052">
        <f t="shared" si="17"/>
        <v>1</v>
      </c>
      <c r="AA35" s="87">
        <f t="shared" si="18"/>
        <v>0</v>
      </c>
      <c r="AB35" s="87">
        <f t="shared" si="19"/>
        <v>0</v>
      </c>
      <c r="AC35" s="1052">
        <f t="shared" si="20"/>
        <v>1</v>
      </c>
      <c r="AD35" s="87">
        <f t="shared" si="21"/>
        <v>0</v>
      </c>
      <c r="AE35" s="87">
        <f t="shared" si="22"/>
        <v>0</v>
      </c>
      <c r="AF35" s="1052">
        <f t="shared" si="23"/>
        <v>1</v>
      </c>
      <c r="AG35" s="87">
        <f t="shared" si="24"/>
        <v>0</v>
      </c>
      <c r="AH35" s="87">
        <f t="shared" si="25"/>
        <v>0</v>
      </c>
      <c r="AI35" s="1052">
        <f t="shared" si="26"/>
        <v>1</v>
      </c>
      <c r="AJ35" s="87">
        <f t="shared" si="27"/>
        <v>0</v>
      </c>
      <c r="AK35" s="87">
        <f t="shared" si="28"/>
        <v>0</v>
      </c>
      <c r="AL35" s="1052">
        <f t="shared" si="29"/>
        <v>0</v>
      </c>
      <c r="AM35" s="91">
        <f t="shared" si="30"/>
        <v>0</v>
      </c>
      <c r="AN35" s="91" t="str">
        <f t="shared" si="31"/>
        <v/>
      </c>
      <c r="AO35" s="1058">
        <f>+Parameter!$D$10</f>
        <v>0</v>
      </c>
      <c r="AP35" s="1054">
        <f t="shared" si="32"/>
        <v>0</v>
      </c>
      <c r="AQ35" s="398">
        <f>+Parameter!AH35</f>
        <v>0</v>
      </c>
      <c r="AR35" s="399">
        <f>+Parameter!AI35</f>
        <v>0</v>
      </c>
      <c r="AS35" s="367">
        <f>SUMIFS($I$4:$I$48,$F$4:$F$48,AQ34,$E$4:$E$48,AQ35)+SUMIFS($J$4:$J$48,$F$4:$F$48,AQ34,$E$4:$E$48,AQ35)+SUMIFS($H$4:$H$48,$F$4:$F$48,AQ34,$E$4:$E$48,AQ35)</f>
        <v>0</v>
      </c>
      <c r="AT35" s="367"/>
      <c r="AU35" s="398">
        <f>+Parameter!AL35</f>
        <v>0</v>
      </c>
      <c r="AV35" s="399">
        <f>+Parameter!AM35</f>
        <v>0</v>
      </c>
      <c r="AW35" s="367">
        <f>SUMIFS($I$4:$I$48,$F$4:$F$48,AQ34,$E$4:$E$48,AU35)+SUMIFS($J$4:$J$48,$F$4:$F$48,AQ34,$E$4:$E$48,AU35)+SUMIFS($H$4:$H$48,$F$4:$F$48,AQ34,$E$4:$E$48,AU35)</f>
        <v>0</v>
      </c>
      <c r="AX35" s="367"/>
      <c r="AY35" s="398">
        <f>+Parameter!AP35</f>
        <v>0</v>
      </c>
      <c r="AZ35" s="399">
        <f>+Parameter!AQ35</f>
        <v>0</v>
      </c>
      <c r="BA35" s="367">
        <f>SUMIFS($I$4:$I$48,$F$4:$F$48,AQ34,$E$4:$E$48,AY35)+SUMIFS($J$4:$J$48,$F$4:$F$48,AQ34,$E$4:$E$48,AY35)+SUMIFS($H$4:$H$48,$F$4:$F$48,AQ34,$E$4:$E$48,AY35)</f>
        <v>0</v>
      </c>
      <c r="BB35" s="370" t="str">
        <f>IF(AND($B$50="y",BB36&lt;&gt;0),"aktuell","")</f>
        <v/>
      </c>
      <c r="BD35" s="268"/>
      <c r="BE35" s="274">
        <f>IF($I$2=AQ34,1,IF($I$2=Jahr!$M$7,1,0))</f>
        <v>1</v>
      </c>
      <c r="BF35" s="728">
        <v>1</v>
      </c>
      <c r="BG35" s="699">
        <f t="shared" si="33"/>
        <v>0</v>
      </c>
      <c r="BH35" s="699">
        <f t="shared" si="34"/>
        <v>0</v>
      </c>
      <c r="BI35" s="699">
        <f t="shared" si="35"/>
        <v>0</v>
      </c>
      <c r="BJ35" s="700">
        <f t="shared" si="36"/>
        <v>0</v>
      </c>
      <c r="BK35" s="700">
        <f t="shared" si="37"/>
        <v>0</v>
      </c>
      <c r="BL35" s="700">
        <f t="shared" si="38"/>
        <v>0</v>
      </c>
      <c r="BM35" s="701">
        <f t="shared" si="39"/>
        <v>0</v>
      </c>
      <c r="BN35" s="701">
        <f t="shared" si="40"/>
        <v>0</v>
      </c>
      <c r="BO35" s="701">
        <f t="shared" si="41"/>
        <v>0</v>
      </c>
      <c r="BP35" s="698">
        <f t="shared" si="42"/>
        <v>0</v>
      </c>
      <c r="BQ35" s="698">
        <f t="shared" si="43"/>
        <v>0</v>
      </c>
      <c r="BR35" s="698">
        <f t="shared" si="44"/>
        <v>0</v>
      </c>
      <c r="BS35" s="270" t="s">
        <v>8</v>
      </c>
      <c r="BV35" s="1055"/>
      <c r="BW35" s="1056"/>
      <c r="BX35" s="1026"/>
    </row>
    <row r="36" spans="1:76" ht="13.35" customHeight="1" x14ac:dyDescent="0.45">
      <c r="A36" s="1003" t="str">
        <f t="shared" si="0"/>
        <v>!</v>
      </c>
      <c r="B36" s="721"/>
      <c r="C36" s="1180"/>
      <c r="D36" s="722"/>
      <c r="E36" s="585"/>
      <c r="F36" s="586"/>
      <c r="G36" s="592"/>
      <c r="H36" s="1195"/>
      <c r="I36" s="1192"/>
      <c r="J36" s="1196"/>
      <c r="K36" s="1057">
        <f t="shared" si="4"/>
        <v>0</v>
      </c>
      <c r="L36" s="1049">
        <f>IF(ISERROR(+H36+I36+J36),1,0)</f>
        <v>0</v>
      </c>
      <c r="M36" s="1050">
        <f t="shared" ref="M36:M46" si="47">IF(AND(B36&gt;0,B36&lt;&gt;"x",M35&lt;&gt;0),+M35+1,0)</f>
        <v>0</v>
      </c>
      <c r="N36" s="1051">
        <f t="shared" si="5"/>
        <v>0</v>
      </c>
      <c r="O36" s="87">
        <f t="shared" si="6"/>
        <v>0</v>
      </c>
      <c r="P36" s="87" t="str">
        <f t="shared" si="7"/>
        <v/>
      </c>
      <c r="Q36" s="1052">
        <f t="shared" si="8"/>
        <v>0</v>
      </c>
      <c r="R36" s="87">
        <f t="shared" si="9"/>
        <v>0</v>
      </c>
      <c r="S36" s="87" t="str">
        <f t="shared" si="10"/>
        <v/>
      </c>
      <c r="T36" s="1052">
        <f t="shared" si="11"/>
        <v>0</v>
      </c>
      <c r="U36" s="87">
        <f t="shared" si="12"/>
        <v>0</v>
      </c>
      <c r="V36" s="87" t="str">
        <f t="shared" si="13"/>
        <v/>
      </c>
      <c r="W36" s="1052">
        <f t="shared" si="14"/>
        <v>1</v>
      </c>
      <c r="X36" s="87">
        <f t="shared" si="15"/>
        <v>0</v>
      </c>
      <c r="Y36" s="87">
        <f t="shared" si="16"/>
        <v>0</v>
      </c>
      <c r="Z36" s="1052">
        <f t="shared" si="17"/>
        <v>1</v>
      </c>
      <c r="AA36" s="87">
        <f t="shared" si="18"/>
        <v>0</v>
      </c>
      <c r="AB36" s="87">
        <f t="shared" si="19"/>
        <v>0</v>
      </c>
      <c r="AC36" s="1052">
        <f t="shared" si="20"/>
        <v>1</v>
      </c>
      <c r="AD36" s="87">
        <f t="shared" si="21"/>
        <v>0</v>
      </c>
      <c r="AE36" s="87">
        <f t="shared" si="22"/>
        <v>0</v>
      </c>
      <c r="AF36" s="1052">
        <f t="shared" si="23"/>
        <v>1</v>
      </c>
      <c r="AG36" s="87">
        <f t="shared" si="24"/>
        <v>0</v>
      </c>
      <c r="AH36" s="87">
        <f t="shared" si="25"/>
        <v>0</v>
      </c>
      <c r="AI36" s="1052">
        <f t="shared" si="26"/>
        <v>1</v>
      </c>
      <c r="AJ36" s="87">
        <f t="shared" si="27"/>
        <v>0</v>
      </c>
      <c r="AK36" s="87">
        <f t="shared" si="28"/>
        <v>0</v>
      </c>
      <c r="AL36" s="1052">
        <f t="shared" si="29"/>
        <v>0</v>
      </c>
      <c r="AM36" s="91">
        <f t="shared" si="30"/>
        <v>0</v>
      </c>
      <c r="AN36" s="91" t="str">
        <f t="shared" si="31"/>
        <v/>
      </c>
      <c r="AO36" s="1058">
        <f>+Parameter!$D$10</f>
        <v>0</v>
      </c>
      <c r="AP36" s="1054">
        <f t="shared" si="32"/>
        <v>0</v>
      </c>
      <c r="AQ36" s="399">
        <f>+Parameter!AH36</f>
        <v>0</v>
      </c>
      <c r="AR36" s="399">
        <f>+Parameter!AI36</f>
        <v>0</v>
      </c>
      <c r="AS36" s="367">
        <f>SUMIFS($I$4:$I$48,$F$4:$F$48,AQ34,$E$4:$E$48,AQ36)+SUMIFS($J$4:$J$48,$F$4:$F$48,AQ34,$E$4:$E$48,AQ36)+SUMIFS($H$4:$H$48,$F$4:$F$48,AQ34,$E$4:$E$48,AQ36)</f>
        <v>0</v>
      </c>
      <c r="AT36" s="367"/>
      <c r="AU36" s="399">
        <f>+Parameter!AL36</f>
        <v>0</v>
      </c>
      <c r="AV36" s="399">
        <f>+Parameter!AM36</f>
        <v>0</v>
      </c>
      <c r="AW36" s="367">
        <f>SUMIFS($I$4:$I$48,$F$4:$F$48,AQ34,$E$4:$E$48,AU36)+SUMIFS($J$4:$J$48,$F$4:$F$48,AQ34,$E$4:$E$48,AU36)+SUMIFS($H$4:$H$48,$F$4:$F$48,AQ34,$E$4:$E$48,AU36)</f>
        <v>0</v>
      </c>
      <c r="AX36" s="367"/>
      <c r="AY36" s="399">
        <f>+Parameter!AP36</f>
        <v>0</v>
      </c>
      <c r="AZ36" s="399">
        <f>+Parameter!AQ36</f>
        <v>0</v>
      </c>
      <c r="BA36" s="367">
        <f>SUMIFS($I$4:$I$48,$F$4:$F$48,AQ34,$E$4:$E$48,AY36)+SUMIFS($J$4:$J$48,$F$4:$F$48,AQ34,$E$4:$E$48,AY36)+SUMIFS($H$4:$H$48,$F$4:$F$48,AQ34,$E$4:$E$48,AY36)</f>
        <v>0</v>
      </c>
      <c r="BB36" s="371">
        <f>+AH2</f>
        <v>0</v>
      </c>
      <c r="BD36" s="268"/>
      <c r="BE36" s="274">
        <f>IF($I$2=AQ34,1,IF($I$2=Jahr!$M$7,1,0))</f>
        <v>1</v>
      </c>
      <c r="BF36" s="728">
        <v>1</v>
      </c>
      <c r="BG36" s="699">
        <f t="shared" si="33"/>
        <v>0</v>
      </c>
      <c r="BH36" s="699">
        <f t="shared" si="34"/>
        <v>0</v>
      </c>
      <c r="BI36" s="699">
        <f t="shared" si="35"/>
        <v>0</v>
      </c>
      <c r="BJ36" s="700">
        <f t="shared" si="36"/>
        <v>0</v>
      </c>
      <c r="BK36" s="700">
        <f t="shared" si="37"/>
        <v>0</v>
      </c>
      <c r="BL36" s="700">
        <f t="shared" si="38"/>
        <v>0</v>
      </c>
      <c r="BM36" s="701">
        <f t="shared" si="39"/>
        <v>0</v>
      </c>
      <c r="BN36" s="701">
        <f t="shared" si="40"/>
        <v>0</v>
      </c>
      <c r="BO36" s="701">
        <f t="shared" si="41"/>
        <v>0</v>
      </c>
      <c r="BP36" s="698">
        <f t="shared" si="42"/>
        <v>0</v>
      </c>
      <c r="BQ36" s="698">
        <f t="shared" si="43"/>
        <v>0</v>
      </c>
      <c r="BR36" s="698">
        <f t="shared" si="44"/>
        <v>0</v>
      </c>
      <c r="BS36" s="275">
        <f>SUMIFS($H$4:$H$48,$F$4:$F$48,AQ34,$B$4:$B$48,"&gt;0")</f>
        <v>0</v>
      </c>
      <c r="BT36" s="275">
        <f>SUMIFS($I$4:$I$48,$F$4:$F$48,AQ34,$B$4:$B$48,"&gt;0")</f>
        <v>0</v>
      </c>
      <c r="BU36" s="275">
        <f>SUMIFS($J$4:$J$48,$F$4:$F$48,AQ34,$B$4:$B$48,"&gt;0")</f>
        <v>0</v>
      </c>
      <c r="BV36" s="276"/>
      <c r="BW36" s="1056"/>
      <c r="BX36" s="1026"/>
    </row>
    <row r="37" spans="1:76" ht="13.35" customHeight="1" x14ac:dyDescent="0.45">
      <c r="A37" s="1003" t="str">
        <f t="shared" si="0"/>
        <v>!</v>
      </c>
      <c r="B37" s="721"/>
      <c r="C37" s="1180"/>
      <c r="D37" s="722"/>
      <c r="E37" s="585"/>
      <c r="F37" s="586"/>
      <c r="G37" s="592"/>
      <c r="H37" s="1195"/>
      <c r="I37" s="1192"/>
      <c r="J37" s="1196"/>
      <c r="K37" s="1057">
        <f t="shared" si="4"/>
        <v>0</v>
      </c>
      <c r="L37" s="1049">
        <f t="shared" si="2"/>
        <v>0</v>
      </c>
      <c r="M37" s="1050">
        <f>IF(AND(B37&gt;0,B37&lt;&gt;"x",M36&lt;&gt;0),+M36+1,0)</f>
        <v>0</v>
      </c>
      <c r="N37" s="1051">
        <f t="shared" si="5"/>
        <v>0</v>
      </c>
      <c r="O37" s="87">
        <f t="shared" si="6"/>
        <v>0</v>
      </c>
      <c r="P37" s="87" t="str">
        <f t="shared" si="7"/>
        <v/>
      </c>
      <c r="Q37" s="1052">
        <f t="shared" si="8"/>
        <v>0</v>
      </c>
      <c r="R37" s="87">
        <f t="shared" si="9"/>
        <v>0</v>
      </c>
      <c r="S37" s="87" t="str">
        <f t="shared" si="10"/>
        <v/>
      </c>
      <c r="T37" s="1052">
        <f t="shared" si="11"/>
        <v>0</v>
      </c>
      <c r="U37" s="87">
        <f t="shared" si="12"/>
        <v>0</v>
      </c>
      <c r="V37" s="87" t="str">
        <f t="shared" si="13"/>
        <v/>
      </c>
      <c r="W37" s="1052">
        <f t="shared" si="14"/>
        <v>1</v>
      </c>
      <c r="X37" s="87">
        <f t="shared" si="15"/>
        <v>0</v>
      </c>
      <c r="Y37" s="87">
        <f t="shared" si="16"/>
        <v>0</v>
      </c>
      <c r="Z37" s="1052">
        <f t="shared" si="17"/>
        <v>1</v>
      </c>
      <c r="AA37" s="87">
        <f t="shared" si="18"/>
        <v>0</v>
      </c>
      <c r="AB37" s="87">
        <f t="shared" si="19"/>
        <v>0</v>
      </c>
      <c r="AC37" s="1052">
        <f t="shared" si="20"/>
        <v>1</v>
      </c>
      <c r="AD37" s="87">
        <f t="shared" si="21"/>
        <v>0</v>
      </c>
      <c r="AE37" s="87">
        <f t="shared" si="22"/>
        <v>0</v>
      </c>
      <c r="AF37" s="1052">
        <f t="shared" si="23"/>
        <v>1</v>
      </c>
      <c r="AG37" s="87">
        <f t="shared" si="24"/>
        <v>0</v>
      </c>
      <c r="AH37" s="87">
        <f t="shared" si="25"/>
        <v>0</v>
      </c>
      <c r="AI37" s="1052">
        <f t="shared" si="26"/>
        <v>1</v>
      </c>
      <c r="AJ37" s="87">
        <f t="shared" si="27"/>
        <v>0</v>
      </c>
      <c r="AK37" s="87">
        <f t="shared" si="28"/>
        <v>0</v>
      </c>
      <c r="AL37" s="1052">
        <f t="shared" si="29"/>
        <v>0</v>
      </c>
      <c r="AM37" s="91">
        <f t="shared" si="30"/>
        <v>0</v>
      </c>
      <c r="AN37" s="91" t="str">
        <f t="shared" si="31"/>
        <v/>
      </c>
      <c r="AO37" s="1058">
        <f>+Parameter!$D$10</f>
        <v>0</v>
      </c>
      <c r="AP37" s="1054">
        <f t="shared" si="32"/>
        <v>0</v>
      </c>
      <c r="AQ37" s="399">
        <f>+Parameter!AH37</f>
        <v>0</v>
      </c>
      <c r="AR37" s="399">
        <f>+Parameter!AI37</f>
        <v>0</v>
      </c>
      <c r="AS37" s="367">
        <f>SUMIFS($I$4:$I$48,$F$4:$F$48,AQ34,$E$4:$E$48,AQ37)+SUMIFS($J$4:$J$48,$F$4:$F$48,AQ34,$E$4:$E$48,AQ37)+SUMIFS($H$4:$H$48,$F$4:$F$48,AQ34,$E$4:$E$48,AQ37)</f>
        <v>0</v>
      </c>
      <c r="AT37" s="367"/>
      <c r="AU37" s="399">
        <f>+Parameter!AL37</f>
        <v>0</v>
      </c>
      <c r="AV37" s="399">
        <f>+Parameter!AM37</f>
        <v>0</v>
      </c>
      <c r="AW37" s="367">
        <f>SUMIFS($I$4:$I$48,$F$4:$F$48,AQ34,$E$4:$E$48,AU37)+SUMIFS($J$4:$J$48,$F$4:$F$48,AQ34,$E$4:$E$48,AU37)+SUMIFS($H$4:$H$48,$F$4:$F$48,AQ34,$E$4:$E$48,AU37)</f>
        <v>0</v>
      </c>
      <c r="AX37" s="367"/>
      <c r="AY37" s="399">
        <f>+Parameter!AP37</f>
        <v>0</v>
      </c>
      <c r="AZ37" s="399">
        <f>+Parameter!AQ37</f>
        <v>0</v>
      </c>
      <c r="BA37" s="367">
        <f>SUMIFS($I$4:$I$48,$F$4:$F$48,AQ34,$E$4:$E$48,AY37)+SUMIFS($J$4:$J$48,$F$4:$F$48,AQ34,$E$4:$E$48,AY37)+SUMIFS($H$4:$H$48,$F$4:$F$48,AQ34,$E$4:$E$48,AY37)</f>
        <v>0</v>
      </c>
      <c r="BB37" s="372" t="str">
        <f>IF(BB38&lt;&gt;0,"Monatsende","")</f>
        <v/>
      </c>
      <c r="BD37" s="268"/>
      <c r="BE37" s="274">
        <f>IF($I$2=AQ34,1,IF($I$2=Jahr!$M$7,1,0))</f>
        <v>1</v>
      </c>
      <c r="BF37" s="728">
        <v>1</v>
      </c>
      <c r="BG37" s="699">
        <f t="shared" si="33"/>
        <v>0</v>
      </c>
      <c r="BH37" s="699">
        <f t="shared" si="34"/>
        <v>0</v>
      </c>
      <c r="BI37" s="699">
        <f t="shared" si="35"/>
        <v>0</v>
      </c>
      <c r="BJ37" s="700">
        <f t="shared" si="36"/>
        <v>0</v>
      </c>
      <c r="BK37" s="700">
        <f t="shared" si="37"/>
        <v>0</v>
      </c>
      <c r="BL37" s="700">
        <f t="shared" si="38"/>
        <v>0</v>
      </c>
      <c r="BM37" s="701">
        <f t="shared" si="39"/>
        <v>0</v>
      </c>
      <c r="BN37" s="701">
        <f t="shared" si="40"/>
        <v>0</v>
      </c>
      <c r="BO37" s="701">
        <f t="shared" si="41"/>
        <v>0</v>
      </c>
      <c r="BP37" s="698">
        <f t="shared" si="42"/>
        <v>0</v>
      </c>
      <c r="BQ37" s="698">
        <f t="shared" si="43"/>
        <v>0</v>
      </c>
      <c r="BR37" s="698">
        <f t="shared" si="44"/>
        <v>0</v>
      </c>
      <c r="BS37" s="270" t="s">
        <v>22</v>
      </c>
      <c r="BV37" s="1055"/>
      <c r="BW37" s="1056"/>
      <c r="BX37" s="1026"/>
    </row>
    <row r="38" spans="1:76" ht="13.35" customHeight="1" x14ac:dyDescent="0.45">
      <c r="A38" s="1003" t="str">
        <f t="shared" si="0"/>
        <v>!</v>
      </c>
      <c r="B38" s="721"/>
      <c r="C38" s="1180"/>
      <c r="D38" s="722"/>
      <c r="E38" s="585"/>
      <c r="F38" s="586"/>
      <c r="G38" s="592"/>
      <c r="H38" s="1195"/>
      <c r="I38" s="1192"/>
      <c r="J38" s="1196"/>
      <c r="K38" s="1057">
        <f t="shared" si="4"/>
        <v>0</v>
      </c>
      <c r="L38" s="1049">
        <f t="shared" si="2"/>
        <v>0</v>
      </c>
      <c r="M38" s="1050">
        <f t="shared" si="47"/>
        <v>0</v>
      </c>
      <c r="N38" s="1051">
        <f t="shared" si="5"/>
        <v>0</v>
      </c>
      <c r="O38" s="87">
        <f t="shared" si="6"/>
        <v>0</v>
      </c>
      <c r="P38" s="87" t="str">
        <f t="shared" si="7"/>
        <v/>
      </c>
      <c r="Q38" s="1052">
        <f t="shared" si="8"/>
        <v>0</v>
      </c>
      <c r="R38" s="87">
        <f t="shared" si="9"/>
        <v>0</v>
      </c>
      <c r="S38" s="87" t="str">
        <f t="shared" si="10"/>
        <v/>
      </c>
      <c r="T38" s="1052">
        <f t="shared" si="11"/>
        <v>0</v>
      </c>
      <c r="U38" s="87">
        <f t="shared" si="12"/>
        <v>0</v>
      </c>
      <c r="V38" s="87" t="str">
        <f t="shared" si="13"/>
        <v/>
      </c>
      <c r="W38" s="1052">
        <f t="shared" si="14"/>
        <v>1</v>
      </c>
      <c r="X38" s="87">
        <f t="shared" si="15"/>
        <v>0</v>
      </c>
      <c r="Y38" s="87">
        <f t="shared" si="16"/>
        <v>0</v>
      </c>
      <c r="Z38" s="1052">
        <f t="shared" si="17"/>
        <v>1</v>
      </c>
      <c r="AA38" s="87">
        <f t="shared" si="18"/>
        <v>0</v>
      </c>
      <c r="AB38" s="87">
        <f t="shared" si="19"/>
        <v>0</v>
      </c>
      <c r="AC38" s="1052">
        <f t="shared" si="20"/>
        <v>1</v>
      </c>
      <c r="AD38" s="87">
        <f t="shared" si="21"/>
        <v>0</v>
      </c>
      <c r="AE38" s="87">
        <f t="shared" si="22"/>
        <v>0</v>
      </c>
      <c r="AF38" s="1052">
        <f t="shared" si="23"/>
        <v>1</v>
      </c>
      <c r="AG38" s="87">
        <f t="shared" si="24"/>
        <v>0</v>
      </c>
      <c r="AH38" s="87">
        <f t="shared" si="25"/>
        <v>0</v>
      </c>
      <c r="AI38" s="1052">
        <f t="shared" si="26"/>
        <v>1</v>
      </c>
      <c r="AJ38" s="87">
        <f t="shared" si="27"/>
        <v>0</v>
      </c>
      <c r="AK38" s="87">
        <f t="shared" si="28"/>
        <v>0</v>
      </c>
      <c r="AL38" s="1052">
        <f t="shared" si="29"/>
        <v>0</v>
      </c>
      <c r="AM38" s="91">
        <f t="shared" si="30"/>
        <v>0</v>
      </c>
      <c r="AN38" s="91" t="str">
        <f t="shared" si="31"/>
        <v/>
      </c>
      <c r="AO38" s="1058">
        <f>+Parameter!$D$10</f>
        <v>0</v>
      </c>
      <c r="AP38" s="1054">
        <f t="shared" si="32"/>
        <v>0</v>
      </c>
      <c r="AQ38" s="400">
        <f>+Parameter!AH38</f>
        <v>0</v>
      </c>
      <c r="AR38" s="400">
        <f>+Parameter!AI38</f>
        <v>0</v>
      </c>
      <c r="AS38" s="367">
        <f>SUMIFS($I$4:$I$48,$F$4:$F$48,AQ34,$E$4:$E$48,AQ38)+SUMIFS($J$4:$J$48,$F$4:$F$48,AQ34,$E$4:$E$48,AQ38)+SUMIFS($H$4:$H$48,$F$4:$F$48,AQ34,$E$4:$E$48,AQ38)</f>
        <v>0</v>
      </c>
      <c r="AT38" s="373"/>
      <c r="AU38" s="400">
        <f>+Parameter!AL38</f>
        <v>0</v>
      </c>
      <c r="AV38" s="400">
        <f>+Parameter!AM38</f>
        <v>0</v>
      </c>
      <c r="AW38" s="367">
        <f>SUMIFS($I$4:$I$48,$F$4:$F$48,AQ34,$E$4:$E$48,AU38)+SUMIFS($J$4:$J$48,$F$4:$F$48,AQ34,$E$4:$E$48,AU38)+SUMIFS($H$4:$H$48,$F$4:$F$48,AQ34,$E$4:$E$48,AU38)</f>
        <v>0</v>
      </c>
      <c r="AX38" s="373"/>
      <c r="AY38" s="400">
        <f>+Parameter!AP38</f>
        <v>0</v>
      </c>
      <c r="AZ38" s="400">
        <f>+Parameter!AQ38</f>
        <v>0</v>
      </c>
      <c r="BA38" s="367">
        <f>SUMIFS($I$4:$I$48,$F$4:$F$48,AQ34,$E$4:$E$48,AY38)+SUMIFS($J$4:$J$48,$F$4:$F$48,AQ34,$E$4:$E$48,AY38)+SUMIFS($H$4:$H$48,$F$4:$F$48,AQ34,$E$4:$E$48,AY38)</f>
        <v>0</v>
      </c>
      <c r="BB38" s="375">
        <f>+AH3</f>
        <v>0</v>
      </c>
      <c r="BD38" s="268"/>
      <c r="BE38" s="274">
        <f>IF($I$2=AQ34,1,IF($I$2=Jahr!$M$7,1,0))</f>
        <v>1</v>
      </c>
      <c r="BF38" s="728">
        <v>1</v>
      </c>
      <c r="BG38" s="702">
        <f t="shared" si="33"/>
        <v>0</v>
      </c>
      <c r="BH38" s="702">
        <f t="shared" si="34"/>
        <v>0</v>
      </c>
      <c r="BI38" s="702">
        <f t="shared" si="35"/>
        <v>0</v>
      </c>
      <c r="BJ38" s="703">
        <f t="shared" si="36"/>
        <v>0</v>
      </c>
      <c r="BK38" s="703">
        <f t="shared" si="37"/>
        <v>0</v>
      </c>
      <c r="BL38" s="703">
        <f t="shared" si="38"/>
        <v>0</v>
      </c>
      <c r="BM38" s="704">
        <f t="shared" si="39"/>
        <v>0</v>
      </c>
      <c r="BN38" s="704">
        <f t="shared" si="40"/>
        <v>0</v>
      </c>
      <c r="BO38" s="704">
        <f t="shared" si="41"/>
        <v>0</v>
      </c>
      <c r="BP38" s="705">
        <f t="shared" si="42"/>
        <v>0</v>
      </c>
      <c r="BQ38" s="705">
        <f t="shared" si="43"/>
        <v>0</v>
      </c>
      <c r="BR38" s="705">
        <f t="shared" si="44"/>
        <v>0</v>
      </c>
      <c r="BS38" s="277">
        <f>SUMIFS($H$4:$H$48,$F$4:$F$48,AQ34)</f>
        <v>0</v>
      </c>
      <c r="BT38" s="277">
        <f>SUMIFS($I$4:$I$48,$F$4:$F$48,AQ34)</f>
        <v>0</v>
      </c>
      <c r="BU38" s="277">
        <f>SUMIFS($J$4:$J$48,$F$4:$F$48,AQ34)</f>
        <v>0</v>
      </c>
      <c r="BV38" s="278">
        <f>IF($AP$2=0,+BW38-BB34,0)</f>
        <v>0</v>
      </c>
      <c r="BW38" s="1059">
        <f>+AH$50</f>
        <v>0</v>
      </c>
      <c r="BX38" s="1026"/>
    </row>
    <row r="39" spans="1:76" ht="13.35" customHeight="1" x14ac:dyDescent="0.45">
      <c r="A39" s="1003" t="str">
        <f t="shared" si="0"/>
        <v>!</v>
      </c>
      <c r="B39" s="721"/>
      <c r="C39" s="1180"/>
      <c r="D39" s="722"/>
      <c r="E39" s="585"/>
      <c r="F39" s="586"/>
      <c r="G39" s="592"/>
      <c r="H39" s="1195"/>
      <c r="I39" s="1192"/>
      <c r="J39" s="1196"/>
      <c r="K39" s="1057">
        <f t="shared" si="4"/>
        <v>0</v>
      </c>
      <c r="L39" s="1049">
        <f t="shared" si="2"/>
        <v>0</v>
      </c>
      <c r="M39" s="1050">
        <f>IF(AND(B39&gt;0,B39&lt;&gt;"x",M38&lt;&gt;0),+M38+1,0)</f>
        <v>0</v>
      </c>
      <c r="N39" s="1051">
        <f t="shared" si="5"/>
        <v>0</v>
      </c>
      <c r="O39" s="87">
        <f t="shared" si="6"/>
        <v>0</v>
      </c>
      <c r="P39" s="87" t="str">
        <f t="shared" si="7"/>
        <v/>
      </c>
      <c r="Q39" s="1052">
        <f t="shared" si="8"/>
        <v>0</v>
      </c>
      <c r="R39" s="87">
        <f t="shared" si="9"/>
        <v>0</v>
      </c>
      <c r="S39" s="87" t="str">
        <f t="shared" si="10"/>
        <v/>
      </c>
      <c r="T39" s="1052">
        <f t="shared" si="11"/>
        <v>0</v>
      </c>
      <c r="U39" s="87">
        <f t="shared" si="12"/>
        <v>0</v>
      </c>
      <c r="V39" s="87" t="str">
        <f t="shared" si="13"/>
        <v/>
      </c>
      <c r="W39" s="1052">
        <f t="shared" si="14"/>
        <v>1</v>
      </c>
      <c r="X39" s="87">
        <f t="shared" si="15"/>
        <v>0</v>
      </c>
      <c r="Y39" s="87">
        <f t="shared" si="16"/>
        <v>0</v>
      </c>
      <c r="Z39" s="1052">
        <f t="shared" si="17"/>
        <v>1</v>
      </c>
      <c r="AA39" s="87">
        <f t="shared" si="18"/>
        <v>0</v>
      </c>
      <c r="AB39" s="87">
        <f t="shared" si="19"/>
        <v>0</v>
      </c>
      <c r="AC39" s="1052">
        <f t="shared" si="20"/>
        <v>1</v>
      </c>
      <c r="AD39" s="87">
        <f t="shared" si="21"/>
        <v>0</v>
      </c>
      <c r="AE39" s="87">
        <f t="shared" si="22"/>
        <v>0</v>
      </c>
      <c r="AF39" s="1052">
        <f t="shared" si="23"/>
        <v>1</v>
      </c>
      <c r="AG39" s="87">
        <f t="shared" si="24"/>
        <v>0</v>
      </c>
      <c r="AH39" s="87">
        <f t="shared" si="25"/>
        <v>0</v>
      </c>
      <c r="AI39" s="1052">
        <f t="shared" si="26"/>
        <v>1</v>
      </c>
      <c r="AJ39" s="87">
        <f t="shared" si="27"/>
        <v>0</v>
      </c>
      <c r="AK39" s="87">
        <f t="shared" si="28"/>
        <v>0</v>
      </c>
      <c r="AL39" s="1052">
        <f t="shared" si="29"/>
        <v>0</v>
      </c>
      <c r="AM39" s="91">
        <f t="shared" si="30"/>
        <v>0</v>
      </c>
      <c r="AN39" s="91" t="str">
        <f t="shared" si="31"/>
        <v/>
      </c>
      <c r="AO39" s="1053">
        <f>IF(AP39="E",1,0)</f>
        <v>0</v>
      </c>
      <c r="AP39" s="1054">
        <f t="shared" si="32"/>
        <v>0</v>
      </c>
      <c r="AQ39" s="221" t="str">
        <f>+Parameter!AH39</f>
        <v>#</v>
      </c>
      <c r="AR39" s="631"/>
      <c r="AS39" s="632">
        <f>SUM(AS40:AS43)</f>
        <v>0</v>
      </c>
      <c r="AT39" s="632"/>
      <c r="AU39" s="632"/>
      <c r="AV39" s="632"/>
      <c r="AW39" s="632">
        <f>SUM(AW40:AW43)</f>
        <v>0</v>
      </c>
      <c r="AX39" s="632"/>
      <c r="AY39" s="632"/>
      <c r="AZ39" s="632"/>
      <c r="BA39" s="632">
        <f>SUM(BA40:BA43)</f>
        <v>0</v>
      </c>
      <c r="BB39" s="634">
        <f>+BA39+AW39+AS39</f>
        <v>0</v>
      </c>
      <c r="BD39" s="268"/>
      <c r="BE39" s="274">
        <f>IF($I$2=AQ39,1,IF($I$2=Jahr!$M$7,1,0))</f>
        <v>1</v>
      </c>
      <c r="BF39" s="728">
        <v>1</v>
      </c>
      <c r="BG39" s="227"/>
      <c r="BH39" s="227"/>
      <c r="BI39" s="227"/>
      <c r="BJ39" s="227"/>
      <c r="BK39" s="227"/>
      <c r="BL39" s="227"/>
      <c r="BM39" s="227"/>
      <c r="BN39" s="227"/>
      <c r="BO39" s="227"/>
      <c r="BP39" s="273"/>
      <c r="BQ39" s="273"/>
      <c r="BR39" s="273"/>
      <c r="BV39" s="1055"/>
      <c r="BW39" s="1056"/>
      <c r="BX39" s="1026"/>
    </row>
    <row r="40" spans="1:76" ht="13.35" customHeight="1" x14ac:dyDescent="0.45">
      <c r="A40" s="1003" t="str">
        <f t="shared" si="0"/>
        <v>!</v>
      </c>
      <c r="B40" s="721"/>
      <c r="C40" s="1180"/>
      <c r="D40" s="722"/>
      <c r="E40" s="585"/>
      <c r="F40" s="586"/>
      <c r="G40" s="592"/>
      <c r="H40" s="1195"/>
      <c r="I40" s="1192"/>
      <c r="J40" s="1196"/>
      <c r="K40" s="1057">
        <f t="shared" si="4"/>
        <v>0</v>
      </c>
      <c r="L40" s="1049">
        <f t="shared" si="2"/>
        <v>0</v>
      </c>
      <c r="M40" s="1050">
        <f t="shared" si="47"/>
        <v>0</v>
      </c>
      <c r="N40" s="1051">
        <f t="shared" si="5"/>
        <v>0</v>
      </c>
      <c r="O40" s="87">
        <f t="shared" si="6"/>
        <v>0</v>
      </c>
      <c r="P40" s="87" t="str">
        <f t="shared" si="7"/>
        <v/>
      </c>
      <c r="Q40" s="1052">
        <f t="shared" si="8"/>
        <v>0</v>
      </c>
      <c r="R40" s="87">
        <f t="shared" si="9"/>
        <v>0</v>
      </c>
      <c r="S40" s="87" t="str">
        <f t="shared" si="10"/>
        <v/>
      </c>
      <c r="T40" s="1052">
        <f t="shared" si="11"/>
        <v>0</v>
      </c>
      <c r="U40" s="87">
        <f t="shared" si="12"/>
        <v>0</v>
      </c>
      <c r="V40" s="87" t="str">
        <f t="shared" si="13"/>
        <v/>
      </c>
      <c r="W40" s="1052">
        <f t="shared" si="14"/>
        <v>1</v>
      </c>
      <c r="X40" s="87">
        <f t="shared" si="15"/>
        <v>0</v>
      </c>
      <c r="Y40" s="87">
        <f t="shared" si="16"/>
        <v>0</v>
      </c>
      <c r="Z40" s="1052">
        <f t="shared" si="17"/>
        <v>1</v>
      </c>
      <c r="AA40" s="87">
        <f t="shared" si="18"/>
        <v>0</v>
      </c>
      <c r="AB40" s="87">
        <f t="shared" si="19"/>
        <v>0</v>
      </c>
      <c r="AC40" s="1052">
        <f t="shared" si="20"/>
        <v>1</v>
      </c>
      <c r="AD40" s="87">
        <f t="shared" si="21"/>
        <v>0</v>
      </c>
      <c r="AE40" s="87">
        <f t="shared" si="22"/>
        <v>0</v>
      </c>
      <c r="AF40" s="1052">
        <f t="shared" si="23"/>
        <v>1</v>
      </c>
      <c r="AG40" s="87">
        <f t="shared" si="24"/>
        <v>0</v>
      </c>
      <c r="AH40" s="87">
        <f t="shared" si="25"/>
        <v>0</v>
      </c>
      <c r="AI40" s="1052">
        <f t="shared" si="26"/>
        <v>1</v>
      </c>
      <c r="AJ40" s="87">
        <f t="shared" si="27"/>
        <v>0</v>
      </c>
      <c r="AK40" s="87">
        <f t="shared" si="28"/>
        <v>0</v>
      </c>
      <c r="AL40" s="1052">
        <f t="shared" si="29"/>
        <v>0</v>
      </c>
      <c r="AM40" s="91">
        <f t="shared" si="30"/>
        <v>0</v>
      </c>
      <c r="AN40" s="91" t="str">
        <f t="shared" si="31"/>
        <v/>
      </c>
      <c r="AO40" s="1058">
        <f>+Parameter!$D$11</f>
        <v>0</v>
      </c>
      <c r="AP40" s="1054">
        <f t="shared" si="32"/>
        <v>0</v>
      </c>
      <c r="AQ40" s="401">
        <f>+Parameter!AH40</f>
        <v>0</v>
      </c>
      <c r="AR40" s="402">
        <f>+Parameter!AI40</f>
        <v>0</v>
      </c>
      <c r="AS40" s="403">
        <f>SUMIFS($I$4:$I$48,$F$4:$F$48,AQ39,$E$4:$E$48,AQ40)+SUMIFS($J$4:$J$48,$F$4:$F$48,AQ39,$E$4:$E$48,AQ40)+SUMIFS($H$4:$H$48,$F$4:$F$48,AQ39,$E$4:$E$48,AQ40)</f>
        <v>0</v>
      </c>
      <c r="AT40" s="379"/>
      <c r="AU40" s="401">
        <f>+Parameter!AL40</f>
        <v>0</v>
      </c>
      <c r="AV40" s="402">
        <f>+Parameter!AM40</f>
        <v>0</v>
      </c>
      <c r="AW40" s="403">
        <f>SUMIFS($I$4:$I$48,$F$4:$F$48,AQ39,$E$4:$E$48,AU40)+SUMIFS($J$4:$J$48,$F$4:$F$48,AQ39,$E$4:$E$48,AU40)+SUMIFS($H$4:$H$48,$F$4:$F$48,AQ39,$E$4:$E$48,AU40)</f>
        <v>0</v>
      </c>
      <c r="AX40" s="403"/>
      <c r="AY40" s="401">
        <f>+Parameter!AP40</f>
        <v>0</v>
      </c>
      <c r="AZ40" s="402">
        <f>+Parameter!AQ40</f>
        <v>0</v>
      </c>
      <c r="BA40" s="403">
        <f>SUMIFS($I$4:$I$48,$F$4:$F$48,AQ39,$E$4:$E$48,AY40)+SUMIFS($J$4:$J$48,$F$4:$F$48,AQ39,$E$4:$E$48,AY40)+SUMIFS($H$4:$H$48,$F$4:$F$48,AQ39,$E$4:$E$48,AY40)</f>
        <v>0</v>
      </c>
      <c r="BB40" s="370" t="str">
        <f>IF(AND($B$50="y",BB41&lt;&gt;0),"aktuell","")</f>
        <v/>
      </c>
      <c r="BD40" s="268"/>
      <c r="BE40" s="274">
        <f>IF($I$2=AQ39,1,IF($I$2=Jahr!$M$7,1,0))</f>
        <v>1</v>
      </c>
      <c r="BF40" s="728">
        <v>1</v>
      </c>
      <c r="BG40" s="699">
        <f t="shared" si="33"/>
        <v>0</v>
      </c>
      <c r="BH40" s="699">
        <f t="shared" si="34"/>
        <v>0</v>
      </c>
      <c r="BI40" s="699">
        <f t="shared" si="35"/>
        <v>0</v>
      </c>
      <c r="BJ40" s="700">
        <f t="shared" si="36"/>
        <v>0</v>
      </c>
      <c r="BK40" s="700">
        <f t="shared" si="37"/>
        <v>0</v>
      </c>
      <c r="BL40" s="700">
        <f t="shared" si="38"/>
        <v>0</v>
      </c>
      <c r="BM40" s="701">
        <f t="shared" si="39"/>
        <v>0</v>
      </c>
      <c r="BN40" s="701">
        <f t="shared" si="40"/>
        <v>0</v>
      </c>
      <c r="BO40" s="701">
        <f t="shared" si="41"/>
        <v>0</v>
      </c>
      <c r="BP40" s="698">
        <f t="shared" si="42"/>
        <v>0</v>
      </c>
      <c r="BQ40" s="698">
        <f t="shared" si="43"/>
        <v>0</v>
      </c>
      <c r="BR40" s="698">
        <f t="shared" si="44"/>
        <v>0</v>
      </c>
      <c r="BS40" s="270" t="s">
        <v>8</v>
      </c>
      <c r="BV40" s="1055"/>
      <c r="BW40" s="1056"/>
      <c r="BX40" s="1026"/>
    </row>
    <row r="41" spans="1:76" ht="13.35" customHeight="1" x14ac:dyDescent="0.45">
      <c r="A41" s="1003" t="str">
        <f t="shared" si="0"/>
        <v>!</v>
      </c>
      <c r="B41" s="721"/>
      <c r="C41" s="1180"/>
      <c r="D41" s="722"/>
      <c r="E41" s="585"/>
      <c r="F41" s="586"/>
      <c r="G41" s="592"/>
      <c r="H41" s="1195"/>
      <c r="I41" s="1192"/>
      <c r="J41" s="1196"/>
      <c r="K41" s="1057">
        <f t="shared" si="4"/>
        <v>0</v>
      </c>
      <c r="L41" s="1049">
        <f t="shared" si="2"/>
        <v>0</v>
      </c>
      <c r="M41" s="1050">
        <f t="shared" si="47"/>
        <v>0</v>
      </c>
      <c r="N41" s="1051">
        <f t="shared" si="5"/>
        <v>0</v>
      </c>
      <c r="O41" s="87">
        <f t="shared" si="6"/>
        <v>0</v>
      </c>
      <c r="P41" s="87" t="str">
        <f t="shared" si="7"/>
        <v/>
      </c>
      <c r="Q41" s="1052">
        <f t="shared" si="8"/>
        <v>0</v>
      </c>
      <c r="R41" s="87">
        <f t="shared" si="9"/>
        <v>0</v>
      </c>
      <c r="S41" s="87" t="str">
        <f t="shared" si="10"/>
        <v/>
      </c>
      <c r="T41" s="1052">
        <f t="shared" si="11"/>
        <v>0</v>
      </c>
      <c r="U41" s="87">
        <f t="shared" si="12"/>
        <v>0</v>
      </c>
      <c r="V41" s="87" t="str">
        <f t="shared" si="13"/>
        <v/>
      </c>
      <c r="W41" s="1052">
        <f t="shared" si="14"/>
        <v>1</v>
      </c>
      <c r="X41" s="87">
        <f t="shared" si="15"/>
        <v>0</v>
      </c>
      <c r="Y41" s="87">
        <f t="shared" si="16"/>
        <v>0</v>
      </c>
      <c r="Z41" s="1052">
        <f t="shared" si="17"/>
        <v>1</v>
      </c>
      <c r="AA41" s="87">
        <f t="shared" si="18"/>
        <v>0</v>
      </c>
      <c r="AB41" s="87">
        <f t="shared" si="19"/>
        <v>0</v>
      </c>
      <c r="AC41" s="1052">
        <f t="shared" si="20"/>
        <v>1</v>
      </c>
      <c r="AD41" s="87">
        <f t="shared" si="21"/>
        <v>0</v>
      </c>
      <c r="AE41" s="87">
        <f t="shared" si="22"/>
        <v>0</v>
      </c>
      <c r="AF41" s="1052">
        <f t="shared" si="23"/>
        <v>1</v>
      </c>
      <c r="AG41" s="87">
        <f t="shared" si="24"/>
        <v>0</v>
      </c>
      <c r="AH41" s="87">
        <f t="shared" si="25"/>
        <v>0</v>
      </c>
      <c r="AI41" s="1052">
        <f t="shared" si="26"/>
        <v>1</v>
      </c>
      <c r="AJ41" s="87">
        <f t="shared" si="27"/>
        <v>0</v>
      </c>
      <c r="AK41" s="87">
        <f t="shared" si="28"/>
        <v>0</v>
      </c>
      <c r="AL41" s="1052">
        <f t="shared" si="29"/>
        <v>0</v>
      </c>
      <c r="AM41" s="91">
        <f t="shared" si="30"/>
        <v>0</v>
      </c>
      <c r="AN41" s="91" t="str">
        <f t="shared" si="31"/>
        <v/>
      </c>
      <c r="AO41" s="1058">
        <f>+Parameter!$D$11</f>
        <v>0</v>
      </c>
      <c r="AP41" s="1054">
        <f t="shared" si="32"/>
        <v>0</v>
      </c>
      <c r="AQ41" s="402">
        <f>+Parameter!AH41</f>
        <v>0</v>
      </c>
      <c r="AR41" s="402">
        <f>+Parameter!AI41</f>
        <v>0</v>
      </c>
      <c r="AS41" s="403">
        <f>SUMIFS($I$4:$I$48,$F$4:$F$48,AQ39,$E$4:$E$48,AQ41)+SUMIFS($J$4:$J$48,$F$4:$F$48,AQ39,$E$4:$E$48,AQ41)+SUMIFS($H$4:$H$48,$F$4:$F$48,AQ39,$E$4:$E$48,AQ41)</f>
        <v>0</v>
      </c>
      <c r="AT41" s="379"/>
      <c r="AU41" s="402">
        <f>+Parameter!AL41</f>
        <v>0</v>
      </c>
      <c r="AV41" s="402">
        <f>+Parameter!AM41</f>
        <v>0</v>
      </c>
      <c r="AW41" s="403">
        <f>SUMIFS($I$4:$I$48,$F$4:$F$48,AQ39,$E$4:$E$48,AU41)+SUMIFS($J$4:$J$48,$F$4:$F$48,AQ39,$E$4:$E$48,AU41)+SUMIFS($H$4:$H$48,$F$4:$F$48,AQ39,$E$4:$E$48,AU41)</f>
        <v>0</v>
      </c>
      <c r="AX41" s="403"/>
      <c r="AY41" s="402">
        <f>+Parameter!AP41</f>
        <v>0</v>
      </c>
      <c r="AZ41" s="402">
        <f>+Parameter!AQ41</f>
        <v>0</v>
      </c>
      <c r="BA41" s="403">
        <f>SUMIFS($I$4:$I$48,$F$4:$F$48,AQ39,$E$4:$E$48,AY41)+SUMIFS($J$4:$J$48,$F$4:$F$48,AQ39,$E$4:$E$48,AY41)+SUMIFS($H$4:$H$48,$F$4:$F$48,AQ39,$E$4:$E$48,AY41)</f>
        <v>0</v>
      </c>
      <c r="BB41" s="371">
        <f>+AK2</f>
        <v>0</v>
      </c>
      <c r="BD41" s="268"/>
      <c r="BE41" s="274">
        <f>IF($I$2=AQ39,1,IF($I$2=Jahr!$M$7,1,0))</f>
        <v>1</v>
      </c>
      <c r="BF41" s="728">
        <v>1</v>
      </c>
      <c r="BG41" s="699">
        <f t="shared" si="33"/>
        <v>0</v>
      </c>
      <c r="BH41" s="699">
        <f t="shared" si="34"/>
        <v>0</v>
      </c>
      <c r="BI41" s="699">
        <f t="shared" si="35"/>
        <v>0</v>
      </c>
      <c r="BJ41" s="700">
        <f t="shared" si="36"/>
        <v>0</v>
      </c>
      <c r="BK41" s="700">
        <f t="shared" si="37"/>
        <v>0</v>
      </c>
      <c r="BL41" s="700">
        <f t="shared" si="38"/>
        <v>0</v>
      </c>
      <c r="BM41" s="701">
        <f t="shared" si="39"/>
        <v>0</v>
      </c>
      <c r="BN41" s="701">
        <f t="shared" si="40"/>
        <v>0</v>
      </c>
      <c r="BO41" s="701">
        <f t="shared" si="41"/>
        <v>0</v>
      </c>
      <c r="BP41" s="698">
        <f t="shared" si="42"/>
        <v>0</v>
      </c>
      <c r="BQ41" s="698">
        <f t="shared" si="43"/>
        <v>0</v>
      </c>
      <c r="BR41" s="698">
        <f t="shared" si="44"/>
        <v>0</v>
      </c>
      <c r="BS41" s="275">
        <f>SUMIFS($H$4:$H$48,$F$4:$F$48,AQ39,$B$4:$B$48,"&gt;0")</f>
        <v>0</v>
      </c>
      <c r="BT41" s="275">
        <f>SUMIFS($I$4:$I$48,$F$4:$F$48,AQ39,$B$4:$B$48,"&gt;0")</f>
        <v>0</v>
      </c>
      <c r="BU41" s="275">
        <f>SUMIFS($J$4:$J$48,$F$4:$F$48,AQ39,$B$4:$B$48,"&gt;0")</f>
        <v>0</v>
      </c>
      <c r="BV41" s="276"/>
      <c r="BW41" s="1056"/>
      <c r="BX41" s="1026"/>
    </row>
    <row r="42" spans="1:76" ht="13.35" customHeight="1" x14ac:dyDescent="0.45">
      <c r="A42" s="1003" t="str">
        <f t="shared" si="0"/>
        <v>!</v>
      </c>
      <c r="B42" s="721"/>
      <c r="C42" s="1180"/>
      <c r="D42" s="722"/>
      <c r="E42" s="585"/>
      <c r="F42" s="586"/>
      <c r="G42" s="592"/>
      <c r="H42" s="1195"/>
      <c r="I42" s="1192"/>
      <c r="J42" s="1196"/>
      <c r="K42" s="1057">
        <f t="shared" si="4"/>
        <v>0</v>
      </c>
      <c r="L42" s="1049">
        <f t="shared" si="2"/>
        <v>0</v>
      </c>
      <c r="M42" s="1050">
        <f t="shared" si="47"/>
        <v>0</v>
      </c>
      <c r="N42" s="1051">
        <f t="shared" si="5"/>
        <v>0</v>
      </c>
      <c r="O42" s="87">
        <f t="shared" si="6"/>
        <v>0</v>
      </c>
      <c r="P42" s="87" t="str">
        <f t="shared" si="7"/>
        <v/>
      </c>
      <c r="Q42" s="1052">
        <f t="shared" si="8"/>
        <v>0</v>
      </c>
      <c r="R42" s="87">
        <f t="shared" si="9"/>
        <v>0</v>
      </c>
      <c r="S42" s="87" t="str">
        <f t="shared" si="10"/>
        <v/>
      </c>
      <c r="T42" s="1052">
        <f t="shared" si="11"/>
        <v>0</v>
      </c>
      <c r="U42" s="87">
        <f t="shared" si="12"/>
        <v>0</v>
      </c>
      <c r="V42" s="87" t="str">
        <f t="shared" si="13"/>
        <v/>
      </c>
      <c r="W42" s="1052">
        <f t="shared" si="14"/>
        <v>1</v>
      </c>
      <c r="X42" s="87">
        <f t="shared" si="15"/>
        <v>0</v>
      </c>
      <c r="Y42" s="87">
        <f t="shared" si="16"/>
        <v>0</v>
      </c>
      <c r="Z42" s="1052">
        <f t="shared" si="17"/>
        <v>1</v>
      </c>
      <c r="AA42" s="87">
        <f t="shared" si="18"/>
        <v>0</v>
      </c>
      <c r="AB42" s="87">
        <f t="shared" si="19"/>
        <v>0</v>
      </c>
      <c r="AC42" s="1052">
        <f t="shared" si="20"/>
        <v>1</v>
      </c>
      <c r="AD42" s="87">
        <f t="shared" si="21"/>
        <v>0</v>
      </c>
      <c r="AE42" s="87">
        <f t="shared" si="22"/>
        <v>0</v>
      </c>
      <c r="AF42" s="1052">
        <f t="shared" si="23"/>
        <v>1</v>
      </c>
      <c r="AG42" s="87">
        <f t="shared" si="24"/>
        <v>0</v>
      </c>
      <c r="AH42" s="87">
        <f t="shared" si="25"/>
        <v>0</v>
      </c>
      <c r="AI42" s="1052">
        <f t="shared" si="26"/>
        <v>1</v>
      </c>
      <c r="AJ42" s="87">
        <f t="shared" si="27"/>
        <v>0</v>
      </c>
      <c r="AK42" s="87">
        <f t="shared" si="28"/>
        <v>0</v>
      </c>
      <c r="AL42" s="1052">
        <f t="shared" si="29"/>
        <v>0</v>
      </c>
      <c r="AM42" s="91">
        <f t="shared" si="30"/>
        <v>0</v>
      </c>
      <c r="AN42" s="91" t="str">
        <f t="shared" si="31"/>
        <v/>
      </c>
      <c r="AO42" s="1058">
        <f>+Parameter!$D$11</f>
        <v>0</v>
      </c>
      <c r="AP42" s="1054">
        <f t="shared" si="32"/>
        <v>0</v>
      </c>
      <c r="AQ42" s="402">
        <f>+Parameter!AH42</f>
        <v>0</v>
      </c>
      <c r="AR42" s="402">
        <f>+Parameter!AI42</f>
        <v>0</v>
      </c>
      <c r="AS42" s="403">
        <f>SUMIFS($I$4:$I$48,$F$4:$F$48,AQ39,$E$4:$E$48,AQ42)+SUMIFS($J$4:$J$48,$F$4:$F$48,AQ39,$E$4:$E$48,AQ42)+SUMIFS($H$4:$H$48,$F$4:$F$48,AQ39,$E$4:$E$48,AQ42)</f>
        <v>0</v>
      </c>
      <c r="AT42" s="379"/>
      <c r="AU42" s="402">
        <f>+Parameter!AL42</f>
        <v>0</v>
      </c>
      <c r="AV42" s="402">
        <f>+Parameter!AM42</f>
        <v>0</v>
      </c>
      <c r="AW42" s="403">
        <f>SUMIFS($I$4:$I$48,$F$4:$F$48,AQ39,$E$4:$E$48,AU42)+SUMIFS($J$4:$J$48,$F$4:$F$48,AQ39,$E$4:$E$48,AU42)+SUMIFS($H$4:$H$48,$F$4:$F$48,AQ39,$E$4:$E$48,AU42)</f>
        <v>0</v>
      </c>
      <c r="AX42" s="403"/>
      <c r="AY42" s="402">
        <f>+Parameter!AP42</f>
        <v>0</v>
      </c>
      <c r="AZ42" s="402">
        <f>+Parameter!AQ42</f>
        <v>0</v>
      </c>
      <c r="BA42" s="403">
        <f>SUMIFS($I$4:$I$48,$F$4:$F$48,AQ39,$E$4:$E$48,AY42)+SUMIFS($J$4:$J$48,$F$4:$F$48,AQ39,$E$4:$E$48,AY42)+SUMIFS($H$4:$H$48,$F$4:$F$48,AQ39,$E$4:$E$48,AY42)</f>
        <v>0</v>
      </c>
      <c r="BB42" s="372" t="str">
        <f>IF(BB43&lt;&gt;0,"Monatsende","")</f>
        <v/>
      </c>
      <c r="BD42" s="268"/>
      <c r="BE42" s="274">
        <f>IF($I$2=AQ39,1,IF($I$2=Jahr!$M$7,1,0))</f>
        <v>1</v>
      </c>
      <c r="BF42" s="728">
        <v>1</v>
      </c>
      <c r="BG42" s="699">
        <f t="shared" si="33"/>
        <v>0</v>
      </c>
      <c r="BH42" s="699">
        <f t="shared" si="34"/>
        <v>0</v>
      </c>
      <c r="BI42" s="699">
        <f t="shared" si="35"/>
        <v>0</v>
      </c>
      <c r="BJ42" s="700">
        <f t="shared" si="36"/>
        <v>0</v>
      </c>
      <c r="BK42" s="700">
        <f t="shared" si="37"/>
        <v>0</v>
      </c>
      <c r="BL42" s="700">
        <f t="shared" si="38"/>
        <v>0</v>
      </c>
      <c r="BM42" s="701">
        <f t="shared" si="39"/>
        <v>0</v>
      </c>
      <c r="BN42" s="701">
        <f t="shared" si="40"/>
        <v>0</v>
      </c>
      <c r="BO42" s="701">
        <f t="shared" si="41"/>
        <v>0</v>
      </c>
      <c r="BP42" s="698">
        <f t="shared" si="42"/>
        <v>0</v>
      </c>
      <c r="BQ42" s="698">
        <f t="shared" si="43"/>
        <v>0</v>
      </c>
      <c r="BR42" s="698">
        <f t="shared" si="44"/>
        <v>0</v>
      </c>
      <c r="BS42" s="270" t="s">
        <v>22</v>
      </c>
      <c r="BV42" s="1055"/>
      <c r="BW42" s="1056"/>
      <c r="BX42" s="1026"/>
    </row>
    <row r="43" spans="1:76" ht="13.35" customHeight="1" x14ac:dyDescent="0.45">
      <c r="A43" s="1003" t="str">
        <f t="shared" si="0"/>
        <v>!</v>
      </c>
      <c r="B43" s="721"/>
      <c r="C43" s="1180"/>
      <c r="D43" s="722"/>
      <c r="E43" s="585"/>
      <c r="F43" s="586"/>
      <c r="G43" s="592"/>
      <c r="H43" s="1195"/>
      <c r="I43" s="1192"/>
      <c r="J43" s="1196"/>
      <c r="K43" s="1057">
        <f t="shared" si="4"/>
        <v>0</v>
      </c>
      <c r="L43" s="1049">
        <f t="shared" si="2"/>
        <v>0</v>
      </c>
      <c r="M43" s="1050">
        <f t="shared" si="47"/>
        <v>0</v>
      </c>
      <c r="N43" s="1051">
        <f t="shared" si="5"/>
        <v>0</v>
      </c>
      <c r="O43" s="87">
        <f t="shared" si="6"/>
        <v>0</v>
      </c>
      <c r="P43" s="87" t="str">
        <f t="shared" si="7"/>
        <v/>
      </c>
      <c r="Q43" s="1052">
        <f t="shared" si="8"/>
        <v>0</v>
      </c>
      <c r="R43" s="87">
        <f t="shared" si="9"/>
        <v>0</v>
      </c>
      <c r="S43" s="87" t="str">
        <f t="shared" si="10"/>
        <v/>
      </c>
      <c r="T43" s="1052">
        <f t="shared" si="11"/>
        <v>0</v>
      </c>
      <c r="U43" s="87">
        <f t="shared" si="12"/>
        <v>0</v>
      </c>
      <c r="V43" s="87" t="str">
        <f t="shared" si="13"/>
        <v/>
      </c>
      <c r="W43" s="1052">
        <f t="shared" si="14"/>
        <v>1</v>
      </c>
      <c r="X43" s="87">
        <f t="shared" si="15"/>
        <v>0</v>
      </c>
      <c r="Y43" s="87">
        <f t="shared" si="16"/>
        <v>0</v>
      </c>
      <c r="Z43" s="1052">
        <f t="shared" si="17"/>
        <v>1</v>
      </c>
      <c r="AA43" s="87">
        <f t="shared" si="18"/>
        <v>0</v>
      </c>
      <c r="AB43" s="87">
        <f t="shared" si="19"/>
        <v>0</v>
      </c>
      <c r="AC43" s="1052">
        <f t="shared" si="20"/>
        <v>1</v>
      </c>
      <c r="AD43" s="87">
        <f t="shared" si="21"/>
        <v>0</v>
      </c>
      <c r="AE43" s="87">
        <f t="shared" si="22"/>
        <v>0</v>
      </c>
      <c r="AF43" s="1052">
        <f t="shared" si="23"/>
        <v>1</v>
      </c>
      <c r="AG43" s="87">
        <f t="shared" si="24"/>
        <v>0</v>
      </c>
      <c r="AH43" s="87">
        <f t="shared" si="25"/>
        <v>0</v>
      </c>
      <c r="AI43" s="1052">
        <f t="shared" si="26"/>
        <v>1</v>
      </c>
      <c r="AJ43" s="87">
        <f t="shared" si="27"/>
        <v>0</v>
      </c>
      <c r="AK43" s="87">
        <f t="shared" si="28"/>
        <v>0</v>
      </c>
      <c r="AL43" s="1052">
        <f t="shared" si="29"/>
        <v>0</v>
      </c>
      <c r="AM43" s="91">
        <f t="shared" si="30"/>
        <v>0</v>
      </c>
      <c r="AN43" s="91" t="str">
        <f t="shared" si="31"/>
        <v/>
      </c>
      <c r="AO43" s="1058">
        <f>+Parameter!$D$11</f>
        <v>0</v>
      </c>
      <c r="AP43" s="1054">
        <f t="shared" si="32"/>
        <v>0</v>
      </c>
      <c r="AQ43" s="404">
        <f>+Parameter!AH43</f>
        <v>0</v>
      </c>
      <c r="AR43" s="404">
        <f>+Parameter!AI43</f>
        <v>0</v>
      </c>
      <c r="AS43" s="405">
        <f>SUMIFS($I$4:$I$48,$F$4:$F$48,AQ39,$E$4:$E$48,AQ43)+SUMIFS($J$4:$J$48,$F$4:$F$48,AQ39,$E$4:$E$48,AQ43)+SUMIFS($H$4:$H$48,$F$4:$F$48,AQ39,$E$4:$E$48,AQ43)</f>
        <v>0</v>
      </c>
      <c r="AT43" s="382"/>
      <c r="AU43" s="404">
        <f>+Parameter!AL43</f>
        <v>0</v>
      </c>
      <c r="AV43" s="404">
        <f>+Parameter!AM43</f>
        <v>0</v>
      </c>
      <c r="AW43" s="405">
        <f>SUMIFS($I$4:$I$48,$F$4:$F$48,AQ39,$E$4:$E$48,AU43)+SUMIFS($J$4:$J$48,$F$4:$F$48,AQ39,$E$4:$E$48,AU43)+SUMIFS($H$4:$H$48,$F$4:$F$48,AQ39,$E$4:$E$48,AU43)</f>
        <v>0</v>
      </c>
      <c r="AX43" s="405"/>
      <c r="AY43" s="404">
        <f>+Parameter!AP43</f>
        <v>0</v>
      </c>
      <c r="AZ43" s="404">
        <f>+Parameter!AQ43</f>
        <v>0</v>
      </c>
      <c r="BA43" s="405">
        <f>SUMIFS($I$4:$I$48,$F$4:$F$48,AQ39,$E$4:$E$48,AY43)+SUMIFS($J$4:$J$48,$F$4:$F$48,AQ39,$E$4:$E$48,AY43)+SUMIFS($H$4:$H$48,$F$4:$F$48,AQ39,$E$4:$E$48,AY43)</f>
        <v>0</v>
      </c>
      <c r="BB43" s="375">
        <f>+AK3</f>
        <v>0</v>
      </c>
      <c r="BD43" s="268"/>
      <c r="BE43" s="274">
        <f>IF($I$2=AQ39,1,IF($I$2=Jahr!$M$7,1,0))</f>
        <v>1</v>
      </c>
      <c r="BF43" s="728">
        <v>1</v>
      </c>
      <c r="BG43" s="702">
        <f t="shared" si="33"/>
        <v>0</v>
      </c>
      <c r="BH43" s="702">
        <f t="shared" si="34"/>
        <v>0</v>
      </c>
      <c r="BI43" s="702">
        <f t="shared" si="35"/>
        <v>0</v>
      </c>
      <c r="BJ43" s="703">
        <f t="shared" si="36"/>
        <v>0</v>
      </c>
      <c r="BK43" s="703">
        <f t="shared" si="37"/>
        <v>0</v>
      </c>
      <c r="BL43" s="703">
        <f t="shared" si="38"/>
        <v>0</v>
      </c>
      <c r="BM43" s="704">
        <f t="shared" si="39"/>
        <v>0</v>
      </c>
      <c r="BN43" s="704">
        <f t="shared" si="40"/>
        <v>0</v>
      </c>
      <c r="BO43" s="704">
        <f t="shared" si="41"/>
        <v>0</v>
      </c>
      <c r="BP43" s="705">
        <f t="shared" si="42"/>
        <v>0</v>
      </c>
      <c r="BQ43" s="705">
        <f t="shared" si="43"/>
        <v>0</v>
      </c>
      <c r="BR43" s="705">
        <f t="shared" si="44"/>
        <v>0</v>
      </c>
      <c r="BS43" s="277">
        <f>SUMIFS($H$4:$H$48,$F$4:$F$48,AQ39)</f>
        <v>0</v>
      </c>
      <c r="BT43" s="277">
        <f>SUMIFS($I$4:$I$48,$F$4:$F$48,AQ39)</f>
        <v>0</v>
      </c>
      <c r="BU43" s="277">
        <f>SUMIFS($J$4:$J$48,$F$4:$F$48,AQ39)</f>
        <v>0</v>
      </c>
      <c r="BV43" s="278">
        <f>IF($AP$2=0,+BW43-BB39,0)</f>
        <v>0</v>
      </c>
      <c r="BW43" s="1059">
        <f>+AK$50</f>
        <v>0</v>
      </c>
      <c r="BX43" s="1026"/>
    </row>
    <row r="44" spans="1:76" ht="13.35" customHeight="1" x14ac:dyDescent="0.45">
      <c r="A44" s="1003" t="str">
        <f t="shared" si="0"/>
        <v>!</v>
      </c>
      <c r="B44" s="721"/>
      <c r="C44" s="1180"/>
      <c r="D44" s="722"/>
      <c r="E44" s="585"/>
      <c r="F44" s="586"/>
      <c r="G44" s="592"/>
      <c r="H44" s="1195"/>
      <c r="I44" s="1192"/>
      <c r="J44" s="1196"/>
      <c r="K44" s="1057">
        <f t="shared" si="4"/>
        <v>0</v>
      </c>
      <c r="L44" s="1049">
        <f t="shared" si="2"/>
        <v>0</v>
      </c>
      <c r="M44" s="1050">
        <f t="shared" si="47"/>
        <v>0</v>
      </c>
      <c r="N44" s="1051">
        <f t="shared" si="5"/>
        <v>0</v>
      </c>
      <c r="O44" s="87">
        <f t="shared" si="6"/>
        <v>0</v>
      </c>
      <c r="P44" s="87" t="str">
        <f t="shared" si="7"/>
        <v/>
      </c>
      <c r="Q44" s="1052">
        <f t="shared" si="8"/>
        <v>0</v>
      </c>
      <c r="R44" s="87">
        <f t="shared" si="9"/>
        <v>0</v>
      </c>
      <c r="S44" s="87" t="str">
        <f t="shared" si="10"/>
        <v/>
      </c>
      <c r="T44" s="1052">
        <f t="shared" si="11"/>
        <v>0</v>
      </c>
      <c r="U44" s="87">
        <f t="shared" si="12"/>
        <v>0</v>
      </c>
      <c r="V44" s="87" t="str">
        <f t="shared" si="13"/>
        <v/>
      </c>
      <c r="W44" s="1052">
        <f t="shared" si="14"/>
        <v>1</v>
      </c>
      <c r="X44" s="87">
        <f t="shared" si="15"/>
        <v>0</v>
      </c>
      <c r="Y44" s="87">
        <f t="shared" si="16"/>
        <v>0</v>
      </c>
      <c r="Z44" s="1052">
        <f t="shared" si="17"/>
        <v>1</v>
      </c>
      <c r="AA44" s="87">
        <f t="shared" si="18"/>
        <v>0</v>
      </c>
      <c r="AB44" s="87">
        <f t="shared" si="19"/>
        <v>0</v>
      </c>
      <c r="AC44" s="1052">
        <f t="shared" si="20"/>
        <v>1</v>
      </c>
      <c r="AD44" s="87">
        <f t="shared" si="21"/>
        <v>0</v>
      </c>
      <c r="AE44" s="87">
        <f t="shared" si="22"/>
        <v>0</v>
      </c>
      <c r="AF44" s="1052">
        <f t="shared" si="23"/>
        <v>1</v>
      </c>
      <c r="AG44" s="87">
        <f t="shared" si="24"/>
        <v>0</v>
      </c>
      <c r="AH44" s="87">
        <f t="shared" si="25"/>
        <v>0</v>
      </c>
      <c r="AI44" s="1052">
        <f t="shared" si="26"/>
        <v>1</v>
      </c>
      <c r="AJ44" s="87">
        <f t="shared" si="27"/>
        <v>0</v>
      </c>
      <c r="AK44" s="87">
        <f t="shared" si="28"/>
        <v>0</v>
      </c>
      <c r="AL44" s="1052">
        <f t="shared" si="29"/>
        <v>0</v>
      </c>
      <c r="AM44" s="91">
        <f t="shared" si="30"/>
        <v>0</v>
      </c>
      <c r="AN44" s="91" t="str">
        <f t="shared" si="31"/>
        <v/>
      </c>
      <c r="AO44" s="1060"/>
      <c r="AP44" s="1054">
        <f t="shared" si="32"/>
        <v>0</v>
      </c>
      <c r="AQ44" s="1390" t="str">
        <f>+Jahr!P27</f>
        <v/>
      </c>
      <c r="AR44" s="1390"/>
      <c r="AS44" s="1390"/>
      <c r="AT44" s="1390"/>
      <c r="AU44" s="1390"/>
      <c r="AV44" s="1390"/>
      <c r="AZ44" s="499"/>
      <c r="BA44" s="500" t="str">
        <f>IF(BB44&lt;&gt;0,"Gesamt aktuell gebucht: ","")</f>
        <v/>
      </c>
      <c r="BB44" s="501">
        <f>+BB6+BB11+BB16+BB21+BB26+BB31+BB36+BB41+BB46</f>
        <v>0</v>
      </c>
      <c r="BD44" s="268"/>
      <c r="BE44" s="274">
        <f>IF($I$2=AQ40,1,IF($I$2=Jahr!$M$7,1,0))</f>
        <v>1</v>
      </c>
      <c r="BF44" s="728">
        <v>1</v>
      </c>
      <c r="BG44" s="712"/>
      <c r="BK44" s="271"/>
      <c r="BL44" s="271"/>
      <c r="BM44" s="271"/>
      <c r="BN44" s="271"/>
      <c r="BO44" s="271"/>
      <c r="BP44" s="271"/>
      <c r="BQ44" s="271"/>
      <c r="BR44" s="271"/>
      <c r="BV44" s="1055"/>
      <c r="BW44" s="1056"/>
      <c r="BX44" s="1026"/>
    </row>
    <row r="45" spans="1:76" ht="13.35" customHeight="1" x14ac:dyDescent="0.2">
      <c r="A45" s="1003" t="str">
        <f t="shared" si="0"/>
        <v>!</v>
      </c>
      <c r="B45" s="721"/>
      <c r="C45" s="1180"/>
      <c r="D45" s="722"/>
      <c r="E45" s="585"/>
      <c r="F45" s="586"/>
      <c r="G45" s="592"/>
      <c r="H45" s="1195"/>
      <c r="I45" s="1192"/>
      <c r="J45" s="1196"/>
      <c r="K45" s="1057">
        <f t="shared" si="4"/>
        <v>0</v>
      </c>
      <c r="L45" s="1049">
        <f t="shared" si="2"/>
        <v>0</v>
      </c>
      <c r="M45" s="1050">
        <f t="shared" si="47"/>
        <v>0</v>
      </c>
      <c r="N45" s="1051">
        <f t="shared" si="5"/>
        <v>0</v>
      </c>
      <c r="O45" s="87">
        <f t="shared" si="6"/>
        <v>0</v>
      </c>
      <c r="P45" s="87" t="str">
        <f t="shared" si="7"/>
        <v/>
      </c>
      <c r="Q45" s="1052">
        <f t="shared" si="8"/>
        <v>0</v>
      </c>
      <c r="R45" s="87">
        <f t="shared" si="9"/>
        <v>0</v>
      </c>
      <c r="S45" s="87" t="str">
        <f t="shared" si="10"/>
        <v/>
      </c>
      <c r="T45" s="1052">
        <f t="shared" si="11"/>
        <v>0</v>
      </c>
      <c r="U45" s="87">
        <f t="shared" si="12"/>
        <v>0</v>
      </c>
      <c r="V45" s="87" t="str">
        <f t="shared" si="13"/>
        <v/>
      </c>
      <c r="W45" s="1052">
        <f t="shared" si="14"/>
        <v>1</v>
      </c>
      <c r="X45" s="87">
        <f t="shared" si="15"/>
        <v>0</v>
      </c>
      <c r="Y45" s="87">
        <f t="shared" si="16"/>
        <v>0</v>
      </c>
      <c r="Z45" s="1052">
        <f t="shared" si="17"/>
        <v>1</v>
      </c>
      <c r="AA45" s="87">
        <f t="shared" si="18"/>
        <v>0</v>
      </c>
      <c r="AB45" s="87">
        <f t="shared" si="19"/>
        <v>0</v>
      </c>
      <c r="AC45" s="1052">
        <f t="shared" si="20"/>
        <v>1</v>
      </c>
      <c r="AD45" s="87">
        <f t="shared" si="21"/>
        <v>0</v>
      </c>
      <c r="AE45" s="87">
        <f t="shared" si="22"/>
        <v>0</v>
      </c>
      <c r="AF45" s="1052">
        <f t="shared" si="23"/>
        <v>1</v>
      </c>
      <c r="AG45" s="87">
        <f t="shared" si="24"/>
        <v>0</v>
      </c>
      <c r="AH45" s="87">
        <f t="shared" si="25"/>
        <v>0</v>
      </c>
      <c r="AI45" s="1052">
        <f t="shared" si="26"/>
        <v>1</v>
      </c>
      <c r="AJ45" s="87">
        <f t="shared" si="27"/>
        <v>0</v>
      </c>
      <c r="AK45" s="87">
        <f t="shared" si="28"/>
        <v>0</v>
      </c>
      <c r="AL45" s="1052">
        <f t="shared" si="29"/>
        <v>0</v>
      </c>
      <c r="AM45" s="91">
        <f t="shared" si="30"/>
        <v>0</v>
      </c>
      <c r="AN45" s="91" t="str">
        <f t="shared" si="31"/>
        <v/>
      </c>
      <c r="AO45" s="1061"/>
      <c r="AP45" s="1054">
        <f t="shared" si="32"/>
        <v>0</v>
      </c>
      <c r="AQ45" s="200" t="str">
        <f>+Parameter!AH45</f>
        <v>X</v>
      </c>
      <c r="AR45" s="1386" t="s">
        <v>16</v>
      </c>
      <c r="AS45" s="1386"/>
      <c r="AT45" s="1386"/>
      <c r="AU45" s="1386"/>
      <c r="AV45" s="1386"/>
      <c r="AW45" s="1386"/>
      <c r="AX45" s="1386"/>
      <c r="AY45" s="1386"/>
      <c r="AZ45" s="1386"/>
      <c r="BA45" s="201" t="s">
        <v>27</v>
      </c>
      <c r="BB45" s="406">
        <f>+BB39+BB34+BB29+BB24+BB19+BB14+BB9+BB4+AZ46-H50-P60</f>
        <v>0</v>
      </c>
      <c r="BD45" s="268"/>
      <c r="BE45" s="274">
        <f>IF($I$2=AQ41,1,IF($I$2=Jahr!$M$7,1,0))</f>
        <v>1</v>
      </c>
      <c r="BF45" s="728">
        <v>1</v>
      </c>
      <c r="BV45" s="1055"/>
      <c r="BW45" s="1056"/>
      <c r="BX45" s="1026"/>
    </row>
    <row r="46" spans="1:76" ht="13.35" customHeight="1" x14ac:dyDescent="0.45">
      <c r="A46" s="1003" t="str">
        <f t="shared" si="0"/>
        <v>!</v>
      </c>
      <c r="B46" s="721"/>
      <c r="C46" s="1180"/>
      <c r="D46" s="722"/>
      <c r="E46" s="585"/>
      <c r="F46" s="586"/>
      <c r="G46" s="592"/>
      <c r="H46" s="1195"/>
      <c r="I46" s="1192"/>
      <c r="J46" s="1196"/>
      <c r="K46" s="1057">
        <f t="shared" si="4"/>
        <v>0</v>
      </c>
      <c r="L46" s="1049">
        <f t="shared" si="2"/>
        <v>0</v>
      </c>
      <c r="M46" s="1050">
        <f t="shared" si="47"/>
        <v>0</v>
      </c>
      <c r="N46" s="1051">
        <f t="shared" si="5"/>
        <v>0</v>
      </c>
      <c r="O46" s="87">
        <f t="shared" si="6"/>
        <v>0</v>
      </c>
      <c r="P46" s="87" t="str">
        <f t="shared" si="7"/>
        <v/>
      </c>
      <c r="Q46" s="1052">
        <f t="shared" si="8"/>
        <v>0</v>
      </c>
      <c r="R46" s="87">
        <f t="shared" si="9"/>
        <v>0</v>
      </c>
      <c r="S46" s="87" t="str">
        <f t="shared" si="10"/>
        <v/>
      </c>
      <c r="T46" s="1052">
        <f t="shared" si="11"/>
        <v>0</v>
      </c>
      <c r="U46" s="87">
        <f t="shared" si="12"/>
        <v>0</v>
      </c>
      <c r="V46" s="87" t="str">
        <f t="shared" si="13"/>
        <v/>
      </c>
      <c r="W46" s="1052">
        <f t="shared" si="14"/>
        <v>1</v>
      </c>
      <c r="X46" s="87">
        <f t="shared" si="15"/>
        <v>0</v>
      </c>
      <c r="Y46" s="87">
        <f t="shared" si="16"/>
        <v>0</v>
      </c>
      <c r="Z46" s="1052">
        <f t="shared" si="17"/>
        <v>1</v>
      </c>
      <c r="AA46" s="87">
        <f t="shared" si="18"/>
        <v>0</v>
      </c>
      <c r="AB46" s="87">
        <f t="shared" si="19"/>
        <v>0</v>
      </c>
      <c r="AC46" s="1052">
        <f t="shared" si="20"/>
        <v>1</v>
      </c>
      <c r="AD46" s="87">
        <f t="shared" si="21"/>
        <v>0</v>
      </c>
      <c r="AE46" s="87">
        <f t="shared" si="22"/>
        <v>0</v>
      </c>
      <c r="AF46" s="1052">
        <f t="shared" si="23"/>
        <v>1</v>
      </c>
      <c r="AG46" s="87">
        <f t="shared" si="24"/>
        <v>0</v>
      </c>
      <c r="AH46" s="87">
        <f t="shared" si="25"/>
        <v>0</v>
      </c>
      <c r="AI46" s="1052">
        <f t="shared" si="26"/>
        <v>1</v>
      </c>
      <c r="AJ46" s="87">
        <f t="shared" si="27"/>
        <v>0</v>
      </c>
      <c r="AK46" s="87">
        <f t="shared" si="28"/>
        <v>0</v>
      </c>
      <c r="AL46" s="1052">
        <f t="shared" si="29"/>
        <v>0</v>
      </c>
      <c r="AM46" s="91">
        <f t="shared" si="30"/>
        <v>0</v>
      </c>
      <c r="AN46" s="91" t="str">
        <f t="shared" si="31"/>
        <v/>
      </c>
      <c r="AO46" s="1062"/>
      <c r="AP46" s="1054">
        <f t="shared" si="32"/>
        <v>0</v>
      </c>
      <c r="AQ46" s="627" t="s">
        <v>89</v>
      </c>
      <c r="AR46" s="627"/>
      <c r="AS46" s="628"/>
      <c r="AT46" s="629"/>
      <c r="AU46" s="1063" t="s">
        <v>10</v>
      </c>
      <c r="AV46" s="1063" t="s">
        <v>28</v>
      </c>
      <c r="AW46" s="1063"/>
      <c r="AX46" s="1063"/>
      <c r="AY46" s="1063"/>
      <c r="AZ46" s="630">
        <f>SUMIFS($I$4:$I$48,$F$4:$F$48,AQ45,$E$4:$E$48,AQ45)+SUMIFS($J$4:$J$48,$F$4:$F$48,AQ45,$E$4:$E$48,AQ45)+SUMIFS($H$4:$H$48,$F$4:$F$48,AQ45,$E$4:$E$48,AQ45)</f>
        <v>0</v>
      </c>
      <c r="BA46" s="616" t="str">
        <f>IF(BB46&lt;&gt;0,"aktuell","")</f>
        <v/>
      </c>
      <c r="BB46" s="617">
        <f>+AN2</f>
        <v>0</v>
      </c>
      <c r="BD46" s="268"/>
      <c r="BE46" s="274">
        <f>IF($I$2=AQ42,1,IF($I$2=Jahr!$M$7,1,0))</f>
        <v>1</v>
      </c>
      <c r="BF46" s="728">
        <v>1</v>
      </c>
      <c r="BG46" s="724"/>
      <c r="BH46" s="693"/>
      <c r="BP46" s="279" t="s">
        <v>8</v>
      </c>
      <c r="BQ46" s="279"/>
      <c r="BR46" s="279"/>
      <c r="BS46" s="275">
        <f>SUMIFS($H$4:$H$48,$F$4:$F$48,AQ45,$B$4:$B$48,"&gt;0")</f>
        <v>0</v>
      </c>
      <c r="BT46" s="275">
        <f>SUMIFS($I$4:$I$48,$F$4:$F$48,AQ45,$B$4:$B$48,"&gt;0")</f>
        <v>0</v>
      </c>
      <c r="BU46" s="275">
        <f>SUMIFS($J$4:$J$48,$F$4:$F$48,AQ45,$B$4:$B$48,"&gt;0")</f>
        <v>0</v>
      </c>
      <c r="BV46" s="276"/>
      <c r="BW46" s="1056"/>
      <c r="BX46" s="1026"/>
    </row>
    <row r="47" spans="1:76" ht="13.35" customHeight="1" thickBot="1" x14ac:dyDescent="0.5">
      <c r="A47" s="1003" t="str">
        <f t="shared" si="0"/>
        <v>!</v>
      </c>
      <c r="B47" s="721"/>
      <c r="C47" s="1180"/>
      <c r="D47" s="722"/>
      <c r="E47" s="585"/>
      <c r="F47" s="586"/>
      <c r="G47" s="592"/>
      <c r="H47" s="1195"/>
      <c r="I47" s="1192"/>
      <c r="J47" s="1196"/>
      <c r="K47" s="1057">
        <f t="shared" si="4"/>
        <v>0</v>
      </c>
      <c r="L47" s="1064">
        <f t="shared" si="2"/>
        <v>0</v>
      </c>
      <c r="M47" s="1050">
        <f>IF(AND(B47&gt;0,B47&lt;&gt;"x",M46&lt;&gt;0),+M46+1,0)</f>
        <v>0</v>
      </c>
      <c r="N47" s="1051">
        <f t="shared" si="5"/>
        <v>0</v>
      </c>
      <c r="O47" s="87">
        <f t="shared" si="6"/>
        <v>0</v>
      </c>
      <c r="P47" s="87" t="str">
        <f t="shared" si="7"/>
        <v/>
      </c>
      <c r="Q47" s="1052">
        <f t="shared" si="8"/>
        <v>0</v>
      </c>
      <c r="R47" s="87">
        <f t="shared" si="9"/>
        <v>0</v>
      </c>
      <c r="S47" s="87" t="str">
        <f t="shared" si="10"/>
        <v/>
      </c>
      <c r="T47" s="1052">
        <f t="shared" si="11"/>
        <v>0</v>
      </c>
      <c r="U47" s="87">
        <f t="shared" si="12"/>
        <v>0</v>
      </c>
      <c r="V47" s="87" t="str">
        <f t="shared" si="13"/>
        <v/>
      </c>
      <c r="W47" s="1052">
        <f t="shared" si="14"/>
        <v>1</v>
      </c>
      <c r="X47" s="87">
        <f t="shared" si="15"/>
        <v>0</v>
      </c>
      <c r="Y47" s="87">
        <f t="shared" si="16"/>
        <v>0</v>
      </c>
      <c r="Z47" s="1052">
        <f t="shared" si="17"/>
        <v>1</v>
      </c>
      <c r="AA47" s="87">
        <f t="shared" si="18"/>
        <v>0</v>
      </c>
      <c r="AB47" s="87">
        <f t="shared" si="19"/>
        <v>0</v>
      </c>
      <c r="AC47" s="1052">
        <f t="shared" si="20"/>
        <v>1</v>
      </c>
      <c r="AD47" s="87">
        <f t="shared" si="21"/>
        <v>0</v>
      </c>
      <c r="AE47" s="87">
        <f t="shared" si="22"/>
        <v>0</v>
      </c>
      <c r="AF47" s="1052">
        <f t="shared" si="23"/>
        <v>1</v>
      </c>
      <c r="AG47" s="87">
        <f t="shared" si="24"/>
        <v>0</v>
      </c>
      <c r="AH47" s="87">
        <f t="shared" si="25"/>
        <v>0</v>
      </c>
      <c r="AI47" s="1052">
        <f t="shared" si="26"/>
        <v>1</v>
      </c>
      <c r="AJ47" s="87">
        <f t="shared" si="27"/>
        <v>0</v>
      </c>
      <c r="AK47" s="87">
        <f t="shared" si="28"/>
        <v>0</v>
      </c>
      <c r="AL47" s="1052">
        <f t="shared" si="29"/>
        <v>0</v>
      </c>
      <c r="AM47" s="91">
        <f>IF($F47=AM$2,AM46+$H47+$I47+$J47,+AM46)</f>
        <v>0</v>
      </c>
      <c r="AN47" s="1146" t="str">
        <f t="shared" ref="AN47" si="48">IF($F47=AM$2,+$H47+$I47+$J47,"")</f>
        <v/>
      </c>
      <c r="AO47" s="1065"/>
      <c r="AP47" s="1054">
        <f t="shared" si="32"/>
        <v>0</v>
      </c>
      <c r="AQ47" s="1383" t="s">
        <v>148</v>
      </c>
      <c r="AR47" s="1383"/>
      <c r="AS47" s="1383"/>
      <c r="AT47" s="1383"/>
      <c r="AU47" s="1383"/>
      <c r="AV47" s="1383"/>
      <c r="AW47" s="1383"/>
      <c r="AX47" s="1383"/>
      <c r="AY47" s="1383"/>
      <c r="AZ47" s="1384"/>
      <c r="BA47" s="618" t="str">
        <f>IF(BB47&lt;&gt;0,"Monatsende","")</f>
        <v/>
      </c>
      <c r="BB47" s="619">
        <f>+AN3</f>
        <v>0</v>
      </c>
      <c r="BD47" s="280"/>
      <c r="BE47" s="281">
        <f>IF($I$2=AQ43,1,IF($I$2=Jahr!$M$7,1,0))</f>
        <v>1</v>
      </c>
      <c r="BF47" s="729">
        <v>1</v>
      </c>
      <c r="BG47" s="723"/>
      <c r="BH47" s="282"/>
      <c r="BI47" s="282"/>
      <c r="BJ47" s="282"/>
      <c r="BK47" s="283"/>
      <c r="BL47" s="283"/>
      <c r="BM47" s="283"/>
      <c r="BN47" s="283"/>
      <c r="BO47" s="283"/>
      <c r="BP47" s="284" t="s">
        <v>22</v>
      </c>
      <c r="BQ47" s="284"/>
      <c r="BR47" s="284"/>
      <c r="BS47" s="285">
        <f>SUMIFS($H$4:$H$48,$F$4:$F$48,AQ45)</f>
        <v>0</v>
      </c>
      <c r="BT47" s="285">
        <f>SUMIFS($I$4:$I$48,$F$4:$F$48,AQ45)</f>
        <v>0</v>
      </c>
      <c r="BU47" s="285">
        <f>SUMIFS($J$4:$J$48,$F$4:$F$48,AQ45)</f>
        <v>0</v>
      </c>
      <c r="BV47" s="286">
        <f>IF($AP$2=0,+BW47-AZ46,0)</f>
        <v>0</v>
      </c>
      <c r="BW47" s="1066">
        <f>+AN$50</f>
        <v>0</v>
      </c>
      <c r="BX47" s="1026"/>
    </row>
    <row r="48" spans="1:76" ht="5.0999999999999996" customHeight="1" thickTop="1" x14ac:dyDescent="0.45">
      <c r="A48" s="1370" t="s">
        <v>95</v>
      </c>
      <c r="B48" s="1362" t="str">
        <f>IF($BE$2&lt;&gt;0,"geht nicht!",IF(M49=0,"einfügen:","kopieren:"))</f>
        <v>einfügen:</v>
      </c>
      <c r="C48" s="1364" t="str">
        <f>IF($BE$2&lt;&gt;0," Die Aktion muss rückgängig gemacht werden!",IF(M49=0," &lt; markieren + &lt;Einfügen/Blattzeile Einfügen&gt;"," bis hierher ziehen!"))</f>
        <v xml:space="preserve"> &lt; markieren + &lt;Einfügen/Blattzeile Einfügen&gt;</v>
      </c>
      <c r="D48" s="1365"/>
      <c r="E48" s="1067" t="s">
        <v>9</v>
      </c>
      <c r="F48" s="1068" t="s">
        <v>9</v>
      </c>
      <c r="G48" s="1068" t="s">
        <v>9</v>
      </c>
      <c r="H48" s="1069"/>
      <c r="I48" s="1175"/>
      <c r="J48" s="1173"/>
      <c r="K48" s="1372">
        <f>K3+H49+I49+J49-H50</f>
        <v>0</v>
      </c>
      <c r="L48" s="1070"/>
      <c r="M48" s="1037"/>
      <c r="N48" s="1051"/>
      <c r="O48" s="87"/>
      <c r="P48" s="87"/>
      <c r="Q48" s="1052"/>
      <c r="R48" s="87"/>
      <c r="S48" s="87"/>
      <c r="T48" s="1052"/>
      <c r="U48" s="87"/>
      <c r="V48" s="87"/>
      <c r="W48" s="1052"/>
      <c r="X48" s="87"/>
      <c r="Y48" s="87"/>
      <c r="Z48" s="1052"/>
      <c r="AA48" s="87"/>
      <c r="AB48" s="87"/>
      <c r="AC48" s="1052"/>
      <c r="AD48" s="87"/>
      <c r="AE48" s="87"/>
      <c r="AF48" s="1052"/>
      <c r="AG48" s="87"/>
      <c r="AH48" s="87"/>
      <c r="AI48" s="1052"/>
      <c r="AJ48" s="87"/>
      <c r="AK48" s="87"/>
      <c r="AL48" s="1052"/>
      <c r="AM48" s="91"/>
      <c r="AN48" s="91"/>
      <c r="AO48" s="1071"/>
      <c r="AP48" s="1371" t="s">
        <v>95</v>
      </c>
      <c r="AQ48" s="588"/>
      <c r="AR48" s="589"/>
      <c r="AS48" s="590"/>
      <c r="AT48" s="589"/>
      <c r="AU48" s="589"/>
      <c r="AV48" s="589"/>
      <c r="AW48" s="590"/>
      <c r="AX48" s="589"/>
      <c r="AY48" s="589"/>
      <c r="AZ48" s="589"/>
      <c r="BA48" s="590"/>
      <c r="BB48" s="591"/>
    </row>
    <row r="49" spans="1:58" ht="13.15" customHeight="1" x14ac:dyDescent="0.35">
      <c r="A49" s="1370"/>
      <c r="B49" s="1363"/>
      <c r="C49" s="1366"/>
      <c r="D49" s="1367"/>
      <c r="E49" s="1072" t="s">
        <v>9</v>
      </c>
      <c r="F49" s="1073" t="s">
        <v>9</v>
      </c>
      <c r="G49" s="1073" t="s">
        <v>9</v>
      </c>
      <c r="H49" s="1176" t="str">
        <f>IF(SUBTOTAL(9,H4:H48)&lt;&gt;0,SUBTOTAL(9,H4:H48),"0,00 ")</f>
        <v xml:space="preserve">0,00 </v>
      </c>
      <c r="I49" s="1074" t="str">
        <f>IF(SUBTOTAL(9,I4:I48)&lt;&gt;0,SUBTOTAL(9,I4:I48),"0,00 ")</f>
        <v xml:space="preserve">0,00 </v>
      </c>
      <c r="J49" s="1075" t="str">
        <f>IF(SUBTOTAL(9,J4:J48)&lt;&gt;0,SUBTOTAL(9,J4:J48),"0,00 ")</f>
        <v xml:space="preserve">0,00 </v>
      </c>
      <c r="K49" s="1373"/>
      <c r="L49" s="1037">
        <f>MAX(M3:M48)</f>
        <v>1</v>
      </c>
      <c r="M49" s="718">
        <f>IF(L3&lt;&gt;0,0,COUNTBLANK(AP3:AP48)+M50)</f>
        <v>0</v>
      </c>
      <c r="N49" s="1076"/>
      <c r="O49" s="1077">
        <f>+P49+O3</f>
        <v>0</v>
      </c>
      <c r="P49" s="1078">
        <f>SUM(P4:P48)</f>
        <v>0</v>
      </c>
      <c r="Q49" s="1079"/>
      <c r="R49" s="1077">
        <f>+S49+R3</f>
        <v>0</v>
      </c>
      <c r="S49" s="1078">
        <f>SUM(S4:S48)</f>
        <v>0</v>
      </c>
      <c r="T49" s="1079"/>
      <c r="U49" s="1077">
        <f>+V49+U3</f>
        <v>0</v>
      </c>
      <c r="V49" s="1078">
        <f>SUM(V4:V48)</f>
        <v>0</v>
      </c>
      <c r="W49" s="1079"/>
      <c r="X49" s="1077">
        <f>+Y49+X3</f>
        <v>0</v>
      </c>
      <c r="Y49" s="1078">
        <f>SUM(Y4:Y48)</f>
        <v>0</v>
      </c>
      <c r="Z49" s="1079"/>
      <c r="AA49" s="1077">
        <f>+AB49+AA3</f>
        <v>0</v>
      </c>
      <c r="AB49" s="1078">
        <f>SUM(AB4:AB48)</f>
        <v>0</v>
      </c>
      <c r="AC49" s="1079"/>
      <c r="AD49" s="1077">
        <f>+AE49+AD3</f>
        <v>0</v>
      </c>
      <c r="AE49" s="1078">
        <f>SUM(AE4:AE48)</f>
        <v>0</v>
      </c>
      <c r="AF49" s="1079"/>
      <c r="AG49" s="1077">
        <f>+AH49+AG3</f>
        <v>0</v>
      </c>
      <c r="AH49" s="1078">
        <f>SUM(AH4:AH48)</f>
        <v>0</v>
      </c>
      <c r="AI49" s="1079"/>
      <c r="AJ49" s="1077">
        <f>+AK49+AJ3</f>
        <v>0</v>
      </c>
      <c r="AK49" s="1078">
        <f>SUM(AK4:AK48)</f>
        <v>0</v>
      </c>
      <c r="AL49" s="1079"/>
      <c r="AM49" s="1077">
        <f>+AN49+AM3</f>
        <v>0</v>
      </c>
      <c r="AN49" s="1080">
        <f>SUM(AN4:AN48)</f>
        <v>0</v>
      </c>
      <c r="AO49" s="1081" t="s">
        <v>116</v>
      </c>
      <c r="AP49" s="1371"/>
      <c r="AQ49" s="110"/>
      <c r="AR49" s="110"/>
      <c r="AS49" s="204"/>
      <c r="AT49" s="110"/>
      <c r="AU49" s="110"/>
      <c r="AV49" s="110"/>
      <c r="AW49" s="204"/>
      <c r="AX49" s="110"/>
      <c r="AY49" s="110"/>
      <c r="AZ49" s="110"/>
      <c r="BA49" s="204"/>
    </row>
    <row r="50" spans="1:58" ht="13.15" customHeight="1" thickBot="1" x14ac:dyDescent="0.5">
      <c r="A50" s="1003" t="str">
        <f>IF(M49="!",".",IF(AND($B$50="y",B50&gt;0,OR(B51=0,B51="x",A51="!"),B50&lt;&gt;"x"),+K50,"."))</f>
        <v>.</v>
      </c>
      <c r="B50" s="1162" t="s">
        <v>11</v>
      </c>
      <c r="C50" s="1368" t="str">
        <f>IF(+Jahr!G26=1,+Jahr!E33,IF(+Jahr!G25&gt;0,+Jahr!E30,IF(+Jahr!H25&gt;0,+Jahr!E31,IF(+Jahr!K11&gt;0,+Jahr!E32,""))))</f>
        <v/>
      </c>
      <c r="D50" s="1369"/>
      <c r="E50" s="1082" t="s">
        <v>9</v>
      </c>
      <c r="F50" s="1082" t="s">
        <v>9</v>
      </c>
      <c r="G50" s="1083" t="s">
        <v>9</v>
      </c>
      <c r="H50" s="1380">
        <f>-P60+H49+I49+J49</f>
        <v>0</v>
      </c>
      <c r="I50" s="1381"/>
      <c r="J50" s="1382"/>
      <c r="K50" s="1374"/>
      <c r="L50" s="1084" t="s">
        <v>115</v>
      </c>
      <c r="M50" s="720">
        <f>IF(ISERROR(K51),1,0)</f>
        <v>0</v>
      </c>
      <c r="N50" s="1085"/>
      <c r="O50" s="1086">
        <f>IF(O2&lt;&gt;"",COUNTIF($F$3:$F$48,O2),0)</f>
        <v>0</v>
      </c>
      <c r="P50" s="1087">
        <f>SUBTOTAL(109,P4:P48)</f>
        <v>0</v>
      </c>
      <c r="Q50" s="1087"/>
      <c r="R50" s="1086">
        <f>IF(R2&lt;&gt;"",COUNTIF($F$3:$F$48,R2),0)</f>
        <v>0</v>
      </c>
      <c r="S50" s="1087">
        <f>SUBTOTAL(109,S4:S48)</f>
        <v>0</v>
      </c>
      <c r="T50" s="1087"/>
      <c r="U50" s="1086">
        <f>IF(U2&lt;&gt;"",COUNTIF($F$3:$F$48,U2),0)</f>
        <v>0</v>
      </c>
      <c r="V50" s="1087">
        <f>SUBTOTAL(109,V4:V48)</f>
        <v>0</v>
      </c>
      <c r="W50" s="1087"/>
      <c r="X50" s="1086">
        <f>IF(X2&lt;&gt;"",COUNTIF($F$3:$F$48,X2),0)</f>
        <v>0</v>
      </c>
      <c r="Y50" s="1087">
        <f>SUBTOTAL(109,Y4:Y48)</f>
        <v>0</v>
      </c>
      <c r="Z50" s="1087"/>
      <c r="AA50" s="1086">
        <f>IF(AA2&lt;&gt;"",COUNTIF($F$3:$F$48,AA2),0)</f>
        <v>0</v>
      </c>
      <c r="AB50" s="1087">
        <f>SUBTOTAL(109,AB4:AB48)</f>
        <v>0</v>
      </c>
      <c r="AC50" s="1087"/>
      <c r="AD50" s="1086">
        <f>IF(AD2&lt;&gt;"",COUNTIF($F$3:$F$48,AD2),0)</f>
        <v>0</v>
      </c>
      <c r="AE50" s="1087">
        <f>SUBTOTAL(109,AE4:AE48)</f>
        <v>0</v>
      </c>
      <c r="AF50" s="1087"/>
      <c r="AG50" s="1086">
        <f>IF(AG2&lt;&gt;"",COUNTIF($F$3:$F$48,AG2),0)</f>
        <v>0</v>
      </c>
      <c r="AH50" s="1087">
        <f>SUBTOTAL(109,AH4:AH48)</f>
        <v>0</v>
      </c>
      <c r="AI50" s="1087"/>
      <c r="AJ50" s="1086">
        <f>IF(AJ2&lt;&gt;"",COUNTIF($F$3:$F$48,AJ2),0)</f>
        <v>0</v>
      </c>
      <c r="AK50" s="1087">
        <f>SUBTOTAL(109,AK4:AK48)</f>
        <v>0</v>
      </c>
      <c r="AL50" s="1087"/>
      <c r="AM50" s="1086">
        <f>IF(AM2&lt;&gt;"",COUNTIF($F$3:$F$48,AM2),0)</f>
        <v>0</v>
      </c>
      <c r="AN50" s="1087">
        <f>SUBTOTAL(109,AN4:AN48)</f>
        <v>0</v>
      </c>
      <c r="AO50" s="1088" t="s">
        <v>36</v>
      </c>
      <c r="AQ50" s="1089">
        <f>+Jahr!K21</f>
        <v>0</v>
      </c>
    </row>
    <row r="51" spans="1:58" s="98" customFormat="1" ht="9" customHeight="1" thickTop="1" x14ac:dyDescent="0.45">
      <c r="A51" s="1090" t="s">
        <v>9</v>
      </c>
      <c r="B51" s="1091" t="s">
        <v>9</v>
      </c>
      <c r="C51" s="1091" t="s">
        <v>9</v>
      </c>
      <c r="D51" s="1091"/>
      <c r="E51" s="1091" t="s">
        <v>9</v>
      </c>
      <c r="F51" s="1091" t="str">
        <f>IF(Parameter!B4&lt;&gt;"#",+Parameter!B4,"")</f>
        <v>HH</v>
      </c>
      <c r="G51" s="1091" t="s">
        <v>9</v>
      </c>
      <c r="H51" s="1092">
        <f t="shared" ref="H51:H59" si="49">IF($F51&lt;&gt;"!",SUMIFS($H$3:$H$48,$F$3:$F$48,$F51),"!")</f>
        <v>0</v>
      </c>
      <c r="I51" s="1092">
        <f t="shared" ref="I51:I59" si="50">IF($F51&lt;&gt;"!",SUMIFS($I$3:$I$48,$F$3:$F$48,$F51),"!")</f>
        <v>0</v>
      </c>
      <c r="J51" s="1092">
        <f t="shared" ref="J51:J59" si="51">IF($F51&lt;&gt;"!",SUMIFS($J$3:$J$48,$F$3:$F$48,$F51),"!")</f>
        <v>0</v>
      </c>
      <c r="K51" s="1093">
        <f>SUM(K3:K50)</f>
        <v>0</v>
      </c>
      <c r="L51" s="1094" t="s">
        <v>117</v>
      </c>
      <c r="M51" s="1095">
        <f>IF(F51&lt;&gt;"",1,0)</f>
        <v>1</v>
      </c>
      <c r="N51" s="1096">
        <f>SUBTOTAL(9,M51)</f>
        <v>1</v>
      </c>
      <c r="O51" s="1097"/>
      <c r="P51" s="1098"/>
      <c r="Q51" s="1099"/>
      <c r="R51" s="1098"/>
      <c r="S51" s="1098"/>
      <c r="T51" s="1099"/>
      <c r="U51" s="1100"/>
      <c r="V51" s="1100"/>
      <c r="W51" s="1100"/>
      <c r="X51" s="1100"/>
      <c r="Y51" s="1101"/>
      <c r="Z51" s="1101"/>
      <c r="AA51" s="1101"/>
      <c r="AB51" s="1101"/>
      <c r="AC51" s="1101"/>
      <c r="AD51" s="1101"/>
      <c r="AE51" s="1102"/>
      <c r="AF51" s="1102"/>
      <c r="AG51" s="1102"/>
      <c r="AH51" s="1102"/>
      <c r="AI51" s="1102"/>
      <c r="AJ51" s="1102"/>
      <c r="AK51" s="1102"/>
      <c r="AL51" s="1102"/>
      <c r="AM51" s="1102"/>
      <c r="AN51" s="1102"/>
      <c r="AO51" s="1387" t="s">
        <v>118</v>
      </c>
      <c r="AS51" s="1103"/>
      <c r="AW51" s="1103"/>
      <c r="BA51" s="1103"/>
      <c r="BB51" s="1104"/>
      <c r="BF51" s="1105"/>
    </row>
    <row r="52" spans="1:58" s="98" customFormat="1" ht="9" customHeight="1" x14ac:dyDescent="0.45">
      <c r="A52" s="1090" t="s">
        <v>9</v>
      </c>
      <c r="B52" s="1091" t="s">
        <v>9</v>
      </c>
      <c r="C52" s="1091" t="s">
        <v>9</v>
      </c>
      <c r="D52" s="1091"/>
      <c r="E52" s="1091" t="s">
        <v>9</v>
      </c>
      <c r="F52" s="1091" t="str">
        <f>IF(Parameter!B5&lt;&gt;"#",+Parameter!B5,"")</f>
        <v>Frei</v>
      </c>
      <c r="G52" s="1091" t="s">
        <v>9</v>
      </c>
      <c r="H52" s="1092">
        <f t="shared" si="49"/>
        <v>0</v>
      </c>
      <c r="I52" s="1092">
        <f t="shared" si="50"/>
        <v>0</v>
      </c>
      <c r="J52" s="1092">
        <f t="shared" si="51"/>
        <v>0</v>
      </c>
      <c r="K52" s="1091" t="s">
        <v>9</v>
      </c>
      <c r="L52" s="1091"/>
      <c r="M52" s="1106">
        <f t="shared" ref="M52:M59" si="52">IF(F52&lt;&gt;"",1,0)</f>
        <v>1</v>
      </c>
      <c r="N52" s="1107">
        <f t="shared" ref="N52:N59" si="53">SUBTOTAL(9,M52)</f>
        <v>1</v>
      </c>
      <c r="O52" s="1108"/>
      <c r="P52" s="1071"/>
      <c r="Q52" s="1109"/>
      <c r="R52" s="1071"/>
      <c r="S52" s="1071"/>
      <c r="T52" s="1109"/>
      <c r="U52" s="1110"/>
      <c r="V52" s="1110"/>
      <c r="W52" s="1110"/>
      <c r="X52" s="1110"/>
      <c r="Y52" s="1111"/>
      <c r="Z52" s="1111"/>
      <c r="AA52" s="1111"/>
      <c r="AB52" s="1111"/>
      <c r="AC52" s="1111"/>
      <c r="AD52" s="1111"/>
      <c r="AE52" s="1112"/>
      <c r="AF52" s="1112"/>
      <c r="AG52" s="1112"/>
      <c r="AH52" s="1112"/>
      <c r="AI52" s="1112"/>
      <c r="AJ52" s="1112"/>
      <c r="AK52" s="1112"/>
      <c r="AL52" s="1112"/>
      <c r="AM52" s="1112"/>
      <c r="AN52" s="1112"/>
      <c r="AO52" s="1388"/>
      <c r="AP52" s="719"/>
      <c r="AS52" s="1103"/>
      <c r="AW52" s="1103"/>
      <c r="BA52" s="1103"/>
      <c r="BB52" s="1104"/>
      <c r="BF52" s="1105"/>
    </row>
    <row r="53" spans="1:58" s="98" customFormat="1" ht="9" customHeight="1" x14ac:dyDescent="0.45">
      <c r="A53" s="1090" t="s">
        <v>9</v>
      </c>
      <c r="B53" s="1091" t="s">
        <v>9</v>
      </c>
      <c r="C53" s="1091" t="s">
        <v>9</v>
      </c>
      <c r="D53" s="1091"/>
      <c r="E53" s="1091" t="s">
        <v>9</v>
      </c>
      <c r="F53" s="1091" t="str">
        <f>IF(Parameter!B6&lt;&gt;"#",+Parameter!B6,"")</f>
        <v>Arzt</v>
      </c>
      <c r="G53" s="1091" t="s">
        <v>9</v>
      </c>
      <c r="H53" s="1092">
        <f t="shared" si="49"/>
        <v>0</v>
      </c>
      <c r="I53" s="1092">
        <f t="shared" si="50"/>
        <v>0</v>
      </c>
      <c r="J53" s="1092">
        <f t="shared" si="51"/>
        <v>0</v>
      </c>
      <c r="K53" s="1091" t="s">
        <v>9</v>
      </c>
      <c r="L53" s="1091"/>
      <c r="M53" s="1106">
        <f t="shared" si="52"/>
        <v>1</v>
      </c>
      <c r="N53" s="1107">
        <f t="shared" si="53"/>
        <v>1</v>
      </c>
      <c r="O53" s="1108"/>
      <c r="P53" s="1071"/>
      <c r="Q53" s="1109"/>
      <c r="R53" s="1071"/>
      <c r="S53" s="1071"/>
      <c r="T53" s="1109"/>
      <c r="U53" s="1110"/>
      <c r="V53" s="1110"/>
      <c r="W53" s="1110"/>
      <c r="X53" s="1110"/>
      <c r="Y53" s="1111"/>
      <c r="Z53" s="1111"/>
      <c r="AA53" s="1111"/>
      <c r="AB53" s="1111"/>
      <c r="AC53" s="1111"/>
      <c r="AD53" s="1111"/>
      <c r="AE53" s="1112"/>
      <c r="AF53" s="1112"/>
      <c r="AG53" s="1112"/>
      <c r="AH53" s="1112"/>
      <c r="AI53" s="1112"/>
      <c r="AJ53" s="1112"/>
      <c r="AK53" s="1112"/>
      <c r="AL53" s="1112"/>
      <c r="AM53" s="1112"/>
      <c r="AN53" s="1112"/>
      <c r="AO53" s="1388"/>
      <c r="AP53" s="719"/>
      <c r="AS53" s="1103"/>
      <c r="AW53" s="1103"/>
      <c r="BA53" s="1103"/>
      <c r="BB53" s="1104"/>
      <c r="BF53" s="1105"/>
    </row>
    <row r="54" spans="1:58" s="98" customFormat="1" ht="9" customHeight="1" x14ac:dyDescent="0.45">
      <c r="A54" s="1090" t="s">
        <v>9</v>
      </c>
      <c r="B54" s="1091" t="s">
        <v>9</v>
      </c>
      <c r="C54" s="1091" t="s">
        <v>9</v>
      </c>
      <c r="D54" s="1091"/>
      <c r="E54" s="1091" t="s">
        <v>9</v>
      </c>
      <c r="F54" s="1091" t="str">
        <f>IF(Parameter!B7&lt;&gt;"#",+Parameter!B7,"")</f>
        <v/>
      </c>
      <c r="G54" s="1091" t="s">
        <v>9</v>
      </c>
      <c r="H54" s="1092">
        <f t="shared" si="49"/>
        <v>0</v>
      </c>
      <c r="I54" s="1092">
        <f t="shared" si="50"/>
        <v>0</v>
      </c>
      <c r="J54" s="1092">
        <f t="shared" si="51"/>
        <v>0</v>
      </c>
      <c r="K54" s="1091" t="s">
        <v>9</v>
      </c>
      <c r="L54" s="1091"/>
      <c r="M54" s="1106">
        <f t="shared" si="52"/>
        <v>0</v>
      </c>
      <c r="N54" s="1107">
        <f t="shared" si="53"/>
        <v>0</v>
      </c>
      <c r="O54" s="1108"/>
      <c r="P54" s="1071"/>
      <c r="Q54" s="1109"/>
      <c r="R54" s="1071"/>
      <c r="S54" s="1071"/>
      <c r="T54" s="1109"/>
      <c r="U54" s="1110"/>
      <c r="V54" s="1110"/>
      <c r="W54" s="1110"/>
      <c r="X54" s="1110"/>
      <c r="Y54" s="1111"/>
      <c r="Z54" s="1111"/>
      <c r="AA54" s="1111"/>
      <c r="AB54" s="1111"/>
      <c r="AC54" s="1111"/>
      <c r="AD54" s="1111"/>
      <c r="AE54" s="1112"/>
      <c r="AF54" s="1112"/>
      <c r="AG54" s="1112"/>
      <c r="AH54" s="1112"/>
      <c r="AI54" s="1112"/>
      <c r="AJ54" s="1112"/>
      <c r="AK54" s="1112"/>
      <c r="AL54" s="1112"/>
      <c r="AM54" s="1112"/>
      <c r="AN54" s="1112"/>
      <c r="AO54" s="1388"/>
      <c r="AP54" s="719"/>
      <c r="AS54" s="1103"/>
      <c r="AW54" s="1103"/>
      <c r="BA54" s="1103"/>
      <c r="BB54" s="1104"/>
      <c r="BF54" s="1105"/>
    </row>
    <row r="55" spans="1:58" s="98" customFormat="1" ht="9" customHeight="1" x14ac:dyDescent="0.45">
      <c r="A55" s="1090" t="s">
        <v>9</v>
      </c>
      <c r="B55" s="1091" t="s">
        <v>9</v>
      </c>
      <c r="C55" s="1091" t="s">
        <v>9</v>
      </c>
      <c r="D55" s="1091"/>
      <c r="E55" s="1091" t="s">
        <v>9</v>
      </c>
      <c r="F55" s="1091" t="str">
        <f>IF(Parameter!B8&lt;&gt;"#",+Parameter!B8,"")</f>
        <v/>
      </c>
      <c r="G55" s="1091" t="s">
        <v>9</v>
      </c>
      <c r="H55" s="1092">
        <f t="shared" si="49"/>
        <v>0</v>
      </c>
      <c r="I55" s="1092">
        <f t="shared" si="50"/>
        <v>0</v>
      </c>
      <c r="J55" s="1092">
        <f t="shared" si="51"/>
        <v>0</v>
      </c>
      <c r="K55" s="1091" t="s">
        <v>9</v>
      </c>
      <c r="L55" s="1091"/>
      <c r="M55" s="1106">
        <f t="shared" si="52"/>
        <v>0</v>
      </c>
      <c r="N55" s="1107">
        <f t="shared" si="53"/>
        <v>0</v>
      </c>
      <c r="O55" s="1108"/>
      <c r="P55" s="1071"/>
      <c r="Q55" s="1109"/>
      <c r="R55" s="1071"/>
      <c r="S55" s="1071"/>
      <c r="T55" s="1109"/>
      <c r="U55" s="1110"/>
      <c r="V55" s="1110"/>
      <c r="W55" s="1110"/>
      <c r="X55" s="1110"/>
      <c r="Y55" s="1111"/>
      <c r="Z55" s="1111"/>
      <c r="AA55" s="1111"/>
      <c r="AB55" s="1111"/>
      <c r="AC55" s="1111"/>
      <c r="AD55" s="1111"/>
      <c r="AE55" s="1112"/>
      <c r="AF55" s="1112"/>
      <c r="AG55" s="1112"/>
      <c r="AH55" s="1112"/>
      <c r="AI55" s="1112"/>
      <c r="AJ55" s="1112"/>
      <c r="AK55" s="1112"/>
      <c r="AL55" s="1112"/>
      <c r="AM55" s="1112"/>
      <c r="AN55" s="1112"/>
      <c r="AO55" s="1388"/>
      <c r="AP55" s="719"/>
      <c r="AS55" s="1103"/>
      <c r="AW55" s="1103"/>
      <c r="BA55" s="1103"/>
      <c r="BB55" s="1104"/>
      <c r="BF55" s="1105"/>
    </row>
    <row r="56" spans="1:58" s="98" customFormat="1" ht="9" customHeight="1" x14ac:dyDescent="0.45">
      <c r="A56" s="1090" t="s">
        <v>9</v>
      </c>
      <c r="B56" s="1091" t="s">
        <v>9</v>
      </c>
      <c r="C56" s="1091" t="s">
        <v>9</v>
      </c>
      <c r="D56" s="1091"/>
      <c r="E56" s="1091" t="s">
        <v>9</v>
      </c>
      <c r="F56" s="1091" t="str">
        <f>IF(Parameter!B9&lt;&gt;"#",+Parameter!B9,"")</f>
        <v/>
      </c>
      <c r="G56" s="1091" t="s">
        <v>9</v>
      </c>
      <c r="H56" s="1092">
        <f t="shared" si="49"/>
        <v>0</v>
      </c>
      <c r="I56" s="1092">
        <f t="shared" si="50"/>
        <v>0</v>
      </c>
      <c r="J56" s="1092">
        <f t="shared" si="51"/>
        <v>0</v>
      </c>
      <c r="K56" s="1091" t="s">
        <v>9</v>
      </c>
      <c r="L56" s="1091"/>
      <c r="M56" s="1106">
        <f t="shared" si="52"/>
        <v>0</v>
      </c>
      <c r="N56" s="1107">
        <f t="shared" si="53"/>
        <v>0</v>
      </c>
      <c r="O56" s="1108"/>
      <c r="P56" s="1071"/>
      <c r="Q56" s="1109"/>
      <c r="R56" s="1071"/>
      <c r="S56" s="1071"/>
      <c r="T56" s="1109"/>
      <c r="U56" s="1110"/>
      <c r="V56" s="1110"/>
      <c r="W56" s="1110"/>
      <c r="X56" s="1110"/>
      <c r="Y56" s="1111"/>
      <c r="Z56" s="1111"/>
      <c r="AA56" s="1111"/>
      <c r="AB56" s="1111"/>
      <c r="AC56" s="1111"/>
      <c r="AD56" s="1111"/>
      <c r="AE56" s="1112"/>
      <c r="AF56" s="1112"/>
      <c r="AG56" s="1112"/>
      <c r="AH56" s="1112"/>
      <c r="AI56" s="1112"/>
      <c r="AJ56" s="1112"/>
      <c r="AK56" s="1112"/>
      <c r="AL56" s="1112"/>
      <c r="AM56" s="1112"/>
      <c r="AN56" s="1112"/>
      <c r="AO56" s="1388"/>
      <c r="AP56" s="719"/>
      <c r="AS56" s="1103"/>
      <c r="AW56" s="1103"/>
      <c r="BA56" s="1103"/>
      <c r="BB56" s="1104"/>
      <c r="BF56" s="1105"/>
    </row>
    <row r="57" spans="1:58" s="98" customFormat="1" ht="9" customHeight="1" x14ac:dyDescent="0.45">
      <c r="A57" s="1090" t="s">
        <v>9</v>
      </c>
      <c r="B57" s="1091" t="s">
        <v>9</v>
      </c>
      <c r="C57" s="1091" t="s">
        <v>9</v>
      </c>
      <c r="D57" s="1091"/>
      <c r="E57" s="1091" t="s">
        <v>9</v>
      </c>
      <c r="F57" s="1091" t="str">
        <f>IF(Parameter!B10&lt;&gt;"#",+Parameter!B10,"")</f>
        <v/>
      </c>
      <c r="G57" s="1091" t="s">
        <v>9</v>
      </c>
      <c r="H57" s="1092">
        <f t="shared" si="49"/>
        <v>0</v>
      </c>
      <c r="I57" s="1092">
        <f t="shared" si="50"/>
        <v>0</v>
      </c>
      <c r="J57" s="1092">
        <f t="shared" si="51"/>
        <v>0</v>
      </c>
      <c r="K57" s="1091" t="s">
        <v>9</v>
      </c>
      <c r="L57" s="1091"/>
      <c r="M57" s="1106">
        <f t="shared" si="52"/>
        <v>0</v>
      </c>
      <c r="N57" s="1107">
        <f t="shared" si="53"/>
        <v>0</v>
      </c>
      <c r="O57" s="1108"/>
      <c r="P57" s="1071"/>
      <c r="Q57" s="1109"/>
      <c r="R57" s="1071"/>
      <c r="S57" s="1071"/>
      <c r="T57" s="1109"/>
      <c r="U57" s="1110"/>
      <c r="V57" s="1110"/>
      <c r="W57" s="1110"/>
      <c r="X57" s="1110"/>
      <c r="Y57" s="1111"/>
      <c r="Z57" s="1111"/>
      <c r="AA57" s="1111"/>
      <c r="AB57" s="1111"/>
      <c r="AC57" s="1111"/>
      <c r="AD57" s="1111"/>
      <c r="AE57" s="1112"/>
      <c r="AF57" s="1112"/>
      <c r="AG57" s="1112"/>
      <c r="AH57" s="1112"/>
      <c r="AI57" s="1112"/>
      <c r="AJ57" s="1112"/>
      <c r="AK57" s="1112"/>
      <c r="AL57" s="1112"/>
      <c r="AM57" s="1112"/>
      <c r="AN57" s="1112"/>
      <c r="AO57" s="1388"/>
      <c r="AP57" s="719"/>
      <c r="AS57" s="1103"/>
      <c r="AW57" s="1103"/>
      <c r="BA57" s="1103"/>
      <c r="BB57" s="1104"/>
      <c r="BF57" s="1105"/>
    </row>
    <row r="58" spans="1:58" s="98" customFormat="1" ht="9" customHeight="1" x14ac:dyDescent="0.45">
      <c r="A58" s="1090" t="s">
        <v>9</v>
      </c>
      <c r="B58" s="1091" t="s">
        <v>9</v>
      </c>
      <c r="C58" s="1091" t="s">
        <v>9</v>
      </c>
      <c r="D58" s="1091"/>
      <c r="E58" s="1091" t="s">
        <v>9</v>
      </c>
      <c r="F58" s="1091" t="str">
        <f>IF(Parameter!B11&lt;&gt;"#",+Parameter!B11,"")</f>
        <v/>
      </c>
      <c r="G58" s="1091" t="s">
        <v>9</v>
      </c>
      <c r="H58" s="1092">
        <f t="shared" si="49"/>
        <v>0</v>
      </c>
      <c r="I58" s="1092">
        <f t="shared" si="50"/>
        <v>0</v>
      </c>
      <c r="J58" s="1092">
        <f t="shared" si="51"/>
        <v>0</v>
      </c>
      <c r="K58" s="1091" t="s">
        <v>9</v>
      </c>
      <c r="L58" s="1091"/>
      <c r="M58" s="1106">
        <f t="shared" si="52"/>
        <v>0</v>
      </c>
      <c r="N58" s="1107">
        <f t="shared" si="53"/>
        <v>0</v>
      </c>
      <c r="O58" s="1108"/>
      <c r="P58" s="1071"/>
      <c r="Q58" s="1109"/>
      <c r="R58" s="1071"/>
      <c r="S58" s="1071"/>
      <c r="T58" s="1109"/>
      <c r="U58" s="1110"/>
      <c r="V58" s="1110"/>
      <c r="W58" s="1110"/>
      <c r="X58" s="1110"/>
      <c r="Y58" s="1111"/>
      <c r="Z58" s="1111"/>
      <c r="AA58" s="1111"/>
      <c r="AB58" s="1111"/>
      <c r="AC58" s="1111"/>
      <c r="AD58" s="1111"/>
      <c r="AE58" s="1112"/>
      <c r="AF58" s="1112"/>
      <c r="AG58" s="1112"/>
      <c r="AH58" s="1112"/>
      <c r="AI58" s="1112"/>
      <c r="AJ58" s="1112"/>
      <c r="AK58" s="1112"/>
      <c r="AL58" s="1112"/>
      <c r="AM58" s="1112"/>
      <c r="AN58" s="1112"/>
      <c r="AO58" s="1388"/>
      <c r="AP58" s="719"/>
      <c r="AS58" s="1103"/>
      <c r="AW58" s="1103"/>
      <c r="BA58" s="1103"/>
      <c r="BB58" s="1104"/>
      <c r="BF58" s="1105"/>
    </row>
    <row r="59" spans="1:58" s="98" customFormat="1" ht="9" customHeight="1" x14ac:dyDescent="0.45">
      <c r="A59" s="1090" t="s">
        <v>9</v>
      </c>
      <c r="B59" s="1091" t="s">
        <v>9</v>
      </c>
      <c r="C59" s="1091" t="s">
        <v>9</v>
      </c>
      <c r="D59" s="1091"/>
      <c r="E59" s="1091" t="s">
        <v>9</v>
      </c>
      <c r="F59" s="1091" t="s">
        <v>10</v>
      </c>
      <c r="G59" s="1091" t="s">
        <v>9</v>
      </c>
      <c r="H59" s="1092">
        <f t="shared" si="49"/>
        <v>0</v>
      </c>
      <c r="I59" s="1092">
        <f t="shared" si="50"/>
        <v>0</v>
      </c>
      <c r="J59" s="1092">
        <f t="shared" si="51"/>
        <v>0</v>
      </c>
      <c r="K59" s="1091" t="s">
        <v>9</v>
      </c>
      <c r="L59" s="1091"/>
      <c r="M59" s="1113">
        <f t="shared" si="52"/>
        <v>1</v>
      </c>
      <c r="N59" s="1114">
        <f t="shared" si="53"/>
        <v>1</v>
      </c>
      <c r="O59" s="1115"/>
      <c r="P59" s="1116"/>
      <c r="Q59" s="1117"/>
      <c r="R59" s="1116"/>
      <c r="S59" s="1116"/>
      <c r="T59" s="1117"/>
      <c r="U59" s="1118"/>
      <c r="V59" s="1118"/>
      <c r="W59" s="1118"/>
      <c r="X59" s="1118"/>
      <c r="Y59" s="1119"/>
      <c r="Z59" s="1119"/>
      <c r="AA59" s="1119"/>
      <c r="AB59" s="1119"/>
      <c r="AC59" s="1119"/>
      <c r="AD59" s="1119"/>
      <c r="AE59" s="1120"/>
      <c r="AF59" s="1120"/>
      <c r="AG59" s="1120"/>
      <c r="AH59" s="1120"/>
      <c r="AI59" s="1120"/>
      <c r="AJ59" s="1120"/>
      <c r="AK59" s="1120"/>
      <c r="AL59" s="1120"/>
      <c r="AM59" s="1120"/>
      <c r="AN59" s="1120"/>
      <c r="AO59" s="1389"/>
      <c r="AP59" s="719"/>
      <c r="AS59" s="1103"/>
      <c r="AW59" s="1103"/>
      <c r="BA59" s="1103"/>
      <c r="BB59" s="1104"/>
      <c r="BF59" s="1105"/>
    </row>
    <row r="60" spans="1:58" s="98" customFormat="1" ht="13.5" thickBot="1" x14ac:dyDescent="0.5">
      <c r="A60" s="1090" t="s">
        <v>9</v>
      </c>
      <c r="B60" s="1091" t="s">
        <v>9</v>
      </c>
      <c r="C60" s="1091" t="s">
        <v>9</v>
      </c>
      <c r="D60" s="1091"/>
      <c r="E60" s="1091" t="s">
        <v>9</v>
      </c>
      <c r="F60" s="1091" t="s">
        <v>9</v>
      </c>
      <c r="G60" s="1091" t="s">
        <v>9</v>
      </c>
      <c r="H60" s="1121" t="s">
        <v>9</v>
      </c>
      <c r="I60" s="1121" t="s">
        <v>9</v>
      </c>
      <c r="J60" s="1121" t="s">
        <v>9</v>
      </c>
      <c r="K60" s="1091" t="s">
        <v>9</v>
      </c>
      <c r="L60" s="1091"/>
      <c r="M60" s="1122">
        <f>SUM(M51:M59)</f>
        <v>4</v>
      </c>
      <c r="N60" s="1123">
        <f>SUM(N51:N59)</f>
        <v>4</v>
      </c>
      <c r="O60" s="1188" t="s">
        <v>266</v>
      </c>
      <c r="P60" s="1189">
        <f>+P50+S50+V50+Y50+AB50+AE50+AH50+AK50+AN50</f>
        <v>0</v>
      </c>
      <c r="Q60" s="1125"/>
      <c r="R60" s="1124"/>
      <c r="S60" s="1124"/>
      <c r="T60" s="1125"/>
      <c r="U60" s="1111"/>
      <c r="V60" s="1111"/>
      <c r="W60" s="1111"/>
      <c r="X60" s="1111"/>
      <c r="Y60" s="1111"/>
      <c r="Z60" s="1111"/>
      <c r="AA60" s="1111"/>
      <c r="AB60" s="1111"/>
      <c r="AC60" s="1111"/>
      <c r="AD60" s="1111"/>
      <c r="AE60" s="1112"/>
      <c r="AF60" s="1112"/>
      <c r="AG60" s="1112"/>
      <c r="AH60" s="1112"/>
      <c r="AI60" s="1112"/>
      <c r="AJ60" s="1112"/>
      <c r="AK60" s="1112"/>
      <c r="AL60" s="1112"/>
      <c r="AM60" s="1112"/>
      <c r="AN60" s="1112"/>
      <c r="AO60" s="1126" t="s">
        <v>119</v>
      </c>
      <c r="AP60" s="719"/>
      <c r="AS60" s="1103"/>
      <c r="AW60" s="1103"/>
      <c r="BA60" s="1103"/>
      <c r="BB60" s="1104"/>
      <c r="BF60" s="1105"/>
    </row>
    <row r="61" spans="1:58" s="99" customFormat="1" ht="15.75" thickTop="1" thickBot="1" x14ac:dyDescent="0.5">
      <c r="A61" s="1090" t="s">
        <v>9</v>
      </c>
      <c r="B61" s="1127" t="s">
        <v>21</v>
      </c>
      <c r="C61" s="1127" t="s">
        <v>21</v>
      </c>
      <c r="D61" s="1127"/>
      <c r="E61" s="1127" t="s">
        <v>21</v>
      </c>
      <c r="F61" s="1127" t="s">
        <v>21</v>
      </c>
      <c r="G61" s="1128" t="s">
        <v>21</v>
      </c>
      <c r="H61" s="1378" t="str">
        <f>+I2</f>
        <v>Haushaltskonto</v>
      </c>
      <c r="I61" s="1379"/>
      <c r="J61" s="1129" t="s">
        <v>51</v>
      </c>
      <c r="K61" s="1130">
        <f>IF(H61="X",+AZ46,+K66+K71+K76)</f>
        <v>0</v>
      </c>
      <c r="L61" s="1091"/>
      <c r="M61" s="1131"/>
      <c r="N61" s="1132"/>
      <c r="P61" s="81"/>
      <c r="Q61" s="199"/>
      <c r="R61" s="81"/>
      <c r="S61" s="81"/>
      <c r="T61" s="199"/>
      <c r="U61" s="97"/>
      <c r="W61" s="1133"/>
      <c r="X61" s="1134"/>
      <c r="Y61" s="81"/>
      <c r="Z61" s="199"/>
      <c r="AA61" s="81"/>
      <c r="AB61" s="81"/>
      <c r="AC61" s="199"/>
      <c r="AD61" s="81"/>
      <c r="AE61" s="81"/>
      <c r="AF61" s="199"/>
      <c r="AG61" s="81"/>
      <c r="AH61" s="81"/>
      <c r="AI61" s="199"/>
      <c r="AJ61" s="81"/>
      <c r="AK61" s="81"/>
      <c r="AL61" s="199"/>
      <c r="AM61" s="81"/>
      <c r="AN61" s="81"/>
      <c r="AO61" s="81"/>
      <c r="AP61" s="690"/>
      <c r="AQ61" s="108"/>
      <c r="AR61" s="108"/>
      <c r="AS61" s="203"/>
      <c r="AT61" s="108"/>
      <c r="AU61" s="108"/>
      <c r="AV61" s="108"/>
      <c r="AW61" s="203"/>
      <c r="AX61" s="108"/>
      <c r="AY61" s="108"/>
      <c r="AZ61" s="108"/>
      <c r="BA61" s="203"/>
      <c r="BB61" s="260"/>
      <c r="BF61" s="1135"/>
    </row>
    <row r="62" spans="1:58" s="99" customFormat="1" ht="13.5" thickTop="1" x14ac:dyDescent="0.45">
      <c r="A62" s="1090" t="s">
        <v>9</v>
      </c>
      <c r="B62" s="1127" t="s">
        <v>21</v>
      </c>
      <c r="C62" s="1127" t="s">
        <v>21</v>
      </c>
      <c r="D62" s="1127"/>
      <c r="E62" s="1127" t="s">
        <v>21</v>
      </c>
      <c r="F62" s="1127" t="s">
        <v>21</v>
      </c>
      <c r="G62" s="1128" t="s">
        <v>21</v>
      </c>
      <c r="H62" s="262" t="str">
        <f>IF($H$61="X","intern",IF($H$61=$AQ$4,+AQ5,(IF($H$61=$AQ$9,+AQ10,IF($H$61=$AQ$14,+AQ15,IF($H$61=$AQ$19,+AQ20,IF($H$61=$AQ$24,+AQ25,IF($H$61=$AQ$29,+AQ30,IF($H$61=$AQ$34,+AQ35,IF($H$61=$AQ$39,+AQ40,"Multiselect!"))))))))))</f>
        <v>Multiselect!</v>
      </c>
      <c r="I62" s="263" t="str">
        <f>IF($H$61=$AQ$4,+AR5,(IF($H$61=$AQ$9,+AR10,IF($H$61=$AQ$14,+AR15,IF($H$61=$AQ$19,+AR20,IF($H$61=$AQ$24,+AR25,IF($H$61=$AQ$29,+AR30,IF($H$61=$AQ$34,+AR35,IF($H$61=$AQ$39,+AR40,"")))))))))</f>
        <v/>
      </c>
      <c r="J62" s="593"/>
      <c r="K62" s="594" t="str">
        <f>IF($H$61=$AQ$4,+AS5,(IF($H$61=$AQ$9,+AS10,IF($H$61=$AQ$14,+AS15,IF($H$61=$AQ$19,+AS20,IF($H$61=$AQ$24,+AS25,IF($H$61=$AQ$29,+AS30,IF($H$61=$AQ$34,+AS35,IF($H$61=$AQ$39,+AS40,"")))))))))</f>
        <v/>
      </c>
      <c r="L62" s="1091"/>
      <c r="M62" s="1131"/>
      <c r="N62" s="1132"/>
      <c r="P62" s="81"/>
      <c r="Q62" s="199"/>
      <c r="R62" s="81"/>
      <c r="S62" s="81"/>
      <c r="T62" s="199"/>
      <c r="U62" s="97"/>
      <c r="W62" s="1133"/>
      <c r="X62" s="1134"/>
      <c r="Y62" s="81"/>
      <c r="Z62" s="199"/>
      <c r="AA62" s="81"/>
      <c r="AB62" s="81"/>
      <c r="AC62" s="199"/>
      <c r="AD62" s="81"/>
      <c r="AE62" s="81"/>
      <c r="AF62" s="199"/>
      <c r="AG62" s="81"/>
      <c r="AH62" s="81"/>
      <c r="AI62" s="199"/>
      <c r="AJ62" s="81"/>
      <c r="AK62" s="81"/>
      <c r="AL62" s="199"/>
      <c r="AM62" s="81"/>
      <c r="AN62" s="81"/>
      <c r="AO62" s="81"/>
      <c r="AP62" s="690"/>
      <c r="AQ62" s="108"/>
      <c r="AR62" s="108"/>
      <c r="AS62" s="203"/>
      <c r="AT62" s="108"/>
      <c r="AU62" s="108"/>
      <c r="AV62" s="108"/>
      <c r="AW62" s="203"/>
      <c r="AX62" s="108"/>
      <c r="AY62" s="108"/>
      <c r="AZ62" s="108"/>
      <c r="BA62" s="203"/>
      <c r="BB62" s="260"/>
      <c r="BF62" s="1135"/>
    </row>
    <row r="63" spans="1:58" s="99" customFormat="1" x14ac:dyDescent="0.45">
      <c r="A63" s="1090" t="s">
        <v>9</v>
      </c>
      <c r="B63" s="1127" t="s">
        <v>21</v>
      </c>
      <c r="C63" s="1127" t="s">
        <v>21</v>
      </c>
      <c r="D63" s="1127"/>
      <c r="E63" s="1127" t="s">
        <v>21</v>
      </c>
      <c r="F63" s="1127" t="s">
        <v>21</v>
      </c>
      <c r="G63" s="1128" t="s">
        <v>21</v>
      </c>
      <c r="H63" s="264" t="str">
        <f>IF($H$61="X","intern",IF($H$61=$AQ$4,+AQ6,(IF($H$61=$AQ$9,+AQ11,IF($H$61=$AQ$14,+AQ16,IF($H$61=$AQ$19,+AQ21,IF($H$61=$AQ$24,+AQ26,IF($H$61=$AQ$29,+AQ31,IF($H$61=$AQ$34,+AQ36,IF($H$61=$AQ$39,+AQ41,"Multiselect!"))))))))))</f>
        <v>Multiselect!</v>
      </c>
      <c r="I63" s="265" t="str">
        <f>IF($H$61=$AQ$4,+AR6,(IF($H$61=$AQ$9,+AR11,IF($H$61=$AQ$14,+AR16,IF($H$61=$AQ$19,+AR21,IF($H$61=$AQ$24,+AR26,IF($H$61=$AQ$29,+AR31,IF($H$61=$AQ$34,+AR36,IF($H$61=$AQ$39,+AR41,"")))))))))</f>
        <v/>
      </c>
      <c r="J63" s="595"/>
      <c r="K63" s="596" t="str">
        <f>IF($H$61=$AQ$4,+AS6,(IF($H$61=$AQ$9,+AS11,IF($H$61=$AQ$14,+AS16,IF($H$61=$AQ$19,+AS21,IF($H$61=$AQ$24,+AS26,IF($H$61=$AQ$29,+AS31,IF($H$61=$AQ$34,+AS36,IF($H$61=$AQ$39,+AS41,"")))))))))</f>
        <v/>
      </c>
      <c r="L63" s="1091"/>
      <c r="M63" s="1131"/>
      <c r="N63" s="1132"/>
      <c r="P63" s="81"/>
      <c r="Q63" s="199"/>
      <c r="R63" s="81"/>
      <c r="S63" s="81"/>
      <c r="T63" s="199"/>
      <c r="U63" s="97"/>
      <c r="W63" s="1133"/>
      <c r="Y63" s="81"/>
      <c r="Z63" s="199"/>
      <c r="AA63" s="81"/>
      <c r="AB63" s="81"/>
      <c r="AC63" s="199"/>
      <c r="AD63" s="81"/>
      <c r="AE63" s="81"/>
      <c r="AF63" s="199"/>
      <c r="AG63" s="81"/>
      <c r="AH63" s="81"/>
      <c r="AI63" s="199"/>
      <c r="AJ63" s="81"/>
      <c r="AK63" s="81"/>
      <c r="AL63" s="199"/>
      <c r="AM63" s="81"/>
      <c r="AN63" s="81"/>
      <c r="AO63" s="81"/>
      <c r="AP63" s="690"/>
      <c r="AQ63" s="108"/>
      <c r="AR63" s="108"/>
      <c r="AS63" s="203"/>
      <c r="AT63" s="108"/>
      <c r="AU63" s="108"/>
      <c r="AV63" s="108"/>
      <c r="AW63" s="203"/>
      <c r="AX63" s="108"/>
      <c r="AY63" s="108"/>
      <c r="AZ63" s="108"/>
      <c r="BA63" s="203"/>
      <c r="BB63" s="260"/>
      <c r="BF63" s="1135"/>
    </row>
    <row r="64" spans="1:58" s="99" customFormat="1" x14ac:dyDescent="0.45">
      <c r="A64" s="1090" t="s">
        <v>9</v>
      </c>
      <c r="B64" s="1127" t="s">
        <v>21</v>
      </c>
      <c r="C64" s="1127" t="s">
        <v>21</v>
      </c>
      <c r="D64" s="1127"/>
      <c r="E64" s="1127" t="s">
        <v>21</v>
      </c>
      <c r="F64" s="1127" t="s">
        <v>21</v>
      </c>
      <c r="G64" s="1128" t="s">
        <v>21</v>
      </c>
      <c r="H64" s="264" t="str">
        <f>IF($H$61="X","intern",IF($H$61=$AQ$4,+AQ7,(IF($H$61=$AQ$9,+AQ12,IF($H$61=$AQ$14,+AQ17,IF($H$61=$AQ$19,+AQ22,IF($H$61=$AQ$24,+AQ27,IF($H$61=$AQ$29,+AQ32,IF($H$61=$AQ$34,+AQ37,IF($H$61=$AQ$39,+AQ42,"Multiselect!"))))))))))</f>
        <v>Multiselect!</v>
      </c>
      <c r="I64" s="265" t="str">
        <f>IF($H$61=$AQ$4,+AR7,(IF($H$61=$AQ$9,+AR12,IF($H$61=$AQ$14,+AR17,IF($H$61=$AQ$19,+AR22,IF($H$61=$AQ$24,+AR27,IF($H$61=$AQ$29,+AR32,IF($H$61=$AQ$34,+AR37,IF($H$61=$AQ$39,+AR42,"")))))))))</f>
        <v/>
      </c>
      <c r="J64" s="595"/>
      <c r="K64" s="596" t="str">
        <f>IF($H$61=$AQ$4,+AS7,(IF($H$61=$AQ$9,+AS12,IF($H$61=$AQ$14,+AS17,IF($H$61=$AQ$19,+AS22,IF($H$61=$AQ$24,+AS27,IF($H$61=$AQ$29,+AS32,IF($H$61=$AQ$34,+AS37,IF($H$61=$AQ$39,+AS42,"")))))))))</f>
        <v/>
      </c>
      <c r="L64" s="1091"/>
      <c r="M64" s="1131"/>
      <c r="N64" s="1132"/>
      <c r="P64" s="81"/>
      <c r="Q64" s="199"/>
      <c r="R64" s="81"/>
      <c r="S64" s="81"/>
      <c r="T64" s="199"/>
      <c r="U64" s="97"/>
      <c r="W64" s="1133"/>
      <c r="Y64" s="81"/>
      <c r="Z64" s="199"/>
      <c r="AA64" s="81"/>
      <c r="AB64" s="81"/>
      <c r="AC64" s="199"/>
      <c r="AD64" s="81"/>
      <c r="AE64" s="81"/>
      <c r="AF64" s="199"/>
      <c r="AG64" s="81"/>
      <c r="AH64" s="81"/>
      <c r="AI64" s="199"/>
      <c r="AJ64" s="81"/>
      <c r="AK64" s="81"/>
      <c r="AL64" s="199"/>
      <c r="AM64" s="81"/>
      <c r="AN64" s="81"/>
      <c r="AO64" s="81"/>
      <c r="AP64" s="690"/>
      <c r="AQ64" s="108"/>
      <c r="AR64" s="108"/>
      <c r="AS64" s="203"/>
      <c r="AT64" s="108"/>
      <c r="AU64" s="108"/>
      <c r="AV64" s="108"/>
      <c r="AW64" s="203"/>
      <c r="AX64" s="108"/>
      <c r="AY64" s="108"/>
      <c r="AZ64" s="108"/>
      <c r="BA64" s="203"/>
      <c r="BB64" s="260"/>
      <c r="BF64" s="1135"/>
    </row>
    <row r="65" spans="1:58" s="99" customFormat="1" x14ac:dyDescent="0.45">
      <c r="A65" s="1090" t="s">
        <v>9</v>
      </c>
      <c r="B65" s="1127" t="s">
        <v>21</v>
      </c>
      <c r="C65" s="1127" t="s">
        <v>21</v>
      </c>
      <c r="D65" s="1127"/>
      <c r="E65" s="1127" t="s">
        <v>21</v>
      </c>
      <c r="F65" s="1127" t="s">
        <v>21</v>
      </c>
      <c r="G65" s="1128" t="s">
        <v>21</v>
      </c>
      <c r="H65" s="264" t="str">
        <f>IF($H$61="X","intern",IF($H$61=$AQ$4,+AQ8,(IF($H$61=$AQ$9,+AQ13,IF($H$61=$AQ$14,+AQ18,IF($H$61=$AQ$19,+AQ23,IF($H$61=$AQ$24,+AQ28,IF($H$61=$AQ$29,+AQ33,IF($H$61=$AQ$34,+AQ38,IF($H$61=$AQ$39,+AQ43,"Multiselect!"))))))))))</f>
        <v>Multiselect!</v>
      </c>
      <c r="I65" s="265" t="str">
        <f>IF($H$61=$AQ$4,+AR8,(IF($H$61=$AQ$9,+AR13,IF($H$61=$AQ$14,+AR18,IF($H$61=$AQ$19,+AR23,IF($H$61=$AQ$24,+AR28,IF($H$61=$AQ$29,+AR33,IF($H$61=$AQ$34,+AR38,IF($H$61=$AQ$39,+AR43,"")))))))))</f>
        <v/>
      </c>
      <c r="J65" s="595"/>
      <c r="K65" s="596" t="str">
        <f>IF($H$61=$AQ$4,+AS8,(IF($H$61=$AQ$9,+AS13,IF($H$61=$AQ$14,+AS18,IF($H$61=$AQ$19,+AS23,IF($H$61=$AQ$24,+AS28,IF($H$61=$AQ$29,+AS33,IF($H$61=$AQ$34,+AS38,IF($H$61=$AQ$39,+AS43,"")))))))))</f>
        <v/>
      </c>
      <c r="L65" s="1091"/>
      <c r="M65" s="1131"/>
      <c r="N65" s="1132"/>
      <c r="P65" s="81"/>
      <c r="Q65" s="199"/>
      <c r="R65" s="81"/>
      <c r="S65" s="81"/>
      <c r="T65" s="199"/>
      <c r="U65" s="97"/>
      <c r="W65" s="1133"/>
      <c r="Y65" s="81"/>
      <c r="Z65" s="199"/>
      <c r="AA65" s="81"/>
      <c r="AB65" s="81"/>
      <c r="AC65" s="199"/>
      <c r="AD65" s="81"/>
      <c r="AE65" s="81"/>
      <c r="AF65" s="199"/>
      <c r="AG65" s="81"/>
      <c r="AH65" s="81"/>
      <c r="AI65" s="199"/>
      <c r="AJ65" s="81"/>
      <c r="AK65" s="81"/>
      <c r="AL65" s="199"/>
      <c r="AM65" s="81"/>
      <c r="AN65" s="81"/>
      <c r="AO65" s="81"/>
      <c r="AP65" s="690"/>
      <c r="AQ65" s="108"/>
      <c r="AR65" s="108"/>
      <c r="AS65" s="203"/>
      <c r="AT65" s="108"/>
      <c r="AU65" s="108"/>
      <c r="AV65" s="108"/>
      <c r="AW65" s="203"/>
      <c r="AX65" s="108"/>
      <c r="AY65" s="108"/>
      <c r="AZ65" s="108"/>
      <c r="BA65" s="203"/>
      <c r="BB65" s="260"/>
      <c r="BF65" s="1135"/>
    </row>
    <row r="66" spans="1:58" s="99" customFormat="1" ht="13.5" thickBot="1" x14ac:dyDescent="0.5">
      <c r="A66" s="1090" t="s">
        <v>9</v>
      </c>
      <c r="B66" s="1127" t="s">
        <v>21</v>
      </c>
      <c r="C66" s="1127" t="s">
        <v>21</v>
      </c>
      <c r="D66" s="1127"/>
      <c r="E66" s="1127" t="s">
        <v>21</v>
      </c>
      <c r="F66" s="1127" t="s">
        <v>21</v>
      </c>
      <c r="G66" s="1128" t="s">
        <v>21</v>
      </c>
      <c r="H66" s="1136" t="s">
        <v>21</v>
      </c>
      <c r="I66" s="1137" t="s">
        <v>21</v>
      </c>
      <c r="J66" s="1138" t="s">
        <v>52</v>
      </c>
      <c r="K66" s="1139">
        <f>SUBTOTAL(9,K62:K65)</f>
        <v>0</v>
      </c>
      <c r="L66" s="1091"/>
      <c r="M66" s="1131"/>
      <c r="N66" s="1132"/>
      <c r="P66" s="81"/>
      <c r="Q66" s="199"/>
      <c r="R66" s="81"/>
      <c r="S66" s="81"/>
      <c r="T66" s="199"/>
      <c r="U66" s="97"/>
      <c r="W66" s="1133"/>
      <c r="Y66" s="81"/>
      <c r="Z66" s="199"/>
      <c r="AA66" s="81"/>
      <c r="AB66" s="81"/>
      <c r="AC66" s="199"/>
      <c r="AD66" s="81"/>
      <c r="AE66" s="81"/>
      <c r="AF66" s="199"/>
      <c r="AG66" s="81"/>
      <c r="AH66" s="81"/>
      <c r="AI66" s="199"/>
      <c r="AJ66" s="81"/>
      <c r="AK66" s="81"/>
      <c r="AL66" s="199"/>
      <c r="AM66" s="81"/>
      <c r="AN66" s="81"/>
      <c r="AO66" s="81"/>
      <c r="AP66" s="690"/>
      <c r="AQ66" s="108"/>
      <c r="AR66" s="108"/>
      <c r="AS66" s="203"/>
      <c r="AT66" s="108"/>
      <c r="AU66" s="108"/>
      <c r="AV66" s="108"/>
      <c r="AW66" s="203"/>
      <c r="AX66" s="108"/>
      <c r="AY66" s="108"/>
      <c r="AZ66" s="108"/>
      <c r="BA66" s="203"/>
      <c r="BB66" s="260"/>
      <c r="BF66" s="1135"/>
    </row>
    <row r="67" spans="1:58" s="99" customFormat="1" ht="13.5" thickTop="1" x14ac:dyDescent="0.45">
      <c r="A67" s="1090" t="s">
        <v>9</v>
      </c>
      <c r="B67" s="1127" t="s">
        <v>21</v>
      </c>
      <c r="C67" s="1127" t="s">
        <v>21</v>
      </c>
      <c r="D67" s="1127"/>
      <c r="E67" s="1127" t="s">
        <v>21</v>
      </c>
      <c r="F67" s="1127" t="s">
        <v>21</v>
      </c>
      <c r="G67" s="1128" t="s">
        <v>21</v>
      </c>
      <c r="H67" s="262" t="str">
        <f>IF($H$61="X","intern",IF($H$61=$AQ$4,+AU5,(IF($H$61=$AQ$9,+AU10,IF($H$61=$AQ$14,+AU15,IF($H$61=$AQ$19,+AU20,IF($H$61=$AQ$24,+AU25,IF($H$61=$AQ$29,+AU30,IF($H$61=$AQ$34,+AU35,IF($H$61=$AQ$39,+AU40,"Multiselect!"))))))))))</f>
        <v>Multiselect!</v>
      </c>
      <c r="I67" s="263" t="str">
        <f>IF($H$61=$AQ$4,+AV5,(IF($H$61=$AQ$9,+AV10,IF($H$61=$AQ$14,+AV15,IF($H$61=$AQ$19,+AV20,IF($H$61=$AQ$24,+AV25,IF($H$61=$AQ$29,+AV30,IF($H$61=$AQ$34,+AV35,IF($H$61=$AQ$39,+AV40,"")))))))))</f>
        <v/>
      </c>
      <c r="J67" s="597"/>
      <c r="K67" s="594" t="str">
        <f>IF($H$61=$AQ$4,+AW5,(IF($H$61=$AQ$9,+AW10,IF($H$61=$AQ$14,+AW15,IF($H$61=$AQ$19,+AW20,IF($H$61=$AQ$24,+AW25,IF($H$61=$AQ$29,+AW30,IF($H$61=$AQ$34,+AW35,IF($H$61=$AQ$39,+AW40,"")))))))))</f>
        <v/>
      </c>
      <c r="L67" s="1091"/>
      <c r="M67" s="1131"/>
      <c r="N67" s="1132"/>
      <c r="P67" s="81"/>
      <c r="Q67" s="199"/>
      <c r="R67" s="81"/>
      <c r="S67" s="81"/>
      <c r="T67" s="199"/>
      <c r="U67" s="97"/>
      <c r="W67" s="1133"/>
      <c r="Y67" s="81"/>
      <c r="Z67" s="199"/>
      <c r="AA67" s="81"/>
      <c r="AB67" s="81"/>
      <c r="AC67" s="199"/>
      <c r="AD67" s="81"/>
      <c r="AE67" s="81"/>
      <c r="AF67" s="199"/>
      <c r="AG67" s="81"/>
      <c r="AH67" s="81"/>
      <c r="AI67" s="199"/>
      <c r="AJ67" s="81"/>
      <c r="AK67" s="81"/>
      <c r="AL67" s="199"/>
      <c r="AM67" s="81"/>
      <c r="AN67" s="81"/>
      <c r="AO67" s="81"/>
      <c r="AP67" s="690"/>
      <c r="AQ67" s="108"/>
      <c r="AR67" s="108"/>
      <c r="AS67" s="203"/>
      <c r="AT67" s="108"/>
      <c r="AU67" s="108"/>
      <c r="AV67" s="108"/>
      <c r="AW67" s="203"/>
      <c r="AX67" s="108"/>
      <c r="AY67" s="108"/>
      <c r="AZ67" s="108"/>
      <c r="BA67" s="203"/>
      <c r="BB67" s="260"/>
      <c r="BF67" s="1135"/>
    </row>
    <row r="68" spans="1:58" s="99" customFormat="1" x14ac:dyDescent="0.45">
      <c r="A68" s="1090" t="s">
        <v>9</v>
      </c>
      <c r="B68" s="1127" t="s">
        <v>21</v>
      </c>
      <c r="C68" s="1127" t="s">
        <v>21</v>
      </c>
      <c r="D68" s="1127"/>
      <c r="E68" s="1127" t="s">
        <v>21</v>
      </c>
      <c r="F68" s="1127" t="s">
        <v>21</v>
      </c>
      <c r="G68" s="1128" t="s">
        <v>21</v>
      </c>
      <c r="H68" s="264" t="str">
        <f>IF($H$61="X","intern",IF($H$61=$AQ$4,+AU6,(IF($H$61=$AQ$9,+AU11,IF($H$61=$AQ$14,+AU16,IF($H$61=$AQ$19,+AU21,IF($H$61=$AQ$24,+AU26,IF($H$61=$AQ$29,+AU31,IF($H$61=$AQ$34,+AU36,IF($H$61=$AQ$39,+AU41,"Multiselect!"))))))))))</f>
        <v>Multiselect!</v>
      </c>
      <c r="I68" s="265" t="str">
        <f>IF($H$61=$AQ$4,+AV6,(IF($H$61=$AQ$9,+AV11,IF($H$61=$AQ$14,+AV16,IF($H$61=$AQ$19,+AV21,IF($H$61=$AQ$24,+AV26,IF($H$61=$AQ$29,+AV31,IF($H$61=$AQ$34,+AV36,IF($H$61=$AQ$39,+AV41,"")))))))))</f>
        <v/>
      </c>
      <c r="J68" s="598"/>
      <c r="K68" s="596" t="str">
        <f>IF($H$61=$AQ$4,+AW6,(IF($H$61=$AQ$9,+AW11,IF($H$61=$AQ$14,+AW16,IF($H$61=$AQ$19,+AW21,IF($H$61=$AQ$24,+AW26,IF($H$61=$AQ$29,+AW31,IF($H$61=$AQ$34,+AW36,IF($H$61=$AQ$39,+AW41,"")))))))))</f>
        <v/>
      </c>
      <c r="L68" s="1091"/>
      <c r="M68" s="1131"/>
      <c r="N68" s="1132"/>
      <c r="P68" s="81"/>
      <c r="Q68" s="199"/>
      <c r="R68" s="81"/>
      <c r="S68" s="81"/>
      <c r="T68" s="199"/>
      <c r="U68" s="97"/>
      <c r="V68" s="97"/>
      <c r="W68" s="97"/>
      <c r="Y68" s="81"/>
      <c r="Z68" s="199"/>
      <c r="AA68" s="81"/>
      <c r="AB68" s="81"/>
      <c r="AC68" s="199"/>
      <c r="AD68" s="81"/>
      <c r="AE68" s="81"/>
      <c r="AF68" s="199"/>
      <c r="AG68" s="81"/>
      <c r="AH68" s="81"/>
      <c r="AI68" s="199"/>
      <c r="AJ68" s="81"/>
      <c r="AK68" s="81"/>
      <c r="AL68" s="199"/>
      <c r="AM68" s="81"/>
      <c r="AN68" s="81"/>
      <c r="AO68" s="81"/>
      <c r="AP68" s="690"/>
      <c r="AQ68" s="108"/>
      <c r="AR68" s="108"/>
      <c r="AS68" s="203"/>
      <c r="AT68" s="108"/>
      <c r="AU68" s="108"/>
      <c r="AV68" s="108"/>
      <c r="AW68" s="203"/>
      <c r="AX68" s="108"/>
      <c r="AY68" s="108"/>
      <c r="AZ68" s="108"/>
      <c r="BA68" s="203"/>
      <c r="BB68" s="260"/>
      <c r="BF68" s="1135"/>
    </row>
    <row r="69" spans="1:58" s="99" customFormat="1" x14ac:dyDescent="0.45">
      <c r="A69" s="1090" t="s">
        <v>9</v>
      </c>
      <c r="B69" s="1127" t="s">
        <v>21</v>
      </c>
      <c r="C69" s="1127" t="s">
        <v>21</v>
      </c>
      <c r="D69" s="1127"/>
      <c r="E69" s="1127" t="s">
        <v>21</v>
      </c>
      <c r="F69" s="1127" t="s">
        <v>21</v>
      </c>
      <c r="G69" s="1128" t="s">
        <v>21</v>
      </c>
      <c r="H69" s="264" t="str">
        <f>IF($H$61="X","intern",IF($H$61=$AQ$4,+AU7,(IF($H$61=$AQ$9,+AU12,IF($H$61=$AQ$14,+AU17,IF($H$61=$AQ$19,+AU22,IF($H$61=$AQ$24,+AU27,IF($H$61=$AQ$29,+AU32,IF($H$61=$AQ$34,+AU37,IF($H$61=$AQ$39,+AU42,"Multiselect!"))))))))))</f>
        <v>Multiselect!</v>
      </c>
      <c r="I69" s="265" t="str">
        <f>IF($H$61=$AQ$4,+AV7,(IF($H$61=$AQ$9,+AV12,IF($H$61=$AQ$14,+AV17,IF($H$61=$AQ$19,+AV22,IF($H$61=$AQ$24,+AV27,IF($H$61=$AQ$29,+AV32,IF($H$61=$AQ$34,+AV37,IF($H$61=$AQ$39,+AV42,"")))))))))</f>
        <v/>
      </c>
      <c r="J69" s="598"/>
      <c r="K69" s="596" t="str">
        <f>IF($H$61=$AQ$4,+AW7,(IF($H$61=$AQ$9,+AW12,IF($H$61=$AQ$14,+AW17,IF($H$61=$AQ$19,+AW22,IF($H$61=$AQ$24,+AW27,IF($H$61=$AQ$29,+AW32,IF($H$61=$AQ$34,+AW37,IF($H$61=$AQ$39,+AW42,"")))))))))</f>
        <v/>
      </c>
      <c r="L69" s="1091"/>
      <c r="M69" s="1131"/>
      <c r="N69" s="1132"/>
      <c r="P69" s="81"/>
      <c r="Q69" s="199"/>
      <c r="R69" s="81"/>
      <c r="S69" s="81"/>
      <c r="T69" s="199"/>
      <c r="U69" s="97"/>
      <c r="V69" s="97"/>
      <c r="W69" s="97"/>
      <c r="Y69" s="81"/>
      <c r="Z69" s="199"/>
      <c r="AA69" s="81"/>
      <c r="AB69" s="81"/>
      <c r="AC69" s="199"/>
      <c r="AD69" s="81"/>
      <c r="AE69" s="81"/>
      <c r="AF69" s="199"/>
      <c r="AG69" s="81"/>
      <c r="AH69" s="81"/>
      <c r="AI69" s="199"/>
      <c r="AJ69" s="81"/>
      <c r="AK69" s="81"/>
      <c r="AL69" s="199"/>
      <c r="AM69" s="81"/>
      <c r="AN69" s="81"/>
      <c r="AO69" s="81"/>
      <c r="AP69" s="690"/>
      <c r="AQ69" s="108"/>
      <c r="AR69" s="108"/>
      <c r="AS69" s="203"/>
      <c r="AT69" s="108"/>
      <c r="AU69" s="108"/>
      <c r="AV69" s="108"/>
      <c r="AW69" s="203"/>
      <c r="AX69" s="108"/>
      <c r="AY69" s="108"/>
      <c r="AZ69" s="108"/>
      <c r="BA69" s="203"/>
      <c r="BB69" s="260"/>
      <c r="BF69" s="1135"/>
    </row>
    <row r="70" spans="1:58" s="99" customFormat="1" x14ac:dyDescent="0.45">
      <c r="A70" s="1090" t="s">
        <v>9</v>
      </c>
      <c r="B70" s="1127" t="s">
        <v>21</v>
      </c>
      <c r="C70" s="1127" t="s">
        <v>21</v>
      </c>
      <c r="D70" s="1127"/>
      <c r="E70" s="1127" t="s">
        <v>21</v>
      </c>
      <c r="F70" s="1127" t="s">
        <v>21</v>
      </c>
      <c r="G70" s="1128" t="s">
        <v>21</v>
      </c>
      <c r="H70" s="264" t="str">
        <f>IF($H$61="X","intern",IF($H$61=$AQ$4,+AU8,(IF($H$61=$AQ$9,+AU13,IF($H$61=$AQ$14,+AU18,IF($H$61=$AQ$19,+AU23,IF($H$61=$AQ$24,+AU28,IF($H$61=$AQ$29,+AU33,IF($H$61=$AQ$34,+AU38,IF($H$61=$AQ$39,+AU43,"Multiselect!"))))))))))</f>
        <v>Multiselect!</v>
      </c>
      <c r="I70" s="265" t="str">
        <f>IF($H$61=$AQ$4,+AV8,(IF($H$61=$AQ$9,+AV13,IF($H$61=$AQ$14,+AV18,IF($H$61=$AQ$19,+AV23,IF($H$61=$AQ$24,+AV28,IF($H$61=$AQ$29,+AV33,IF($H$61=$AQ$34,+AV38,IF($H$61=$AQ$39,+AV43,"")))))))))</f>
        <v/>
      </c>
      <c r="J70" s="598"/>
      <c r="K70" s="596" t="str">
        <f>IF($H$61=$AQ$4,+AW8,(IF($H$61=$AQ$9,+AW13,IF($H$61=$AQ$14,+AW18,IF($H$61=$AQ$19,+AW23,IF($H$61=$AQ$24,+AW28,IF($H$61=$AQ$29,+AW33,IF($H$61=$AQ$34,+AW38,IF($H$61=$AQ$39,+AW43,"")))))))))</f>
        <v/>
      </c>
      <c r="L70" s="1091"/>
      <c r="M70" s="1131"/>
      <c r="N70" s="1132"/>
      <c r="P70" s="81"/>
      <c r="Q70" s="199"/>
      <c r="R70" s="81"/>
      <c r="S70" s="81"/>
      <c r="T70" s="199"/>
      <c r="U70" s="97"/>
      <c r="W70" s="1133"/>
      <c r="Y70" s="81"/>
      <c r="Z70" s="199"/>
      <c r="AA70" s="81"/>
      <c r="AB70" s="81"/>
      <c r="AC70" s="199"/>
      <c r="AD70" s="81"/>
      <c r="AE70" s="81"/>
      <c r="AF70" s="199"/>
      <c r="AG70" s="81"/>
      <c r="AH70" s="81"/>
      <c r="AI70" s="199"/>
      <c r="AJ70" s="81"/>
      <c r="AK70" s="81"/>
      <c r="AL70" s="199"/>
      <c r="AM70" s="81"/>
      <c r="AN70" s="81"/>
      <c r="AO70" s="81"/>
      <c r="AP70" s="690"/>
      <c r="AQ70" s="108"/>
      <c r="AR70" s="108"/>
      <c r="AS70" s="203"/>
      <c r="AT70" s="108"/>
      <c r="AU70" s="108"/>
      <c r="AV70" s="108"/>
      <c r="AW70" s="203"/>
      <c r="AX70" s="108"/>
      <c r="AY70" s="108"/>
      <c r="AZ70" s="108"/>
      <c r="BA70" s="203"/>
      <c r="BB70" s="260"/>
      <c r="BF70" s="1135"/>
    </row>
    <row r="71" spans="1:58" s="99" customFormat="1" ht="13.5" thickBot="1" x14ac:dyDescent="0.5">
      <c r="A71" s="1090" t="s">
        <v>9</v>
      </c>
      <c r="B71" s="1127" t="s">
        <v>21</v>
      </c>
      <c r="C71" s="1127" t="s">
        <v>21</v>
      </c>
      <c r="D71" s="1127"/>
      <c r="E71" s="1127" t="s">
        <v>21</v>
      </c>
      <c r="F71" s="1127" t="s">
        <v>21</v>
      </c>
      <c r="G71" s="1128" t="s">
        <v>21</v>
      </c>
      <c r="H71" s="1140" t="s">
        <v>21</v>
      </c>
      <c r="I71" s="1137" t="s">
        <v>21</v>
      </c>
      <c r="J71" s="1138" t="s">
        <v>53</v>
      </c>
      <c r="K71" s="1139">
        <f>SUBTOTAL(9,K67:K70)</f>
        <v>0</v>
      </c>
      <c r="L71" s="1091"/>
      <c r="M71" s="1141"/>
      <c r="N71" s="1142"/>
      <c r="P71" s="81"/>
      <c r="Q71" s="199"/>
      <c r="R71" s="81"/>
      <c r="S71" s="81"/>
      <c r="T71" s="199"/>
      <c r="U71" s="97"/>
      <c r="W71" s="1133"/>
      <c r="Y71" s="81"/>
      <c r="Z71" s="199"/>
      <c r="AA71" s="81"/>
      <c r="AB71" s="81"/>
      <c r="AC71" s="199"/>
      <c r="AD71" s="81"/>
      <c r="AE71" s="81"/>
      <c r="AF71" s="199"/>
      <c r="AG71" s="81"/>
      <c r="AH71" s="81"/>
      <c r="AI71" s="199"/>
      <c r="AJ71" s="81"/>
      <c r="AK71" s="81"/>
      <c r="AL71" s="199"/>
      <c r="AM71" s="81"/>
      <c r="AN71" s="81"/>
      <c r="AO71" s="81"/>
      <c r="AP71" s="690"/>
      <c r="AQ71" s="108"/>
      <c r="AR71" s="108"/>
      <c r="AS71" s="203"/>
      <c r="AT71" s="108"/>
      <c r="AU71" s="108"/>
      <c r="AV71" s="108"/>
      <c r="AW71" s="203"/>
      <c r="AX71" s="108"/>
      <c r="AY71" s="108"/>
      <c r="AZ71" s="108"/>
      <c r="BA71" s="203"/>
      <c r="BB71" s="260"/>
      <c r="BF71" s="1135"/>
    </row>
    <row r="72" spans="1:58" s="99" customFormat="1" ht="13.5" thickTop="1" x14ac:dyDescent="0.45">
      <c r="A72" s="1090" t="s">
        <v>9</v>
      </c>
      <c r="B72" s="1127" t="s">
        <v>21</v>
      </c>
      <c r="C72" s="1127" t="s">
        <v>21</v>
      </c>
      <c r="D72" s="1127"/>
      <c r="E72" s="1127" t="s">
        <v>21</v>
      </c>
      <c r="F72" s="1127" t="s">
        <v>21</v>
      </c>
      <c r="G72" s="1128" t="s">
        <v>21</v>
      </c>
      <c r="H72" s="262" t="str">
        <f>IF($H$61="X","intern",IF($H$61=$AQ$4,+AY5,(IF($H$61=$AQ$9,+AY10,IF($H$61=$AQ$14,+AY15,IF($H$61=$AQ$19,+AY20,IF($H$61=$AQ$24,+AY25,IF($H$61=$AQ$29,+AY30,IF($H$61=$AQ$34,+AY35,IF($H$61=$AQ$39,+AY40,"Multiselect!"))))))))))</f>
        <v>Multiselect!</v>
      </c>
      <c r="I72" s="263" t="str">
        <f>IF($H$61=$AQ$4,+AZ5,(IF($H$61=$AQ$9,+AZ10,IF($H$61=$AQ$14,+AZ15,IF($H$61=$AQ$19,+AZ20,IF($H$61=$AQ$24,+AZ25,IF($H$61=$AQ$29,+AZ30,IF($H$61=$AQ$34,+AZ35,IF($H$61=$AQ$39,+AZ40,"")))))))))</f>
        <v/>
      </c>
      <c r="J72" s="597"/>
      <c r="K72" s="594" t="str">
        <f>IF($H$61=$AQ$4,+BA5,(IF($H$61=$AQ$9,+BA10,IF($H$61=$AQ$14,+BA15,IF($H$61=$AQ$19,+BA20,IF($H$61=$AQ$24,+BA25,IF($H$61=$AQ$29,+BA30,IF($H$61=$AQ$34,+BA35,IF($H$61=$AQ$39,+BA40,"")))))))))</f>
        <v/>
      </c>
      <c r="L72" s="1091"/>
      <c r="M72" s="1141"/>
      <c r="N72" s="1142"/>
      <c r="P72" s="81"/>
      <c r="Q72" s="199"/>
      <c r="R72" s="81"/>
      <c r="S72" s="81"/>
      <c r="T72" s="199"/>
      <c r="U72" s="97"/>
      <c r="V72" s="97"/>
      <c r="W72" s="97"/>
      <c r="X72" s="97"/>
      <c r="Y72" s="97"/>
      <c r="Z72" s="97"/>
      <c r="AA72" s="81"/>
      <c r="AB72" s="81"/>
      <c r="AC72" s="199"/>
      <c r="AD72" s="81"/>
      <c r="AE72" s="81"/>
      <c r="AF72" s="199"/>
      <c r="AG72" s="81"/>
      <c r="AH72" s="81"/>
      <c r="AI72" s="199"/>
      <c r="AJ72" s="81"/>
      <c r="AK72" s="81"/>
      <c r="AL72" s="199"/>
      <c r="AM72" s="81"/>
      <c r="AN72" s="81"/>
      <c r="AO72" s="81"/>
      <c r="AP72" s="690"/>
      <c r="AQ72" s="108"/>
      <c r="AR72" s="108"/>
      <c r="AS72" s="203"/>
      <c r="AT72" s="108"/>
      <c r="AU72" s="108"/>
      <c r="AV72" s="108"/>
      <c r="AW72" s="203"/>
      <c r="AX72" s="108"/>
      <c r="AY72" s="108"/>
      <c r="AZ72" s="108"/>
      <c r="BA72" s="203"/>
      <c r="BB72" s="260"/>
      <c r="BF72" s="1135"/>
    </row>
    <row r="73" spans="1:58" s="99" customFormat="1" x14ac:dyDescent="0.45">
      <c r="A73" s="1090" t="s">
        <v>9</v>
      </c>
      <c r="B73" s="1127" t="s">
        <v>21</v>
      </c>
      <c r="C73" s="1127" t="s">
        <v>21</v>
      </c>
      <c r="D73" s="1127"/>
      <c r="E73" s="1127" t="s">
        <v>21</v>
      </c>
      <c r="F73" s="1127" t="s">
        <v>21</v>
      </c>
      <c r="G73" s="1128" t="s">
        <v>21</v>
      </c>
      <c r="H73" s="264" t="str">
        <f>IF($H$61="X","intern",IF($H$61=$AQ$4,+AY6,(IF($H$61=$AQ$9,+AY11,IF($H$61=$AQ$14,+AY16,IF($H$61=$AQ$19,+AY21,IF($H$61=$AQ$24,+AY26,IF($H$61=$AQ$29,+AY31,IF($H$61=$AQ$34,+AY36,IF($H$61=$AQ$39,+AY41,"Multiselect!"))))))))))</f>
        <v>Multiselect!</v>
      </c>
      <c r="I73" s="265" t="str">
        <f>IF($H$61=$AQ$4,+AZ6,(IF($H$61=$AQ$9,+AZ11,IF($H$61=$AQ$14,+AZ16,IF($H$61=$AQ$19,+AZ21,IF($H$61=$AQ$24,+AZ26,IF($H$61=$AQ$29,+AZ31,IF($H$61=$AQ$34,+AZ36,IF($H$61=$AQ$39,+AZ41,"")))))))))</f>
        <v/>
      </c>
      <c r="J73" s="598"/>
      <c r="K73" s="596" t="str">
        <f>IF($H$61=$AQ$4,+BA6,(IF($H$61=$AQ$9,+BA11,IF($H$61=$AQ$14,+BA16,IF($H$61=$AQ$19,+BA21,IF($H$61=$AQ$24,+BA26,IF($H$61=$AQ$29,+BA31,IF($H$61=$AQ$34,+BA36,IF($H$61=$AQ$39,+BA41,"")))))))))</f>
        <v/>
      </c>
      <c r="L73" s="1091"/>
      <c r="M73" s="1141"/>
      <c r="N73" s="1142"/>
      <c r="P73" s="81"/>
      <c r="Q73" s="199"/>
      <c r="R73" s="81"/>
      <c r="S73" s="81"/>
      <c r="T73" s="199"/>
      <c r="U73" s="97"/>
      <c r="V73" s="97"/>
      <c r="W73" s="97"/>
      <c r="X73" s="97"/>
      <c r="Y73" s="97"/>
      <c r="Z73" s="97"/>
      <c r="AA73" s="81"/>
      <c r="AB73" s="81"/>
      <c r="AC73" s="199"/>
      <c r="AD73" s="81"/>
      <c r="AE73" s="81"/>
      <c r="AF73" s="199"/>
      <c r="AG73" s="81"/>
      <c r="AH73" s="81"/>
      <c r="AI73" s="199"/>
      <c r="AJ73" s="81"/>
      <c r="AK73" s="81"/>
      <c r="AL73" s="199"/>
      <c r="AM73" s="81"/>
      <c r="AN73" s="81"/>
      <c r="AO73" s="81"/>
      <c r="AP73" s="690"/>
      <c r="AQ73" s="108"/>
      <c r="AR73" s="108"/>
      <c r="AS73" s="203"/>
      <c r="AT73" s="108"/>
      <c r="AU73" s="108"/>
      <c r="AV73" s="108"/>
      <c r="AW73" s="203"/>
      <c r="AX73" s="108"/>
      <c r="AY73" s="108"/>
      <c r="AZ73" s="108"/>
      <c r="BA73" s="203"/>
      <c r="BB73" s="260"/>
      <c r="BF73" s="1135"/>
    </row>
    <row r="74" spans="1:58" s="99" customFormat="1" x14ac:dyDescent="0.45">
      <c r="A74" s="1090" t="s">
        <v>9</v>
      </c>
      <c r="B74" s="1127" t="s">
        <v>21</v>
      </c>
      <c r="C74" s="1127" t="s">
        <v>21</v>
      </c>
      <c r="D74" s="1127"/>
      <c r="E74" s="1127" t="s">
        <v>21</v>
      </c>
      <c r="F74" s="1127" t="s">
        <v>21</v>
      </c>
      <c r="G74" s="1128" t="s">
        <v>21</v>
      </c>
      <c r="H74" s="264" t="str">
        <f>IF($H$61="X","intern",IF($H$61=$AQ$4,+AY7,(IF($H$61=$AQ$9,+AY12,IF($H$61=$AQ$14,+AY17,IF($H$61=$AQ$19,+AY22,IF($H$61=$AQ$24,+AY27,IF($H$61=$AQ$29,+AY32,IF($H$61=$AQ$34,+AY37,IF($H$61=$AQ$39,+AY42,"Multiselect!"))))))))))</f>
        <v>Multiselect!</v>
      </c>
      <c r="I74" s="265" t="str">
        <f>IF($H$61=$AQ$4,+AZ7,(IF($H$61=$AQ$9,+AZ12,IF($H$61=$AQ$14,+AZ17,IF($H$61=$AQ$19,+AZ22,IF($H$61=$AQ$24,+AZ27,IF($H$61=$AQ$29,+AZ32,IF($H$61=$AQ$34,+AZ37,IF($H$61=$AQ$39,+AZ42,"")))))))))</f>
        <v/>
      </c>
      <c r="J74" s="598"/>
      <c r="K74" s="596" t="str">
        <f>IF($H$61=$AQ$4,+BA7,(IF($H$61=$AQ$9,+BA12,IF($H$61=$AQ$14,+BA17,IF($H$61=$AQ$19,+BA22,IF($H$61=$AQ$24,+BA27,IF($H$61=$AQ$29,+BA32,IF($H$61=$AQ$34,+BA37,IF($H$61=$AQ$39,+BA42,"")))))))))</f>
        <v/>
      </c>
      <c r="L74" s="1091"/>
      <c r="M74" s="1141"/>
      <c r="N74" s="1142"/>
      <c r="O74" s="81"/>
      <c r="P74" s="81"/>
      <c r="Q74" s="199"/>
      <c r="R74" s="81"/>
      <c r="S74" s="81"/>
      <c r="T74" s="199"/>
      <c r="U74" s="97"/>
      <c r="V74" s="97"/>
      <c r="W74" s="97"/>
      <c r="X74" s="97"/>
      <c r="Y74" s="97"/>
      <c r="Z74" s="97"/>
      <c r="AA74" s="81"/>
      <c r="AB74" s="81"/>
      <c r="AC74" s="199"/>
      <c r="AD74" s="81"/>
      <c r="AE74" s="81"/>
      <c r="AF74" s="199"/>
      <c r="AG74" s="81"/>
      <c r="AH74" s="81"/>
      <c r="AI74" s="199"/>
      <c r="AJ74" s="81"/>
      <c r="AK74" s="81"/>
      <c r="AL74" s="199"/>
      <c r="AM74" s="81"/>
      <c r="AN74" s="81"/>
      <c r="AO74" s="81"/>
      <c r="AP74" s="690"/>
      <c r="AQ74" s="108"/>
      <c r="AR74" s="108"/>
      <c r="AS74" s="203"/>
      <c r="AT74" s="108"/>
      <c r="AU74" s="108"/>
      <c r="AV74" s="108"/>
      <c r="AW74" s="203"/>
      <c r="AX74" s="108"/>
      <c r="AY74" s="108"/>
      <c r="AZ74" s="108"/>
      <c r="BA74" s="203"/>
      <c r="BB74" s="260"/>
      <c r="BF74" s="1135"/>
    </row>
    <row r="75" spans="1:58" s="99" customFormat="1" x14ac:dyDescent="0.45">
      <c r="A75" s="1090" t="s">
        <v>9</v>
      </c>
      <c r="B75" s="1127" t="s">
        <v>21</v>
      </c>
      <c r="C75" s="1127" t="s">
        <v>21</v>
      </c>
      <c r="D75" s="1127"/>
      <c r="E75" s="1127" t="s">
        <v>21</v>
      </c>
      <c r="F75" s="1127" t="s">
        <v>21</v>
      </c>
      <c r="G75" s="1128" t="s">
        <v>21</v>
      </c>
      <c r="H75" s="264" t="str">
        <f>IF($H$61="X","intern",IF($H$61=$AQ$4,+AY8,(IF($H$61=$AQ$9,+AY13,IF($H$61=$AQ$14,+AY18,IF($H$61=$AQ$19,+AY23,IF($H$61=$AQ$24,+AY28,IF($H$61=$AQ$29,+AY33,IF($H$61=$AQ$34,+AY38,IF($H$61=$AQ$39,+AY43,"Multiselect!"))))))))))</f>
        <v>Multiselect!</v>
      </c>
      <c r="I75" s="265" t="str">
        <f>IF($H$61=$AQ$4,+AZ8,(IF($H$61=$AQ$9,+AZ13,IF($H$61=$AQ$14,+AZ18,IF($H$61=$AQ$19,+AZ23,IF($H$61=$AQ$24,+AZ28,IF($H$61=$AQ$29,+AZ33,IF($H$61=$AQ$34,+AZ38,IF($H$61=$AQ$39,+AZ43,"")))))))))</f>
        <v/>
      </c>
      <c r="J75" s="598"/>
      <c r="K75" s="596" t="str">
        <f>IF($H$61=$AQ$4,+BA8,(IF($H$61=$AQ$9,+BA13,IF($H$61=$AQ$14,+BA18,IF($H$61=$AQ$19,+BA23,IF($H$61=$AQ$24,+BA28,IF($H$61=$AQ$29,+BA33,IF($H$61=$AQ$34,+BA38,IF($H$61=$AQ$39,+BA43,"")))))))))</f>
        <v/>
      </c>
      <c r="L75" s="1091"/>
      <c r="M75" s="1141"/>
      <c r="N75" s="1142"/>
      <c r="O75" s="81"/>
      <c r="Q75" s="1133"/>
      <c r="R75" s="81"/>
      <c r="S75" s="81"/>
      <c r="T75" s="199"/>
      <c r="U75" s="81"/>
      <c r="V75" s="81"/>
      <c r="W75" s="199"/>
      <c r="X75" s="81"/>
      <c r="Y75" s="81"/>
      <c r="Z75" s="199"/>
      <c r="AA75" s="81"/>
      <c r="AB75" s="81"/>
      <c r="AC75" s="199"/>
      <c r="AD75" s="81"/>
      <c r="AE75" s="81"/>
      <c r="AF75" s="199"/>
      <c r="AG75" s="81"/>
      <c r="AH75" s="81"/>
      <c r="AI75" s="199"/>
      <c r="AJ75" s="81"/>
      <c r="AK75" s="81"/>
      <c r="AL75" s="199"/>
      <c r="AM75" s="81"/>
      <c r="AN75" s="81"/>
      <c r="AO75" s="81"/>
      <c r="AP75" s="690"/>
      <c r="AQ75" s="108"/>
      <c r="AR75" s="108"/>
      <c r="AS75" s="203"/>
      <c r="AT75" s="108"/>
      <c r="AU75" s="108"/>
      <c r="AV75" s="108"/>
      <c r="AW75" s="203"/>
      <c r="AX75" s="108"/>
      <c r="AY75" s="108"/>
      <c r="AZ75" s="108"/>
      <c r="BA75" s="203"/>
      <c r="BB75" s="260"/>
      <c r="BF75" s="1135"/>
    </row>
    <row r="76" spans="1:58" s="100" customFormat="1" ht="13.5" thickBot="1" x14ac:dyDescent="0.5">
      <c r="A76" s="1090" t="s">
        <v>9</v>
      </c>
      <c r="B76" s="1127" t="s">
        <v>21</v>
      </c>
      <c r="C76" s="1127" t="s">
        <v>21</v>
      </c>
      <c r="D76" s="1127"/>
      <c r="E76" s="1127" t="s">
        <v>21</v>
      </c>
      <c r="F76" s="1127" t="s">
        <v>21</v>
      </c>
      <c r="G76" s="1128" t="s">
        <v>21</v>
      </c>
      <c r="H76" s="1140" t="s">
        <v>21</v>
      </c>
      <c r="I76" s="1137" t="s">
        <v>21</v>
      </c>
      <c r="J76" s="1138" t="s">
        <v>54</v>
      </c>
      <c r="K76" s="1139">
        <f>SUBTOTAL(9,K72:K75)</f>
        <v>0</v>
      </c>
      <c r="L76" s="1091"/>
      <c r="M76" s="1141"/>
      <c r="N76" s="1142"/>
      <c r="O76" s="81"/>
      <c r="P76" s="81"/>
      <c r="Q76" s="199"/>
      <c r="R76" s="81"/>
      <c r="S76" s="81"/>
      <c r="T76" s="199"/>
      <c r="U76" s="81"/>
      <c r="V76" s="81"/>
      <c r="W76" s="199"/>
      <c r="X76" s="81"/>
      <c r="Y76" s="81"/>
      <c r="Z76" s="199"/>
      <c r="AA76" s="81"/>
      <c r="AB76" s="81"/>
      <c r="AC76" s="199"/>
      <c r="AD76" s="81"/>
      <c r="AE76" s="81"/>
      <c r="AF76" s="199"/>
      <c r="AG76" s="81"/>
      <c r="AH76" s="81"/>
      <c r="AI76" s="199"/>
      <c r="AJ76" s="81"/>
      <c r="AK76" s="81"/>
      <c r="AL76" s="199"/>
      <c r="AM76" s="81"/>
      <c r="AN76" s="81"/>
      <c r="AO76" s="81"/>
      <c r="AP76" s="690"/>
      <c r="AQ76" s="108"/>
      <c r="AR76" s="108"/>
      <c r="AS76" s="203"/>
      <c r="AT76" s="108"/>
      <c r="AU76" s="108"/>
      <c r="AV76" s="108"/>
      <c r="AW76" s="203"/>
      <c r="AX76" s="108"/>
      <c r="AY76" s="108"/>
      <c r="AZ76" s="108"/>
      <c r="BA76" s="203"/>
      <c r="BB76" s="260"/>
      <c r="BF76" s="1143"/>
    </row>
    <row r="77" spans="1:58" ht="13.5" thickTop="1" x14ac:dyDescent="0.45"/>
  </sheetData>
  <sheetProtection formatCells="0" sort="0" autoFilter="0"/>
  <autoFilter ref="B3:G77" xr:uid="{C9B5AE4C-DEA8-49C7-8AC7-4A1A3F9662BC}"/>
  <mergeCells count="15">
    <mergeCell ref="AO51:AO59"/>
    <mergeCell ref="F2:H2"/>
    <mergeCell ref="I2:K2"/>
    <mergeCell ref="AR45:AZ45"/>
    <mergeCell ref="H61:I61"/>
    <mergeCell ref="K48:K50"/>
    <mergeCell ref="AQ47:AZ47"/>
    <mergeCell ref="AQ3:AR3"/>
    <mergeCell ref="AQ44:AV44"/>
    <mergeCell ref="B48:B49"/>
    <mergeCell ref="C48:D49"/>
    <mergeCell ref="A48:A49"/>
    <mergeCell ref="AP48:AP49"/>
    <mergeCell ref="C50:D50"/>
    <mergeCell ref="H50:J50"/>
  </mergeCells>
  <conditionalFormatting sqref="A2:A47">
    <cfRule type="expression" dxfId="617" priority="244">
      <formula>ISERROR($K2)</formula>
    </cfRule>
  </conditionalFormatting>
  <conditionalFormatting sqref="A2:A48">
    <cfRule type="cellIs" dxfId="616" priority="242" operator="equal">
      <formula>""</formula>
    </cfRule>
  </conditionalFormatting>
  <conditionalFormatting sqref="A4:A47">
    <cfRule type="expression" dxfId="615" priority="193">
      <formula>AND($L4=0,$L$3&lt;&gt;0)</formula>
    </cfRule>
    <cfRule type="expression" dxfId="614" priority="243">
      <formula>L4=1</formula>
    </cfRule>
  </conditionalFormatting>
  <conditionalFormatting sqref="A50">
    <cfRule type="cellIs" dxfId="613" priority="194" operator="equal">
      <formula>""</formula>
    </cfRule>
  </conditionalFormatting>
  <conditionalFormatting sqref="A48:B49 AP48:AP49">
    <cfRule type="expression" dxfId="612" priority="240">
      <formula>AND($M$49&lt;&gt;0,$BE$2=0)</formula>
    </cfRule>
  </conditionalFormatting>
  <conditionalFormatting sqref="B2">
    <cfRule type="expression" dxfId="611" priority="354">
      <formula>$B$50="ü"</formula>
    </cfRule>
    <cfRule type="expression" dxfId="610" priority="355">
      <formula>$B$50="y"</formula>
    </cfRule>
  </conditionalFormatting>
  <conditionalFormatting sqref="B4:B25 B27:B47">
    <cfRule type="cellIs" dxfId="609" priority="84" operator="equal">
      <formula>"x"</formula>
    </cfRule>
    <cfRule type="cellIs" dxfId="608" priority="83" operator="equal">
      <formula>""</formula>
    </cfRule>
    <cfRule type="expression" dxfId="605" priority="87">
      <formula>AND($B4&gt;0,$M4=0,$B4&lt;&gt;"x")</formula>
    </cfRule>
    <cfRule type="expression" dxfId="604" priority="88">
      <formula>A4&lt;&gt;"!"</formula>
    </cfRule>
  </conditionalFormatting>
  <conditionalFormatting sqref="B4:B47">
    <cfRule type="cellIs" dxfId="603" priority="53" operator="equal">
      <formula>"-"</formula>
    </cfRule>
    <cfRule type="expression" dxfId="602" priority="54">
      <formula>AND($B$50="ü",$B4="")</formula>
    </cfRule>
  </conditionalFormatting>
  <conditionalFormatting sqref="B48">
    <cfRule type="expression" dxfId="601" priority="191">
      <formula>$B$50="ü"</formula>
    </cfRule>
  </conditionalFormatting>
  <conditionalFormatting sqref="B48:B49">
    <cfRule type="cellIs" dxfId="600" priority="162" operator="equal">
      <formula>"geht nicht!"</formula>
    </cfRule>
  </conditionalFormatting>
  <conditionalFormatting sqref="B50">
    <cfRule type="expression" dxfId="599" priority="226">
      <formula>$AQ$50&gt;0</formula>
    </cfRule>
    <cfRule type="cellIs" dxfId="598" priority="228" operator="equal">
      <formula>"ü"</formula>
    </cfRule>
    <cfRule type="cellIs" dxfId="597" priority="227" operator="equal">
      <formula>"y"</formula>
    </cfRule>
  </conditionalFormatting>
  <conditionalFormatting sqref="B2:K2">
    <cfRule type="expression" dxfId="596" priority="142">
      <formula>$BE$2&lt;&gt;0</formula>
    </cfRule>
  </conditionalFormatting>
  <conditionalFormatting sqref="C3">
    <cfRule type="expression" dxfId="595" priority="232">
      <formula>$A$2="&lt;"</formula>
    </cfRule>
  </conditionalFormatting>
  <conditionalFormatting sqref="C48">
    <cfRule type="expression" dxfId="594" priority="144">
      <formula>$B$50="ü"</formula>
    </cfRule>
  </conditionalFormatting>
  <conditionalFormatting sqref="C4:D47">
    <cfRule type="expression" dxfId="593" priority="49">
      <formula>AND($B4&lt;&gt;"",$C4="")</formula>
    </cfRule>
  </conditionalFormatting>
  <conditionalFormatting sqref="C48:D49">
    <cfRule type="expression" dxfId="592" priority="145">
      <formula>AND($M$49&lt;&gt;0,$BE$2=0)</formula>
    </cfRule>
    <cfRule type="expression" dxfId="591" priority="143">
      <formula>$BE$2&lt;&gt;0</formula>
    </cfRule>
  </conditionalFormatting>
  <conditionalFormatting sqref="C50:D50">
    <cfRule type="expression" dxfId="590" priority="229">
      <formula>$AQ$50&lt;&gt;0</formula>
    </cfRule>
  </conditionalFormatting>
  <conditionalFormatting sqref="C4:G4">
    <cfRule type="expression" dxfId="589" priority="37">
      <formula>AND($B$50="ü",$B4="")</formula>
    </cfRule>
  </conditionalFormatting>
  <conditionalFormatting sqref="E4:E47">
    <cfRule type="expression" dxfId="588" priority="65">
      <formula>AND(COUNTIF($AQ$35:$BA$38,E4)&gt;0,F4=$AQ$34)</formula>
    </cfRule>
    <cfRule type="expression" dxfId="587" priority="56" stopIfTrue="1">
      <formula>AND(E4="",OR(F4&lt;&gt;"",H4&lt;&gt;0,I4&lt;&gt;0,J4&lt;&gt;0))</formula>
    </cfRule>
    <cfRule type="expression" dxfId="586" priority="57">
      <formula>AND(C4&lt;&gt;"",E4="")</formula>
    </cfRule>
    <cfRule type="expression" dxfId="585" priority="59">
      <formula>AND(COUNTIF($AQ$5:$BA$8,E4)&gt;0,F4=$AQ$4)</formula>
    </cfRule>
    <cfRule type="expression" dxfId="584" priority="63">
      <formula>AND(COUNTIF($AQ$25:$BA$28,E4)&gt;0,F4=$AQ$24)</formula>
    </cfRule>
    <cfRule type="expression" dxfId="583" priority="62">
      <formula>AND(COUNTIF($AQ$20:$BA$23,E4)&gt;0,F4=$AQ$19)</formula>
    </cfRule>
    <cfRule type="expression" dxfId="582" priority="61">
      <formula>AND(COUNTIF($AQ$15:$BA$18,E4)&gt;0,F4=$AQ$14)</formula>
    </cfRule>
    <cfRule type="expression" dxfId="581" priority="58">
      <formula>AND(C4="",E4="")</formula>
    </cfRule>
    <cfRule type="expression" dxfId="580" priority="60">
      <formula>AND(COUNTIF($AQ$10:$BA$13,E4)&gt;0,F4=$AQ$9)</formula>
    </cfRule>
    <cfRule type="expression" dxfId="579" priority="67">
      <formula>AND(E4="X",F4="X")</formula>
    </cfRule>
    <cfRule type="expression" dxfId="578" priority="66">
      <formula>AND(COUNTIF($AQ$40:$BA$43,E4)&gt;0,F4=$AQ$39)</formula>
    </cfRule>
    <cfRule type="expression" dxfId="577" priority="64">
      <formula>AND(COUNTIF($AQ$30:$BA$33,E4)&gt;0,F4=$AQ$29)</formula>
    </cfRule>
  </conditionalFormatting>
  <conditionalFormatting sqref="E48:G49">
    <cfRule type="expression" dxfId="576" priority="241">
      <formula>AND($M$49&lt;&gt;0,$BE$2=0)</formula>
    </cfRule>
  </conditionalFormatting>
  <conditionalFormatting sqref="F4:F47">
    <cfRule type="cellIs" dxfId="575" priority="76" operator="equal">
      <formula>$AJ$2</formula>
    </cfRule>
    <cfRule type="cellIs" dxfId="574" priority="77" operator="equal">
      <formula>$AM$2</formula>
    </cfRule>
    <cfRule type="expression" dxfId="573" priority="68">
      <formula>AND(C4&lt;&gt;"",F4="")</formula>
    </cfRule>
    <cfRule type="cellIs" dxfId="572" priority="69" operator="equal">
      <formula>$O$2</formula>
    </cfRule>
    <cfRule type="cellIs" dxfId="571" priority="70" operator="equal">
      <formula>$R$2</formula>
    </cfRule>
    <cfRule type="cellIs" dxfId="570" priority="71" operator="equal">
      <formula>$U$2</formula>
    </cfRule>
    <cfRule type="cellIs" dxfId="569" priority="72" operator="equal">
      <formula>$X$2</formula>
    </cfRule>
    <cfRule type="cellIs" dxfId="568" priority="73" operator="equal">
      <formula>$AA$2</formula>
    </cfRule>
    <cfRule type="cellIs" dxfId="567" priority="74" operator="equal">
      <formula>$AD$2</formula>
    </cfRule>
    <cfRule type="cellIs" dxfId="566" priority="75" operator="equal">
      <formula>$AG$2</formula>
    </cfRule>
  </conditionalFormatting>
  <conditionalFormatting sqref="F51:F59">
    <cfRule type="expression" dxfId="565" priority="223">
      <formula>AND($M$60&lt;&gt;$N$60,$N$60&gt;1)</formula>
    </cfRule>
  </conditionalFormatting>
  <conditionalFormatting sqref="H50">
    <cfRule type="expression" dxfId="564" priority="40">
      <formula>$H$50&lt;&gt;0</formula>
    </cfRule>
  </conditionalFormatting>
  <conditionalFormatting sqref="H62:H65">
    <cfRule type="expression" dxfId="563" priority="237">
      <formula>$H$61="kein Umsatz"</formula>
    </cfRule>
  </conditionalFormatting>
  <conditionalFormatting sqref="H67:H70">
    <cfRule type="expression" dxfId="562" priority="225">
      <formula>$H$61="kein Umsatz"</formula>
    </cfRule>
  </conditionalFormatting>
  <conditionalFormatting sqref="H72:H75">
    <cfRule type="expression" dxfId="561" priority="224">
      <formula>$H$61="kein Umsatz"</formula>
    </cfRule>
  </conditionalFormatting>
  <conditionalFormatting sqref="H4:J4 C5:J47">
    <cfRule type="expression" dxfId="560" priority="44">
      <formula>AND($B$50="ü",$B4="")</formula>
    </cfRule>
  </conditionalFormatting>
  <conditionalFormatting sqref="H4:J47">
    <cfRule type="expression" dxfId="559" priority="43">
      <formula>AND($B4="-",H4&lt;&gt;0)</formula>
    </cfRule>
    <cfRule type="expression" dxfId="558" priority="45">
      <formula>$L4&lt;&gt;0</formula>
    </cfRule>
  </conditionalFormatting>
  <conditionalFormatting sqref="K4:K47">
    <cfRule type="expression" dxfId="556" priority="52">
      <formula>$B4="-"</formula>
    </cfRule>
    <cfRule type="expression" dxfId="555" priority="79">
      <formula>AND($B4="",$B$50="ü")</formula>
    </cfRule>
    <cfRule type="expression" dxfId="554" priority="80">
      <formula>OR(B4="",$M$49&lt;&gt;0,$L$3&lt;&gt;0)</formula>
    </cfRule>
    <cfRule type="expression" dxfId="553" priority="81">
      <formula>$B4="x"</formula>
    </cfRule>
    <cfRule type="expression" dxfId="552" priority="82">
      <formula>A4&lt;&gt;"!"</formula>
    </cfRule>
  </conditionalFormatting>
  <conditionalFormatting sqref="K48:K50">
    <cfRule type="cellIs" dxfId="551" priority="41" operator="lessThan">
      <formula>0</formula>
    </cfRule>
    <cfRule type="cellIs" dxfId="550" priority="42" operator="greaterThan">
      <formula>0</formula>
    </cfRule>
  </conditionalFormatting>
  <conditionalFormatting sqref="AP3:AP47">
    <cfRule type="expression" dxfId="549" priority="3">
      <formula>ISERROR($K3)</formula>
    </cfRule>
  </conditionalFormatting>
  <conditionalFormatting sqref="AP4:AP47">
    <cfRule type="cellIs" dxfId="548" priority="2" operator="equal">
      <formula>""</formula>
    </cfRule>
    <cfRule type="expression" dxfId="547" priority="1">
      <formula>$L$3&lt;&gt;0</formula>
    </cfRule>
  </conditionalFormatting>
  <conditionalFormatting sqref="AQ46:AR46">
    <cfRule type="expression" dxfId="546" priority="5">
      <formula>$BV$47&lt;&gt;0</formula>
    </cfRule>
  </conditionalFormatting>
  <conditionalFormatting sqref="AQ4:AS43">
    <cfRule type="expression" dxfId="545" priority="25">
      <formula>$AO4="E"</formula>
    </cfRule>
  </conditionalFormatting>
  <conditionalFormatting sqref="AQ44:AV44">
    <cfRule type="cellIs" dxfId="544" priority="8" operator="notEqual">
      <formula>""</formula>
    </cfRule>
  </conditionalFormatting>
  <conditionalFormatting sqref="AQ47:AZ47">
    <cfRule type="cellIs" dxfId="543" priority="7" operator="equal">
      <formula>""</formula>
    </cfRule>
    <cfRule type="expression" dxfId="542" priority="36">
      <formula>$BE2&lt;&gt;0</formula>
    </cfRule>
  </conditionalFormatting>
  <conditionalFormatting sqref="AQ4:BB8">
    <cfRule type="expression" dxfId="541" priority="9">
      <formula>$AQ$4="#"</formula>
    </cfRule>
  </conditionalFormatting>
  <conditionalFormatting sqref="AQ8:BB8">
    <cfRule type="expression" dxfId="540" priority="10">
      <formula>$AQ$4&lt;&gt;"#"</formula>
    </cfRule>
  </conditionalFormatting>
  <conditionalFormatting sqref="AQ9:BB13">
    <cfRule type="expression" dxfId="539" priority="11">
      <formula>$AQ$9="#"</formula>
    </cfRule>
  </conditionalFormatting>
  <conditionalFormatting sqref="AQ13:BB13">
    <cfRule type="expression" dxfId="538" priority="12">
      <formula>$AQ$9&lt;&gt;"#"</formula>
    </cfRule>
  </conditionalFormatting>
  <conditionalFormatting sqref="AQ14:BB18">
    <cfRule type="expression" dxfId="537" priority="13">
      <formula>$AQ$14="#"</formula>
    </cfRule>
  </conditionalFormatting>
  <conditionalFormatting sqref="AQ18:BB18">
    <cfRule type="expression" dxfId="536" priority="14">
      <formula>$AQ$14&lt;&gt;"#"</formula>
    </cfRule>
  </conditionalFormatting>
  <conditionalFormatting sqref="AQ19:BB23">
    <cfRule type="expression" dxfId="535" priority="15">
      <formula>$AQ$19="#"</formula>
    </cfRule>
  </conditionalFormatting>
  <conditionalFormatting sqref="AQ23:BB23">
    <cfRule type="expression" dxfId="534" priority="16">
      <formula>$AQ$19&lt;&gt;"#"</formula>
    </cfRule>
  </conditionalFormatting>
  <conditionalFormatting sqref="AQ24:BB28">
    <cfRule type="expression" dxfId="533" priority="17">
      <formula>$AQ$24="#"</formula>
    </cfRule>
  </conditionalFormatting>
  <conditionalFormatting sqref="AQ28:BB28">
    <cfRule type="expression" dxfId="532" priority="18">
      <formula>$AQ$24&lt;&gt;"#"</formula>
    </cfRule>
  </conditionalFormatting>
  <conditionalFormatting sqref="AQ29:BB33">
    <cfRule type="expression" dxfId="531" priority="19">
      <formula>$AQ$29="#"</formula>
    </cfRule>
  </conditionalFormatting>
  <conditionalFormatting sqref="AQ33:BB33">
    <cfRule type="expression" dxfId="530" priority="20">
      <formula>$AQ$29&lt;&gt;"#"</formula>
    </cfRule>
  </conditionalFormatting>
  <conditionalFormatting sqref="AQ34:BB38">
    <cfRule type="expression" dxfId="529" priority="21">
      <formula>$AQ$34="#"</formula>
    </cfRule>
  </conditionalFormatting>
  <conditionalFormatting sqref="AQ38:BB38">
    <cfRule type="expression" dxfId="528" priority="22">
      <formula>$AQ$34&lt;&gt;"#"</formula>
    </cfRule>
  </conditionalFormatting>
  <conditionalFormatting sqref="AQ39:BB43">
    <cfRule type="expression" dxfId="527" priority="23">
      <formula>$AQ$39="#"</formula>
    </cfRule>
  </conditionalFormatting>
  <conditionalFormatting sqref="AQ43:BB43">
    <cfRule type="expression" dxfId="526" priority="24">
      <formula>$AQ$39&lt;&gt;" "</formula>
    </cfRule>
  </conditionalFormatting>
  <conditionalFormatting sqref="AQ45:BB45">
    <cfRule type="expression" dxfId="525" priority="35">
      <formula>$BB$45&lt;&gt;0</formula>
    </cfRule>
  </conditionalFormatting>
  <conditionalFormatting sqref="AQ48:BB50">
    <cfRule type="expression" dxfId="524" priority="222">
      <formula>$AP$2=1</formula>
    </cfRule>
  </conditionalFormatting>
  <conditionalFormatting sqref="AQ1:BC50">
    <cfRule type="expression" dxfId="523" priority="4" stopIfTrue="1">
      <formula>$AP$2=1</formula>
    </cfRule>
  </conditionalFormatting>
  <conditionalFormatting sqref="BB4">
    <cfRule type="expression" dxfId="522" priority="26">
      <formula>BV8&lt;&gt;0</formula>
    </cfRule>
  </conditionalFormatting>
  <conditionalFormatting sqref="BB9">
    <cfRule type="expression" dxfId="521" priority="27">
      <formula>BV13&lt;&gt;0</formula>
    </cfRule>
  </conditionalFormatting>
  <conditionalFormatting sqref="BB14">
    <cfRule type="expression" dxfId="520" priority="28">
      <formula>BV18&lt;&gt;0</formula>
    </cfRule>
  </conditionalFormatting>
  <conditionalFormatting sqref="BB19">
    <cfRule type="expression" dxfId="519" priority="29">
      <formula>BV23&lt;&gt;0</formula>
    </cfRule>
  </conditionalFormatting>
  <conditionalFormatting sqref="BB24">
    <cfRule type="expression" dxfId="518" priority="30">
      <formula>BV28&lt;&gt;0</formula>
    </cfRule>
  </conditionalFormatting>
  <conditionalFormatting sqref="BB29">
    <cfRule type="expression" dxfId="517" priority="31">
      <formula>BV33&lt;&gt;0</formula>
    </cfRule>
  </conditionalFormatting>
  <conditionalFormatting sqref="BB34">
    <cfRule type="expression" dxfId="516" priority="32">
      <formula>BV38&lt;&gt;0</formula>
    </cfRule>
  </conditionalFormatting>
  <conditionalFormatting sqref="BB39">
    <cfRule type="expression" dxfId="515" priority="33">
      <formula>BV43&lt;&gt;0</formula>
    </cfRule>
  </conditionalFormatting>
  <conditionalFormatting sqref="BE4:BE47">
    <cfRule type="cellIs" dxfId="514" priority="233" operator="equal">
      <formula>"PGS7"</formula>
    </cfRule>
    <cfRule type="cellIs" dxfId="513" priority="234" operator="equal">
      <formula>"PGS5"</formula>
    </cfRule>
    <cfRule type="cellIs" dxfId="512" priority="235" operator="equal">
      <formula>"OG7"</formula>
    </cfRule>
    <cfRule type="cellIs" dxfId="511" priority="236" operator="equal">
      <formula>"D9"</formula>
    </cfRule>
  </conditionalFormatting>
  <dataValidations count="1">
    <dataValidation type="list" allowBlank="1" showInputMessage="1" showErrorMessage="1" sqref="B50" xr:uid="{4B2C7030-4458-4B7B-9060-F601F54D3910}">
      <formula1>"o,y,ü"</formula1>
    </dataValidation>
  </dataValidations>
  <printOptions horizontalCentered="1"/>
  <pageMargins left="0" right="0" top="0.19685039370078741" bottom="0.43307086614173229" header="0" footer="0"/>
  <pageSetup paperSize="9" orientation="portrait" r:id="rId1"/>
  <headerFooter>
    <oddFooter>&amp;L&amp;"Arial,Standard"&amp;8Datei: &amp;Z&amp;F&amp;C&amp;"Cambria,Standard"&amp;8
   &amp;R&amp;"Arial,Standard"&amp;8Druck: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cellIs" priority="85" operator="lessThan" id="{C91259E7-7417-4AF4-B0DB-21C9F2383796}">
            <xm:f>Parameter!$H$5</xm:f>
            <x14:dxf>
              <font>
                <b/>
                <i val="0"/>
                <color rgb="FFFFFF00"/>
              </font>
              <fill>
                <patternFill>
                  <bgColor rgb="FFC00000"/>
                </patternFill>
              </fill>
            </x14:dxf>
          </x14:cfRule>
          <x14:cfRule type="cellIs" priority="86" operator="greaterThan" id="{42FC6376-EEF9-4B68-90EA-B93DD741D5BD}">
            <xm:f>Parameter!$I$5</xm:f>
            <x14:dxf>
              <font>
                <b/>
                <i val="0"/>
                <color rgb="FFFFFF00"/>
              </font>
              <fill>
                <patternFill>
                  <bgColor rgb="FFC00000"/>
                </patternFill>
              </fill>
            </x14:dxf>
          </x14:cfRule>
          <xm:sqref>B4:B25 B27:B47</xm:sqref>
        </x14:conditionalFormatting>
        <x14:conditionalFormatting xmlns:xm="http://schemas.microsoft.com/office/excel/2006/main">
          <x14:cfRule type="expression" priority="163" id="{F3FB08E8-91D4-460A-BD60-DED19DEE8895}">
            <xm:f>$H$61=Parameter!$D$2</xm:f>
            <x14:dxf>
              <font>
                <b/>
                <i val="0"/>
                <color theme="0"/>
              </font>
              <fill>
                <patternFill>
                  <bgColor theme="0"/>
                </patternFill>
              </fill>
              <border>
                <left/>
                <right/>
                <top/>
                <bottom/>
                <vertical/>
                <horizontal/>
              </border>
            </x14:dxf>
          </x14:cfRule>
          <xm:sqref>H61:K76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54DA96A7-C2D7-4068-85E3-0B7DF858472E}">
          <x14:formula1>
            <xm:f>Parameter!$E$4:$E$12</xm:f>
          </x14:formula1>
          <xm:sqref>F27:F47 F4:F25</xm:sqref>
        </x14:dataValidation>
        <x14:dataValidation type="list" allowBlank="1" showInputMessage="1" showErrorMessage="1" xr:uid="{047A4388-3DC2-4B38-A7E4-625E2930A496}">
          <x14:formula1>
            <xm:f>Parameter!$D$14:$D$47</xm:f>
          </x14:formula1>
          <xm:sqref>E27:E47 E4:E25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9FE79-1AE7-4AE3-8DB8-01BCF109B146}">
  <sheetPr>
    <tabColor theme="4" tint="-0.249977111117893"/>
    <pageSetUpPr autoPageBreaks="0"/>
  </sheetPr>
  <dimension ref="A1:BX77"/>
  <sheetViews>
    <sheetView showGridLines="0" showRowColHeaders="0" showZeros="0" zoomScaleNormal="100" workbookViewId="0">
      <pane ySplit="3" topLeftCell="A4" activePane="bottomLeft" state="frozen"/>
      <selection activeCell="F4" sqref="F4"/>
      <selection pane="bottomLeft" activeCell="F4" sqref="F4"/>
    </sheetView>
  </sheetViews>
  <sheetFormatPr baseColWidth="10" defaultColWidth="9.77734375" defaultRowHeight="13.15" x14ac:dyDescent="0.45"/>
  <cols>
    <col min="1" max="1" width="1.5546875" style="1144" customWidth="1"/>
    <col min="2" max="2" width="6.5546875" style="104" customWidth="1"/>
    <col min="3" max="3" width="21.5546875" style="100" customWidth="1"/>
    <col min="4" max="4" width="5.5546875" style="100" customWidth="1"/>
    <col min="5" max="5" width="3.109375" style="102" customWidth="1"/>
    <col min="6" max="6" width="6.109375" style="102" customWidth="1"/>
    <col min="7" max="7" width="4.5546875" style="95" customWidth="1"/>
    <col min="8" max="8" width="8.5546875" style="1145" customWidth="1"/>
    <col min="9" max="9" width="8.5546875" style="103" customWidth="1"/>
    <col min="10" max="10" width="8.5546875" style="99" customWidth="1"/>
    <col min="11" max="11" width="9.5546875" style="103" customWidth="1"/>
    <col min="12" max="12" width="2.5546875" style="103" hidden="1" customWidth="1"/>
    <col min="13" max="13" width="1.77734375" style="1141" hidden="1" customWidth="1"/>
    <col min="14" max="14" width="1.77734375" style="1142" hidden="1" customWidth="1"/>
    <col min="15" max="16" width="8.109375" style="2" hidden="1" customWidth="1"/>
    <col min="17" max="17" width="1.77734375" style="192" hidden="1" customWidth="1"/>
    <col min="18" max="19" width="8.109375" style="2" hidden="1" customWidth="1"/>
    <col min="20" max="20" width="1.77734375" style="192" hidden="1" customWidth="1"/>
    <col min="21" max="22" width="8.109375" style="2" hidden="1" customWidth="1"/>
    <col min="23" max="23" width="1.77734375" style="192" hidden="1" customWidth="1"/>
    <col min="24" max="25" width="8.109375" style="2" hidden="1" customWidth="1"/>
    <col min="26" max="26" width="1.77734375" style="192" hidden="1" customWidth="1"/>
    <col min="27" max="28" width="8.109375" style="2" hidden="1" customWidth="1"/>
    <col min="29" max="29" width="1.77734375" style="192" hidden="1" customWidth="1"/>
    <col min="30" max="31" width="8.109375" style="2" hidden="1" customWidth="1"/>
    <col min="32" max="32" width="1.77734375" style="192" hidden="1" customWidth="1"/>
    <col min="33" max="34" width="8.109375" style="2" hidden="1" customWidth="1"/>
    <col min="35" max="35" width="1.77734375" style="192" hidden="1" customWidth="1"/>
    <col min="36" max="37" width="8.109375" style="2" hidden="1" customWidth="1"/>
    <col min="38" max="38" width="1.77734375" style="192" hidden="1" customWidth="1"/>
    <col min="39" max="40" width="8.109375" style="2" hidden="1" customWidth="1"/>
    <col min="41" max="41" width="4.109375" style="81" hidden="1" customWidth="1" collapsed="1"/>
    <col min="42" max="42" width="1.21875" style="690" customWidth="1"/>
    <col min="43" max="43" width="3.109375" style="108" customWidth="1"/>
    <col min="44" max="44" width="11.77734375" style="108" customWidth="1"/>
    <col min="45" max="45" width="9" style="203" customWidth="1"/>
    <col min="46" max="46" width="0.6640625" style="108" customWidth="1"/>
    <col min="47" max="47" width="3.109375" style="108" customWidth="1"/>
    <col min="48" max="48" width="11.77734375" style="108" customWidth="1"/>
    <col min="49" max="49" width="9" style="203" customWidth="1"/>
    <col min="50" max="50" width="0.6640625" style="108" customWidth="1"/>
    <col min="51" max="51" width="3.109375" style="108" customWidth="1"/>
    <col min="52" max="52" width="11.77734375" style="108" customWidth="1"/>
    <col min="53" max="53" width="9" style="203" customWidth="1"/>
    <col min="54" max="54" width="9.5546875" style="260" customWidth="1"/>
    <col min="55" max="55" width="1.77734375" style="109" customWidth="1"/>
    <col min="56" max="56" width="1.77734375" style="270" hidden="1" customWidth="1"/>
    <col min="57" max="57" width="2.5546875" style="269" hidden="1" customWidth="1"/>
    <col min="58" max="58" width="1.77734375" style="730" hidden="1" customWidth="1"/>
    <col min="59" max="62" width="7.6640625" style="271" hidden="1" customWidth="1"/>
    <col min="63" max="70" width="7.6640625" style="272" hidden="1" customWidth="1"/>
    <col min="71" max="71" width="9.77734375" style="270" hidden="1" customWidth="1"/>
    <col min="72" max="73" width="9.77734375" style="18" hidden="1" customWidth="1"/>
    <col min="74" max="74" width="8.77734375" style="18" hidden="1" customWidth="1"/>
    <col min="75" max="75" width="9.77734375" style="18" hidden="1" customWidth="1"/>
    <col min="76" max="76" width="1.77734375" style="18" hidden="1" customWidth="1"/>
    <col min="77" max="16384" width="9.77734375" style="81"/>
  </cols>
  <sheetData>
    <row r="1" spans="1:76" s="74" customFormat="1" ht="3" customHeight="1" thickBot="1" x14ac:dyDescent="0.5">
      <c r="A1" s="135">
        <f>IF(SUM(A3:A49)&lt;&gt;0,SUM(A3:A49),K48)</f>
        <v>0</v>
      </c>
      <c r="B1" s="73" t="str">
        <f>IF(B50="y",MAX(B3:B50),"")</f>
        <v/>
      </c>
      <c r="E1" s="73"/>
      <c r="F1" s="73"/>
      <c r="G1" s="75"/>
      <c r="H1" s="1001"/>
      <c r="I1" s="76"/>
      <c r="K1" s="77">
        <f>P50+S50+V50+Y50+AB50+AE50+AH50+AK50+AN50</f>
        <v>0</v>
      </c>
      <c r="L1" s="620"/>
      <c r="M1" s="620"/>
      <c r="N1" s="1177"/>
      <c r="O1" s="1178"/>
      <c r="P1" s="1178"/>
      <c r="Q1" s="1179"/>
      <c r="R1" s="1178"/>
      <c r="S1" s="1178"/>
      <c r="T1" s="1179"/>
      <c r="U1" s="1178"/>
      <c r="V1" s="1178"/>
      <c r="W1" s="1179"/>
      <c r="X1" s="1178"/>
      <c r="Y1" s="1178"/>
      <c r="Z1" s="1179"/>
      <c r="AA1" s="1178"/>
      <c r="AB1" s="1178"/>
      <c r="AC1" s="1179"/>
      <c r="AD1" s="1178"/>
      <c r="AE1" s="1178"/>
      <c r="AF1" s="1179"/>
      <c r="AG1" s="1178"/>
      <c r="AH1" s="1178"/>
      <c r="AI1" s="1179"/>
      <c r="AJ1" s="1178"/>
      <c r="AK1" s="1178"/>
      <c r="AL1" s="1179"/>
      <c r="AM1" s="1178"/>
      <c r="AN1" s="1178"/>
      <c r="AO1" s="621"/>
      <c r="AP1" s="624"/>
      <c r="AQ1" s="105"/>
      <c r="AR1" s="105"/>
      <c r="AS1" s="106"/>
      <c r="AT1" s="105"/>
      <c r="AU1" s="105"/>
      <c r="AV1" s="105"/>
      <c r="AW1" s="106"/>
      <c r="AX1" s="105"/>
      <c r="AY1" s="105"/>
      <c r="AZ1" s="105"/>
      <c r="BA1" s="106"/>
      <c r="BB1" s="261"/>
      <c r="BC1" s="106"/>
      <c r="BD1" s="266"/>
      <c r="BE1" s="267"/>
      <c r="BF1" s="726"/>
      <c r="BG1" s="267"/>
      <c r="BH1" s="267"/>
      <c r="BI1" s="267"/>
      <c r="BJ1" s="267"/>
      <c r="BK1" s="267"/>
      <c r="BL1" s="267"/>
      <c r="BM1" s="267"/>
      <c r="BN1" s="267"/>
      <c r="BO1" s="267"/>
      <c r="BP1" s="267"/>
      <c r="BQ1" s="267"/>
      <c r="BR1" s="267"/>
      <c r="BS1" s="266"/>
      <c r="BT1" s="1002"/>
      <c r="BU1" s="1002"/>
      <c r="BV1" s="1002"/>
      <c r="BW1" s="1002"/>
      <c r="BX1" s="1002"/>
    </row>
    <row r="2" spans="1:76" s="1027" customFormat="1" ht="22.15" customHeight="1" thickTop="1" thickBot="1" x14ac:dyDescent="0.6">
      <c r="A2" s="1003" t="s">
        <v>9</v>
      </c>
      <c r="B2" s="1004">
        <f>+Parameter!B2</f>
        <v>46023</v>
      </c>
      <c r="C2" s="1005" t="str">
        <f>+Parameter!I15</f>
        <v>DE01 234 5678 9012 3456 78</v>
      </c>
      <c r="D2" s="1006"/>
      <c r="E2" s="1007"/>
      <c r="F2" s="1377">
        <f>EOMONTH(Okt!F2,0)+1</f>
        <v>46327</v>
      </c>
      <c r="G2" s="1377"/>
      <c r="H2" s="1377"/>
      <c r="I2" s="1375" t="str">
        <f>IF(M2=0,+Parameter!D2,IF(Nov!AO2&gt;1,+Parameter!L19,IF(N2=1,+O2,IF(Q2=1,+R2,IF(T2=1,+U2,IF(W2=1,+X2,IF(Z2=1,+AA2,IF(AC2=1,+AD2,IF(AF2=1,+AG2,IF(AI2=1,+AJ2,IF(AL2=1,+AM2,"kein Umsatz")))))))))))</f>
        <v>Haushaltskonto</v>
      </c>
      <c r="J2" s="1375"/>
      <c r="K2" s="1376"/>
      <c r="L2" s="1008" t="s">
        <v>120</v>
      </c>
      <c r="M2" s="1009">
        <f>+AP2</f>
        <v>0</v>
      </c>
      <c r="N2" s="1010">
        <f>+N51</f>
        <v>1</v>
      </c>
      <c r="O2" s="1011" t="str">
        <f>+Jahr!C3</f>
        <v>HH</v>
      </c>
      <c r="P2" s="1012">
        <f>IF(B50="y",SUMIFS(P4:P48,B4:B48,"&gt;01.01.2000",F4:F48,O2)+O3,0)</f>
        <v>0</v>
      </c>
      <c r="Q2" s="1013">
        <f>+N52</f>
        <v>1</v>
      </c>
      <c r="R2" s="1014" t="str">
        <f>+Jahr!L3</f>
        <v>Frei</v>
      </c>
      <c r="S2" s="1015">
        <f>IF(B50="y",SUMIFS(S4:S48,B4:B48,"&gt;01.01.2000",F4:F48,R2)+R3,0)</f>
        <v>0</v>
      </c>
      <c r="T2" s="1013">
        <f>+N53</f>
        <v>1</v>
      </c>
      <c r="U2" s="1016" t="str">
        <f>+Jahr!M3</f>
        <v>Arzt</v>
      </c>
      <c r="V2" s="1015">
        <f>IF(B50="y",SUMIFS(V4:V48,B4:B48,"&gt;01.01.2000",F4:F48,U2)+U3,0)</f>
        <v>0</v>
      </c>
      <c r="W2" s="1013">
        <f>+N54</f>
        <v>0</v>
      </c>
      <c r="X2" s="1017" t="str">
        <f>+Jahr!N3</f>
        <v/>
      </c>
      <c r="Y2" s="1015">
        <f>IF(B50="y",SUMIFS(Y4:Y48,B4:B48,"&gt;01.01.2000",F4:F48,X2)+X3,0)</f>
        <v>0</v>
      </c>
      <c r="Z2" s="1013">
        <f>+N55</f>
        <v>0</v>
      </c>
      <c r="AA2" s="1018" t="str">
        <f>+Jahr!P3</f>
        <v/>
      </c>
      <c r="AB2" s="1015">
        <f>IF(B50="y",SUMIFS(AB4:AB48,B4:B48,"&gt;01.01.2000",F4:F48,AA2)+AA3,0)</f>
        <v>0</v>
      </c>
      <c r="AC2" s="1013">
        <f>+N56</f>
        <v>0</v>
      </c>
      <c r="AD2" s="1019" t="str">
        <f>+Jahr!Q3</f>
        <v/>
      </c>
      <c r="AE2" s="1015">
        <f>IF(B50="y",SUMIFS(AE4:AE48,B4:B48,"&gt;01.01.2000",F4:F48,AD2)+AD3,0)</f>
        <v>0</v>
      </c>
      <c r="AF2" s="1013">
        <f>+N57</f>
        <v>0</v>
      </c>
      <c r="AG2" s="1019" t="str">
        <f>+Jahr!R3</f>
        <v/>
      </c>
      <c r="AH2" s="1015">
        <f>IF(B50="y",SUMIFS(AH4:AH48,B4:B48,"&gt;01.01.2000",F4:F48,AG2)+AG3,0)</f>
        <v>0</v>
      </c>
      <c r="AI2" s="1013">
        <f>+N58</f>
        <v>0</v>
      </c>
      <c r="AJ2" s="1020" t="str">
        <f>+Jahr!S3</f>
        <v/>
      </c>
      <c r="AK2" s="1015">
        <f>IF(B50="y",SUMIFS(AK4:AK48,B4:B48,"&gt;01.01.2000",F4:F48,AJ2)+AJ3,0)</f>
        <v>0</v>
      </c>
      <c r="AL2" s="1013">
        <f>+N59</f>
        <v>1</v>
      </c>
      <c r="AM2" s="1021" t="str">
        <f>+Jahr!O3</f>
        <v>X</v>
      </c>
      <c r="AN2" s="1022">
        <f>IF(B50="y",SUMIFS(AN4:AN48,B4:B48,"&gt;01.01.2000",F4:F48,AM2)+AM3,0)</f>
        <v>0</v>
      </c>
      <c r="AO2" s="1023">
        <f>+AL2+AI2+AF2+AC2+Z2+W2+T2+Q2+N2</f>
        <v>4</v>
      </c>
      <c r="AP2" s="1024">
        <f>IF(SUBTOTAL(109,AP3:AP48)&lt;&gt;SUM(AP3:AP48),1,0)</f>
        <v>0</v>
      </c>
      <c r="AQ2" s="107" t="str">
        <f>+Parameter!AH2</f>
        <v>EBIT</v>
      </c>
      <c r="AR2" s="107"/>
      <c r="AS2" s="228">
        <f>+AS4*Parameter!AF4+AS9*Parameter!AF9+AS14*Parameter!AF14+AS19*Parameter!AF19+AS24*Parameter!AF24+AS29*Parameter!AF29+AS34*Parameter!AF34+AS39*Parameter!AF39</f>
        <v>0</v>
      </c>
      <c r="AT2" s="797"/>
      <c r="AU2" s="797"/>
      <c r="AV2" s="798">
        <f>+BH2</f>
        <v>0</v>
      </c>
      <c r="AW2" s="798">
        <f>+BK2</f>
        <v>0</v>
      </c>
      <c r="AX2" s="798"/>
      <c r="AY2" s="798"/>
      <c r="AZ2" s="798">
        <f>+BN2</f>
        <v>0</v>
      </c>
      <c r="BA2" s="798">
        <f>+BQ2</f>
        <v>0</v>
      </c>
      <c r="BB2" s="625"/>
      <c r="BC2" s="109"/>
      <c r="BD2" s="268">
        <f>IF(AND(M2&lt;&gt;0,M64&lt;&gt;0),1,0)</f>
        <v>0</v>
      </c>
      <c r="BE2" s="1025">
        <f>+BD2+BF2+BF3</f>
        <v>0</v>
      </c>
      <c r="BF2" s="714">
        <f>COUNTBLANK(BE4:BE47)</f>
        <v>0</v>
      </c>
      <c r="BG2" s="706"/>
      <c r="BH2" s="707">
        <f>SUM(BG3:BI43)</f>
        <v>0</v>
      </c>
      <c r="BI2" s="706"/>
      <c r="BJ2" s="706"/>
      <c r="BK2" s="708">
        <f>SUM(BJ3:BL43)</f>
        <v>0</v>
      </c>
      <c r="BL2" s="709"/>
      <c r="BM2" s="709"/>
      <c r="BN2" s="710">
        <f>SUM(BM3:BO43)</f>
        <v>0</v>
      </c>
      <c r="BO2" s="709"/>
      <c r="BP2" s="709"/>
      <c r="BQ2" s="711">
        <f>SUM(BP3:BR47)</f>
        <v>0</v>
      </c>
      <c r="BR2" s="709"/>
      <c r="BS2" s="270"/>
      <c r="BT2" s="18"/>
      <c r="BU2" s="18"/>
      <c r="BV2" s="18"/>
      <c r="BW2" s="18"/>
      <c r="BX2" s="1026"/>
    </row>
    <row r="3" spans="1:76" ht="13.15" customHeight="1" thickTop="1" thickBot="1" x14ac:dyDescent="0.5">
      <c r="A3" s="1003" t="s">
        <v>9</v>
      </c>
      <c r="B3" s="1028" t="s">
        <v>4</v>
      </c>
      <c r="C3" s="1029" t="s">
        <v>94</v>
      </c>
      <c r="D3" s="1030"/>
      <c r="E3" s="1031" t="s">
        <v>77</v>
      </c>
      <c r="F3" s="1032" t="s">
        <v>160</v>
      </c>
      <c r="G3" s="1033"/>
      <c r="H3" s="1034" t="s">
        <v>6</v>
      </c>
      <c r="I3" s="1174" t="s">
        <v>0</v>
      </c>
      <c r="J3" s="1172" t="s">
        <v>1</v>
      </c>
      <c r="K3" s="1035">
        <f>IF($M$2=0,O3+R3+U3+X3+AA3+AD3+AG3+AJ3+AM3,+$N$2*O3+$Q$2*R3+$T$2*U3+$W$2*X3+$Z$2*AA3+$AC$2*AD3+$AF$2*AG3+$AI$2*AJ3+$AL$2*AM3)</f>
        <v>0</v>
      </c>
      <c r="L3" s="1036">
        <f>SUM(L4:L48)</f>
        <v>0</v>
      </c>
      <c r="M3" s="1037">
        <v>1</v>
      </c>
      <c r="N3" s="1038"/>
      <c r="O3" s="82">
        <f>+Okt!P3</f>
        <v>0</v>
      </c>
      <c r="P3" s="1039">
        <f>+O49</f>
        <v>0</v>
      </c>
      <c r="Q3" s="1040"/>
      <c r="R3" s="82">
        <f>+Okt!S3</f>
        <v>0</v>
      </c>
      <c r="S3" s="1039">
        <f>+R49</f>
        <v>0</v>
      </c>
      <c r="T3" s="1040"/>
      <c r="U3" s="82">
        <f>+Okt!V3</f>
        <v>0</v>
      </c>
      <c r="V3" s="1039">
        <f>+U49</f>
        <v>0</v>
      </c>
      <c r="W3" s="1040"/>
      <c r="X3" s="82">
        <f>+Okt!Y3</f>
        <v>0</v>
      </c>
      <c r="Y3" s="1039">
        <f>+X49</f>
        <v>0</v>
      </c>
      <c r="Z3" s="1040"/>
      <c r="AA3" s="82">
        <f>+Okt!AB3</f>
        <v>0</v>
      </c>
      <c r="AB3" s="1039">
        <f>+AA49</f>
        <v>0</v>
      </c>
      <c r="AC3" s="1040"/>
      <c r="AD3" s="82">
        <f>+Okt!AE3</f>
        <v>0</v>
      </c>
      <c r="AE3" s="1039">
        <f>+AD49</f>
        <v>0</v>
      </c>
      <c r="AF3" s="1040"/>
      <c r="AG3" s="82">
        <f>+Okt!AH3</f>
        <v>0</v>
      </c>
      <c r="AH3" s="1039">
        <f>+AG49</f>
        <v>0</v>
      </c>
      <c r="AI3" s="1040"/>
      <c r="AJ3" s="82">
        <f>+Okt!AK3</f>
        <v>0</v>
      </c>
      <c r="AK3" s="1039">
        <f>+AJ49</f>
        <v>0</v>
      </c>
      <c r="AL3" s="1040"/>
      <c r="AM3" s="1041">
        <f>+Okt!AN3</f>
        <v>0</v>
      </c>
      <c r="AN3" s="1042">
        <f>+AM49</f>
        <v>0</v>
      </c>
      <c r="AO3" s="1043" t="s">
        <v>121</v>
      </c>
      <c r="AP3" s="690" t="s">
        <v>9</v>
      </c>
      <c r="AQ3" s="1385" t="s">
        <v>93</v>
      </c>
      <c r="AR3" s="1385"/>
      <c r="AS3" s="626">
        <f>+BB4+BB9+BB14+BB19+BB24+BB29+BB34+BB39+AZ46-AS2</f>
        <v>0</v>
      </c>
      <c r="AT3" s="795"/>
      <c r="AU3" s="795"/>
      <c r="AV3" s="796" t="str">
        <f>IF(AV2&lt;&gt;0,"Zinsen","")</f>
        <v/>
      </c>
      <c r="AW3" s="796" t="str">
        <f>IF(AW2&lt;&gt;0,"Tilgung","")</f>
        <v/>
      </c>
      <c r="AX3" s="796"/>
      <c r="AY3" s="796"/>
      <c r="AZ3" s="796" t="str">
        <f>IF(AZ2&lt;&gt;0,"Rücklage","")</f>
        <v/>
      </c>
      <c r="BA3" s="796" t="str">
        <f>IF(BA2&lt;&gt;0,"Steuer","")</f>
        <v/>
      </c>
      <c r="BB3" s="391" t="s">
        <v>92</v>
      </c>
      <c r="BD3" s="268"/>
      <c r="BE3" s="725">
        <f>SUM($BF$4:$BF$47)</f>
        <v>44</v>
      </c>
      <c r="BF3" s="727">
        <f>IF(ISERROR(BE3),1,IF(BE3&lt;44,1,IF($AP$2=1,0,0)))</f>
        <v>0</v>
      </c>
      <c r="BG3" s="694" t="s">
        <v>97</v>
      </c>
      <c r="BH3" s="694" t="s">
        <v>98</v>
      </c>
      <c r="BI3" s="694" t="s">
        <v>99</v>
      </c>
      <c r="BJ3" s="695" t="s">
        <v>100</v>
      </c>
      <c r="BK3" s="695" t="s">
        <v>101</v>
      </c>
      <c r="BL3" s="695" t="s">
        <v>102</v>
      </c>
      <c r="BM3" s="696" t="s">
        <v>103</v>
      </c>
      <c r="BN3" s="696" t="s">
        <v>104</v>
      </c>
      <c r="BO3" s="696" t="s">
        <v>105</v>
      </c>
      <c r="BP3" s="697" t="s">
        <v>106</v>
      </c>
      <c r="BQ3" s="697" t="s">
        <v>107</v>
      </c>
      <c r="BR3" s="697" t="s">
        <v>108</v>
      </c>
      <c r="BS3" s="1044" t="s">
        <v>6</v>
      </c>
      <c r="BT3" s="1045" t="s">
        <v>0</v>
      </c>
      <c r="BU3" s="1045" t="s">
        <v>1</v>
      </c>
      <c r="BV3" s="1046" t="s">
        <v>36</v>
      </c>
      <c r="BW3" s="1047" t="s">
        <v>12</v>
      </c>
      <c r="BX3" s="1026"/>
    </row>
    <row r="4" spans="1:76" ht="13.35" customHeight="1" x14ac:dyDescent="0.45">
      <c r="A4" s="1003" t="str">
        <f t="shared" ref="A4:A47" si="0">IF(AND($B$50="y",B4&gt;0,B4&lt;&gt;"x",M4=$L$49),+K4,"!")</f>
        <v>!</v>
      </c>
      <c r="B4" s="721"/>
      <c r="C4" s="1180"/>
      <c r="D4" s="1181"/>
      <c r="E4" s="585"/>
      <c r="F4" s="586"/>
      <c r="G4" s="1190">
        <f t="shared" ref="G4" si="1">+$F$2</f>
        <v>46327</v>
      </c>
      <c r="H4" s="1191"/>
      <c r="I4" s="1192"/>
      <c r="J4" s="1193"/>
      <c r="K4" s="1048">
        <f>IF($M$2=0,O4+R4+U4+X4+AA4+AD4+AG4+AJ4+AM4,+$N$2*O4+$Q$2*R4+$T$2*U4+$W$2*X4+$Z$2*AA4+$AC$2*AD4+$AF$2*AG4+$AI$2*AJ4+$AL$2*AM4)</f>
        <v>0</v>
      </c>
      <c r="L4" s="1049">
        <f t="shared" ref="L4:L47" si="2">IF(ISERROR(+H4+I4+J4),1,0)</f>
        <v>0</v>
      </c>
      <c r="M4" s="1050">
        <f t="shared" ref="M4:M25" si="3">IF(AND(B4&gt;0,B4&lt;&gt;"x",M3&lt;&gt;0),+M3+1,0)</f>
        <v>0</v>
      </c>
      <c r="N4" s="1051">
        <f>IF($F4=$O$2,1,0)</f>
        <v>0</v>
      </c>
      <c r="O4" s="87">
        <f>IF(AND($B4&lt;&gt;"-",$F4=O$2),O3+$H4+$I4+$J4,+O3)</f>
        <v>0</v>
      </c>
      <c r="P4" s="87" t="str">
        <f>IF(AND($B4&lt;&gt;"-",$F4=O$2),+$H4+$I4+$J4,"")</f>
        <v/>
      </c>
      <c r="Q4" s="1052">
        <f>IF($F4=$R$2,1,0)</f>
        <v>0</v>
      </c>
      <c r="R4" s="87">
        <f>IF(AND($B4&lt;&gt;"-",$F4=R$2),R3+$H4+$I4+$J4,+R3)</f>
        <v>0</v>
      </c>
      <c r="S4" s="87" t="str">
        <f>IF(AND($B4&lt;&gt;"-",$F4=R$2),+$H4+$I4+$J4,"")</f>
        <v/>
      </c>
      <c r="T4" s="1052">
        <f>IF($F4=$U$2,1,0)</f>
        <v>0</v>
      </c>
      <c r="U4" s="87">
        <f>IF(AND($B4&lt;&gt;"-",$F4=U$2),U3+$H4+$I4+$J4,+U3)</f>
        <v>0</v>
      </c>
      <c r="V4" s="87" t="str">
        <f>IF(AND($B4&lt;&gt;"-",$F4=U$2),+$H4+$I4+$J4,"")</f>
        <v/>
      </c>
      <c r="W4" s="1052">
        <f>IF($F4=$X$2,1,0)</f>
        <v>1</v>
      </c>
      <c r="X4" s="87">
        <f>IF(AND($B4&lt;&gt;"-",$F4=X$2),X3+$H4+$I4+$J4,+X3)</f>
        <v>0</v>
      </c>
      <c r="Y4" s="87">
        <f>IF(AND($B4&lt;&gt;"-",$F4=X$2),+$H4+$I4+$J4,"")</f>
        <v>0</v>
      </c>
      <c r="Z4" s="1052">
        <f>IF($F4=$AA$2,1,0)</f>
        <v>1</v>
      </c>
      <c r="AA4" s="87">
        <f>IF(AND($B4&lt;&gt;"-",$F4=AA$2),AA3+$H4+$I4+$J4,+AA3)</f>
        <v>0</v>
      </c>
      <c r="AB4" s="87">
        <f>IF(AND($B4&lt;&gt;"-",$F4=AA$2),+$H4+$I4+$J4,"")</f>
        <v>0</v>
      </c>
      <c r="AC4" s="1052">
        <f>IF($F4=$AD$2,1,0)</f>
        <v>1</v>
      </c>
      <c r="AD4" s="87">
        <f>IF(AND($B4&lt;&gt;"-",$F4=AD$2),AD3+$H4+$I4+$J4,+AD3)</f>
        <v>0</v>
      </c>
      <c r="AE4" s="87">
        <f>IF(AND($B4&lt;&gt;"-",$F4=AD$2),+$H4+$I4+$J4,"")</f>
        <v>0</v>
      </c>
      <c r="AF4" s="1052">
        <f>IF($F4=$AG$2,1,0)</f>
        <v>1</v>
      </c>
      <c r="AG4" s="87">
        <f>IF(AND($B4&lt;&gt;"-",$F4=AG$2),AG3+$H4+$I4+$J4,+AG3)</f>
        <v>0</v>
      </c>
      <c r="AH4" s="87">
        <f>IF(AND($B4&lt;&gt;"-",$F4=AG$2),+$H4+$I4+$J4,"")</f>
        <v>0</v>
      </c>
      <c r="AI4" s="1052">
        <f>IF($F4=$AJ$2,1,0)</f>
        <v>1</v>
      </c>
      <c r="AJ4" s="87">
        <f>IF(AND($B4&lt;&gt;"-",$F4=AJ$2),AJ3+$H4+$I4+$J4,+AJ3)</f>
        <v>0</v>
      </c>
      <c r="AK4" s="87">
        <f>IF(AND($B4&lt;&gt;"-",$F4=AJ$2),+$H4+$I4+$J4,"")</f>
        <v>0</v>
      </c>
      <c r="AL4" s="1052">
        <f>IF($F4=$AM$2,1,0)</f>
        <v>0</v>
      </c>
      <c r="AM4" s="91">
        <f>IF(AND($B4&lt;&gt;"-",$F4=AM$2),AM3+$H4+$I4+$J4,+AM3)</f>
        <v>0</v>
      </c>
      <c r="AN4" s="91" t="str">
        <f>IF(AND($B4&lt;&gt;"-",$F4=AM$2),+$H4+$I4+$J4,"")</f>
        <v/>
      </c>
      <c r="AO4" s="1053">
        <f>IF(AP4="E",1,0)</f>
        <v>0</v>
      </c>
      <c r="AP4" s="1054">
        <f>IF(F4&lt;&gt;"",1,0)</f>
        <v>0</v>
      </c>
      <c r="AQ4" s="215" t="str">
        <f>+Parameter!B4</f>
        <v>HH</v>
      </c>
      <c r="AR4" s="631"/>
      <c r="AS4" s="632">
        <f>SUM(AS5:AS8)</f>
        <v>0</v>
      </c>
      <c r="AT4" s="632"/>
      <c r="AU4" s="632"/>
      <c r="AV4" s="632"/>
      <c r="AW4" s="632">
        <f>SUM(AW5:AW8)</f>
        <v>0</v>
      </c>
      <c r="AX4" s="632"/>
      <c r="AY4" s="632"/>
      <c r="AZ4" s="632"/>
      <c r="BA4" s="632">
        <f>SUM(BA5:BA8)</f>
        <v>0</v>
      </c>
      <c r="BB4" s="633">
        <f>+BA4+AW4+AS4</f>
        <v>0</v>
      </c>
      <c r="BD4" s="268"/>
      <c r="BE4" s="274">
        <f>IF($I$2=AQ4,1,IF($I$2=Jahr!$M$7,1,0))</f>
        <v>1</v>
      </c>
      <c r="BF4" s="728">
        <v>1</v>
      </c>
      <c r="BG4" s="227"/>
      <c r="BH4" s="227"/>
      <c r="BI4" s="227"/>
      <c r="BJ4" s="227"/>
      <c r="BK4" s="227"/>
      <c r="BL4" s="227"/>
      <c r="BM4" s="227"/>
      <c r="BN4" s="227"/>
      <c r="BO4" s="227"/>
      <c r="BP4" s="273"/>
      <c r="BQ4" s="273"/>
      <c r="BR4" s="273"/>
      <c r="BV4" s="1055"/>
      <c r="BW4" s="1056"/>
      <c r="BX4" s="1026"/>
    </row>
    <row r="5" spans="1:76" ht="13.35" customHeight="1" x14ac:dyDescent="0.45">
      <c r="A5" s="1003" t="str">
        <f t="shared" si="0"/>
        <v>!</v>
      </c>
      <c r="B5" s="721"/>
      <c r="C5" s="1180"/>
      <c r="D5" s="722"/>
      <c r="E5" s="585"/>
      <c r="F5" s="586"/>
      <c r="G5" s="592"/>
      <c r="H5" s="1191"/>
      <c r="I5" s="1192"/>
      <c r="J5" s="1193"/>
      <c r="K5" s="1057">
        <f t="shared" ref="K5:K47" si="4">IF($M$2=0,O5+R5+U5+X5+AA5+AD5+AG5+AJ5+AM5,+$N$2*O5+$Q$2*R5+$T$2*U5+$W$2*X5+$Z$2*AA5+$AC$2*AD5+$AF$2*AG5+$AI$2*AJ5+$AL$2*AM5)</f>
        <v>0</v>
      </c>
      <c r="L5" s="1049">
        <f t="shared" si="2"/>
        <v>0</v>
      </c>
      <c r="M5" s="1050">
        <f t="shared" si="3"/>
        <v>0</v>
      </c>
      <c r="N5" s="1051">
        <f t="shared" ref="N5:N47" si="5">IF($F5=$O$2,1,0)</f>
        <v>0</v>
      </c>
      <c r="O5" s="87">
        <f t="shared" ref="O5:O47" si="6">IF(AND($B5&lt;&gt;"-",$F5=O$2),O4+$H5+$I5+$J5,+O4)</f>
        <v>0</v>
      </c>
      <c r="P5" s="87" t="str">
        <f t="shared" ref="P5:P47" si="7">IF(AND($B5&lt;&gt;"-",$F5=O$2),+$H5+$I5+$J5,"")</f>
        <v/>
      </c>
      <c r="Q5" s="1052">
        <f t="shared" ref="Q5:Q47" si="8">IF($F5=$R$2,1,0)</f>
        <v>0</v>
      </c>
      <c r="R5" s="87">
        <f t="shared" ref="R5:R47" si="9">IF(AND($B5&lt;&gt;"-",$F5=R$2),R4+$H5+$I5+$J5,+R4)</f>
        <v>0</v>
      </c>
      <c r="S5" s="87" t="str">
        <f t="shared" ref="S5:S47" si="10">IF(AND($B5&lt;&gt;"-",$F5=R$2),+$H5+$I5+$J5,"")</f>
        <v/>
      </c>
      <c r="T5" s="1052">
        <f t="shared" ref="T5:T47" si="11">IF($F5=$U$2,1,0)</f>
        <v>0</v>
      </c>
      <c r="U5" s="87">
        <f t="shared" ref="U5:U47" si="12">IF(AND($B5&lt;&gt;"-",$F5=U$2),U4+$H5+$I5+$J5,+U4)</f>
        <v>0</v>
      </c>
      <c r="V5" s="87" t="str">
        <f t="shared" ref="V5:V47" si="13">IF(AND($B5&lt;&gt;"-",$F5=U$2),+$H5+$I5+$J5,"")</f>
        <v/>
      </c>
      <c r="W5" s="1052">
        <f t="shared" ref="W5:W47" si="14">IF($F5=$X$2,1,0)</f>
        <v>1</v>
      </c>
      <c r="X5" s="87">
        <f t="shared" ref="X5:X47" si="15">IF(AND($B5&lt;&gt;"-",$F5=X$2),X4+$H5+$I5+$J5,+X4)</f>
        <v>0</v>
      </c>
      <c r="Y5" s="87">
        <f t="shared" ref="Y5:Y47" si="16">IF(AND($B5&lt;&gt;"-",$F5=X$2),+$H5+$I5+$J5,"")</f>
        <v>0</v>
      </c>
      <c r="Z5" s="1052">
        <f t="shared" ref="Z5:Z47" si="17">IF($F5=$AA$2,1,0)</f>
        <v>1</v>
      </c>
      <c r="AA5" s="87">
        <f t="shared" ref="AA5:AA47" si="18">IF(AND($B5&lt;&gt;"-",$F5=AA$2),AA4+$H5+$I5+$J5,+AA4)</f>
        <v>0</v>
      </c>
      <c r="AB5" s="87">
        <f t="shared" ref="AB5:AB47" si="19">IF(AND($B5&lt;&gt;"-",$F5=AA$2),+$H5+$I5+$J5,"")</f>
        <v>0</v>
      </c>
      <c r="AC5" s="1052">
        <f t="shared" ref="AC5:AC47" si="20">IF($F5=$AD$2,1,0)</f>
        <v>1</v>
      </c>
      <c r="AD5" s="87">
        <f t="shared" ref="AD5:AD47" si="21">IF(AND($B5&lt;&gt;"-",$F5=AD$2),AD4+$H5+$I5+$J5,+AD4)</f>
        <v>0</v>
      </c>
      <c r="AE5" s="87">
        <f t="shared" ref="AE5:AE47" si="22">IF(AND($B5&lt;&gt;"-",$F5=AD$2),+$H5+$I5+$J5,"")</f>
        <v>0</v>
      </c>
      <c r="AF5" s="1052">
        <f t="shared" ref="AF5:AF47" si="23">IF($F5=$AG$2,1,0)</f>
        <v>1</v>
      </c>
      <c r="AG5" s="87">
        <f t="shared" ref="AG5:AG47" si="24">IF(AND($B5&lt;&gt;"-",$F5=AG$2),AG4+$H5+$I5+$J5,+AG4)</f>
        <v>0</v>
      </c>
      <c r="AH5" s="87">
        <f t="shared" ref="AH5:AH47" si="25">IF(AND($B5&lt;&gt;"-",$F5=AG$2),+$H5+$I5+$J5,"")</f>
        <v>0</v>
      </c>
      <c r="AI5" s="1052">
        <f t="shared" ref="AI5:AI47" si="26">IF($F5=$AJ$2,1,0)</f>
        <v>1</v>
      </c>
      <c r="AJ5" s="87">
        <f t="shared" ref="AJ5:AJ47" si="27">IF(AND($B5&lt;&gt;"-",$F5=AJ$2),AJ4+$H5+$I5+$J5,+AJ4)</f>
        <v>0</v>
      </c>
      <c r="AK5" s="87">
        <f t="shared" ref="AK5:AK47" si="28">IF(AND($B5&lt;&gt;"-",$F5=AJ$2),+$H5+$I5+$J5,"")</f>
        <v>0</v>
      </c>
      <c r="AL5" s="1052">
        <f t="shared" ref="AL5:AL47" si="29">IF($F5=$AM$2,1,0)</f>
        <v>0</v>
      </c>
      <c r="AM5" s="91">
        <f t="shared" ref="AM5:AM46" si="30">IF(AND($B5&lt;&gt;"-",$F5=AM$2),AM4+$H5+$I5+$J5,+AM4)</f>
        <v>0</v>
      </c>
      <c r="AN5" s="91" t="str">
        <f t="shared" ref="AN5:AN46" si="31">IF(AND($B5&lt;&gt;"-",$F5=AM$2),+$H5+$I5+$J5,"")</f>
        <v/>
      </c>
      <c r="AO5" s="1058" t="str">
        <f>+Parameter!$D$4</f>
        <v>A</v>
      </c>
      <c r="AP5" s="1054">
        <f t="shared" ref="AP5:AP47" si="32">IF(F5&lt;&gt;"",1,0)</f>
        <v>0</v>
      </c>
      <c r="AQ5" s="368" t="str">
        <f>+Parameter!AH5</f>
        <v>B</v>
      </c>
      <c r="AR5" s="369" t="str">
        <f>+Parameter!AI5</f>
        <v>Bargeld</v>
      </c>
      <c r="AS5" s="622">
        <f>SUMIFS($I$4:$I$48,$F$4:$F$48,AQ4,$E$4:$E$48,AQ5)+SUMIFS($J$4:$J$48,$F$4:$F$48,AQ4,$E$4:$E$48,AQ5)+SUMIFS($H$4:$H$48,$F$4:$F$48,AQ4,$E$4:$E$48,AQ5)</f>
        <v>0</v>
      </c>
      <c r="AT5" s="367"/>
      <c r="AU5" s="368" t="str">
        <f>+Parameter!AL5</f>
        <v>A</v>
      </c>
      <c r="AV5" s="369" t="str">
        <f>+Parameter!AM5</f>
        <v>Ausstattung</v>
      </c>
      <c r="AW5" s="367">
        <f>SUMIFS($I$4:$I$48,$F$4:$F$48,AQ4,$E$4:$E$48,AU5)+SUMIFS($J$4:$J$48,$F$4:$F$48,AQ4,$E$4:$E$48,AU5)+SUMIFS($H$4:$H$48,$F$4:$F$48,AQ4,$E$4:$E$48,AU5)</f>
        <v>0</v>
      </c>
      <c r="AX5" s="367"/>
      <c r="AY5" s="368" t="str">
        <f>+Parameter!AP5</f>
        <v>G</v>
      </c>
      <c r="AZ5" s="369" t="str">
        <f>+Parameter!AQ5</f>
        <v>Gaststätten</v>
      </c>
      <c r="BA5" s="367">
        <f>SUMIFS($I$4:$I$48,$F$4:$F$48,AQ4,$E$4:$E$48,AY5)+SUMIFS($J$4:$J$48,$F$4:$F$48,AQ4,$E$4:$E$48,AY5)+SUMIFS($H$4:$H$48,$F$4:$F$48,AQ4,$E$4:$E$48,AY5)</f>
        <v>0</v>
      </c>
      <c r="BB5" s="370" t="str">
        <f>IF(AND($B$50="y",BB6&lt;&gt;0),"aktuell","")</f>
        <v/>
      </c>
      <c r="BD5" s="268"/>
      <c r="BE5" s="274">
        <f>IF($I$2=AQ4,1,IF($I$2=Jahr!$M$7,1,0))</f>
        <v>1</v>
      </c>
      <c r="BF5" s="728">
        <v>1</v>
      </c>
      <c r="BG5" s="699">
        <f>IF(ISERROR(FIND("insen",$AR5,1)),0,+$AS5)</f>
        <v>0</v>
      </c>
      <c r="BH5" s="699">
        <f>IF(ISERROR(FIND("insen",$AV5,1)),0,+$AW5)</f>
        <v>0</v>
      </c>
      <c r="BI5" s="699">
        <f>IF(ISERROR(FIND("insen",$AZ5,1)),0,+$BA5)</f>
        <v>0</v>
      </c>
      <c r="BJ5" s="700">
        <f>IF(ISERROR(FIND("ilgung",$AR5,1)),0,+$AS5)</f>
        <v>0</v>
      </c>
      <c r="BK5" s="700">
        <f>IF(ISERROR(FIND("ilgung",$AV5,1)),0,+$AW5)</f>
        <v>0</v>
      </c>
      <c r="BL5" s="700">
        <f>IF(ISERROR(FIND("ilgung",$AZ5,1)),0,+$BA5)</f>
        <v>0</v>
      </c>
      <c r="BM5" s="701">
        <f>IF(ISERROR(FIND("ücklage",$AR5,1)),0,+$AS5)</f>
        <v>0</v>
      </c>
      <c r="BN5" s="701">
        <f>IF(ISERROR(FIND("ücklage",$AV5,1)),0,+$AW5)</f>
        <v>0</v>
      </c>
      <c r="BO5" s="701">
        <f>IF(ISERROR(FIND("ücklage",$AZ5,1)),0,+$BA5)</f>
        <v>0</v>
      </c>
      <c r="BP5" s="698">
        <f>IF(ISERROR(FIND("teuer",$AR5,1)),0,+$AS5)</f>
        <v>0</v>
      </c>
      <c r="BQ5" s="698">
        <f>IF(ISERROR(FIND("teuer",$AV5,1)),0,+$AW5)</f>
        <v>0</v>
      </c>
      <c r="BR5" s="698">
        <f>IF(ISERROR(FIND("teuer",$AZ5,1)),0,+$BA5)</f>
        <v>0</v>
      </c>
      <c r="BS5" s="270" t="s">
        <v>8</v>
      </c>
      <c r="BV5" s="1055"/>
      <c r="BW5" s="1056"/>
      <c r="BX5" s="1026"/>
    </row>
    <row r="6" spans="1:76" ht="13.35" customHeight="1" x14ac:dyDescent="0.45">
      <c r="A6" s="1003" t="str">
        <f t="shared" si="0"/>
        <v>!</v>
      </c>
      <c r="B6" s="721"/>
      <c r="C6" s="1180"/>
      <c r="D6" s="722"/>
      <c r="E6" s="585"/>
      <c r="F6" s="586"/>
      <c r="G6" s="592"/>
      <c r="H6" s="1191"/>
      <c r="I6" s="1192"/>
      <c r="J6" s="1193"/>
      <c r="K6" s="1057">
        <f t="shared" si="4"/>
        <v>0</v>
      </c>
      <c r="L6" s="1049">
        <f t="shared" si="2"/>
        <v>0</v>
      </c>
      <c r="M6" s="1050">
        <f t="shared" si="3"/>
        <v>0</v>
      </c>
      <c r="N6" s="1051">
        <f t="shared" si="5"/>
        <v>0</v>
      </c>
      <c r="O6" s="87">
        <f t="shared" si="6"/>
        <v>0</v>
      </c>
      <c r="P6" s="87" t="str">
        <f t="shared" si="7"/>
        <v/>
      </c>
      <c r="Q6" s="1052">
        <f t="shared" si="8"/>
        <v>0</v>
      </c>
      <c r="R6" s="87">
        <f t="shared" si="9"/>
        <v>0</v>
      </c>
      <c r="S6" s="87" t="str">
        <f t="shared" si="10"/>
        <v/>
      </c>
      <c r="T6" s="1052">
        <f t="shared" si="11"/>
        <v>0</v>
      </c>
      <c r="U6" s="87">
        <f t="shared" si="12"/>
        <v>0</v>
      </c>
      <c r="V6" s="87" t="str">
        <f t="shared" si="13"/>
        <v/>
      </c>
      <c r="W6" s="1052">
        <f t="shared" si="14"/>
        <v>1</v>
      </c>
      <c r="X6" s="87">
        <f t="shared" si="15"/>
        <v>0</v>
      </c>
      <c r="Y6" s="87">
        <f t="shared" si="16"/>
        <v>0</v>
      </c>
      <c r="Z6" s="1052">
        <f t="shared" si="17"/>
        <v>1</v>
      </c>
      <c r="AA6" s="87">
        <f t="shared" si="18"/>
        <v>0</v>
      </c>
      <c r="AB6" s="87">
        <f t="shared" si="19"/>
        <v>0</v>
      </c>
      <c r="AC6" s="1052">
        <f t="shared" si="20"/>
        <v>1</v>
      </c>
      <c r="AD6" s="87">
        <f t="shared" si="21"/>
        <v>0</v>
      </c>
      <c r="AE6" s="87">
        <f t="shared" si="22"/>
        <v>0</v>
      </c>
      <c r="AF6" s="1052">
        <f t="shared" si="23"/>
        <v>1</v>
      </c>
      <c r="AG6" s="87">
        <f t="shared" si="24"/>
        <v>0</v>
      </c>
      <c r="AH6" s="87">
        <f t="shared" si="25"/>
        <v>0</v>
      </c>
      <c r="AI6" s="1052">
        <f t="shared" si="26"/>
        <v>1</v>
      </c>
      <c r="AJ6" s="87">
        <f t="shared" si="27"/>
        <v>0</v>
      </c>
      <c r="AK6" s="87">
        <f t="shared" si="28"/>
        <v>0</v>
      </c>
      <c r="AL6" s="1052">
        <f t="shared" si="29"/>
        <v>0</v>
      </c>
      <c r="AM6" s="91">
        <f t="shared" si="30"/>
        <v>0</v>
      </c>
      <c r="AN6" s="91" t="str">
        <f t="shared" si="31"/>
        <v/>
      </c>
      <c r="AO6" s="1058" t="str">
        <f>+Parameter!$D$4</f>
        <v>A</v>
      </c>
      <c r="AP6" s="1054">
        <f t="shared" si="32"/>
        <v>0</v>
      </c>
      <c r="AQ6" s="369" t="str">
        <f>+Parameter!AH6</f>
        <v>K</v>
      </c>
      <c r="AR6" s="369" t="str">
        <f>+Parameter!AI6</f>
        <v>Kreditkarte LH</v>
      </c>
      <c r="AS6" s="622">
        <f>SUMIFS($I$4:$I$48,$F$4:$F$48,AQ4,$E$4:$E$48,AQ6)+SUMIFS($J$4:$J$48,$F$4:$F$48,AQ4,$E$4:$E$48,AQ6)+SUMIFS($H$4:$H$48,$F$4:$F$48,AQ4,$E$4:$E$48,AQ6)</f>
        <v>0</v>
      </c>
      <c r="AT6" s="367"/>
      <c r="AU6" s="369" t="str">
        <f>+Parameter!AL6</f>
        <v>F</v>
      </c>
      <c r="AV6" s="369" t="str">
        <f>+Parameter!AM6</f>
        <v>Friseur</v>
      </c>
      <c r="AW6" s="367">
        <f>SUMIFS($I$4:$I$48,$F$4:$F$48,AQ4,$E$4:$E$48,AU6)+SUMIFS($J$4:$J$48,$F$4:$F$48,AQ4,$E$4:$E$48,AU6)+SUMIFS($H$4:$H$48,$F$4:$F$48,AQ4,$E$4:$E$48,AU6)</f>
        <v>0</v>
      </c>
      <c r="AX6" s="367"/>
      <c r="AY6" s="369">
        <f>+Parameter!AP6</f>
        <v>0</v>
      </c>
      <c r="AZ6" s="369">
        <f>+Parameter!AQ6</f>
        <v>0</v>
      </c>
      <c r="BA6" s="367">
        <f>SUMIFS($I$4:$I$48,$F$4:$F$48,AQ4,$E$4:$E$48,AY6)+SUMIFS($J$4:$J$48,$F$4:$F$48,AQ4,$E$4:$E$48,AY6)+SUMIFS($H$4:$H$48,$F$4:$F$48,AQ4,$E$4:$E$48,AY6)</f>
        <v>0</v>
      </c>
      <c r="BB6" s="371">
        <f>+P2</f>
        <v>0</v>
      </c>
      <c r="BD6" s="268"/>
      <c r="BE6" s="274">
        <f>IF($I$2=AQ4,1,IF($I$2=Jahr!$M$7,1,0))</f>
        <v>1</v>
      </c>
      <c r="BF6" s="728">
        <v>1</v>
      </c>
      <c r="BG6" s="699">
        <f t="shared" ref="BG6:BG43" si="33">IF(ISERROR(FIND("insen",$AR6,1)),0,+$AS6)</f>
        <v>0</v>
      </c>
      <c r="BH6" s="699">
        <f t="shared" ref="BH6:BH43" si="34">IF(ISERROR(FIND("insen",$AV6,1)),0,+$AW6)</f>
        <v>0</v>
      </c>
      <c r="BI6" s="699">
        <f t="shared" ref="BI6:BI43" si="35">IF(ISERROR(FIND("insen",$AZ6,1)),0,+$BA6)</f>
        <v>0</v>
      </c>
      <c r="BJ6" s="700">
        <f t="shared" ref="BJ6:BJ43" si="36">IF(ISERROR(FIND("ilgung",$AR6,1)),0,+$AS6)</f>
        <v>0</v>
      </c>
      <c r="BK6" s="700">
        <f t="shared" ref="BK6:BK43" si="37">IF(ISERROR(FIND("ilgung",$AV6,1)),0,+$AW6)</f>
        <v>0</v>
      </c>
      <c r="BL6" s="700">
        <f t="shared" ref="BL6:BL43" si="38">IF(ISERROR(FIND("ilgung",$AZ6,1)),0,+$BA6)</f>
        <v>0</v>
      </c>
      <c r="BM6" s="701">
        <f t="shared" ref="BM6:BM43" si="39">IF(ISERROR(FIND("ücklage",$AR6,1)),0,+$AS6)</f>
        <v>0</v>
      </c>
      <c r="BN6" s="701">
        <f t="shared" ref="BN6:BN43" si="40">IF(ISERROR(FIND("ücklage",$AV6,1)),0,+$AW6)</f>
        <v>0</v>
      </c>
      <c r="BO6" s="701">
        <f t="shared" ref="BO6:BO43" si="41">IF(ISERROR(FIND("ücklage",$AZ6,1)),0,+$BA6)</f>
        <v>0</v>
      </c>
      <c r="BP6" s="698">
        <f t="shared" ref="BP6:BP43" si="42">IF(ISERROR(FIND("teuer",$AR6,1)),0,+$AS6)</f>
        <v>0</v>
      </c>
      <c r="BQ6" s="698">
        <f t="shared" ref="BQ6:BQ43" si="43">IF(ISERROR(FIND("teuer",$AV6,1)),0,+$AW6)</f>
        <v>0</v>
      </c>
      <c r="BR6" s="698">
        <f t="shared" ref="BR6:BR43" si="44">IF(ISERROR(FIND("teuer",$AZ6,1)),0,+$BA6)</f>
        <v>0</v>
      </c>
      <c r="BS6" s="275">
        <f>SUMIFS($H$4:$H$48,$F$4:$F$48,AQ4,$B$4:$B$48,"&gt;0")</f>
        <v>0</v>
      </c>
      <c r="BT6" s="275">
        <f>SUMIFS($I$4:$I$48,$F$4:$F$48,AQ4,$B$4:$B$48,"&gt;0")</f>
        <v>0</v>
      </c>
      <c r="BU6" s="275">
        <f>SUMIFS($J$4:$J$48,$F$4:$F$48,AQ4,$B$4:$B$48,"&gt;0")</f>
        <v>0</v>
      </c>
      <c r="BV6" s="276"/>
      <c r="BW6" s="1056"/>
      <c r="BX6" s="1026"/>
    </row>
    <row r="7" spans="1:76" ht="13.35" customHeight="1" x14ac:dyDescent="0.45">
      <c r="A7" s="1003" t="str">
        <f t="shared" si="0"/>
        <v>!</v>
      </c>
      <c r="B7" s="721"/>
      <c r="C7" s="1180"/>
      <c r="D7" s="722"/>
      <c r="E7" s="585"/>
      <c r="F7" s="586"/>
      <c r="G7" s="592"/>
      <c r="H7" s="1191"/>
      <c r="I7" s="1192"/>
      <c r="J7" s="1193"/>
      <c r="K7" s="1057">
        <f t="shared" si="4"/>
        <v>0</v>
      </c>
      <c r="L7" s="1049">
        <f t="shared" si="2"/>
        <v>0</v>
      </c>
      <c r="M7" s="1050">
        <f t="shared" si="3"/>
        <v>0</v>
      </c>
      <c r="N7" s="1051">
        <f t="shared" si="5"/>
        <v>0</v>
      </c>
      <c r="O7" s="87">
        <f t="shared" si="6"/>
        <v>0</v>
      </c>
      <c r="P7" s="87" t="str">
        <f t="shared" si="7"/>
        <v/>
      </c>
      <c r="Q7" s="1052">
        <f t="shared" si="8"/>
        <v>0</v>
      </c>
      <c r="R7" s="87">
        <f t="shared" si="9"/>
        <v>0</v>
      </c>
      <c r="S7" s="87" t="str">
        <f t="shared" si="10"/>
        <v/>
      </c>
      <c r="T7" s="1052">
        <f t="shared" si="11"/>
        <v>0</v>
      </c>
      <c r="U7" s="87">
        <f t="shared" si="12"/>
        <v>0</v>
      </c>
      <c r="V7" s="87" t="str">
        <f t="shared" si="13"/>
        <v/>
      </c>
      <c r="W7" s="1052">
        <f t="shared" si="14"/>
        <v>1</v>
      </c>
      <c r="X7" s="87">
        <f t="shared" si="15"/>
        <v>0</v>
      </c>
      <c r="Y7" s="87">
        <f t="shared" si="16"/>
        <v>0</v>
      </c>
      <c r="Z7" s="1052">
        <f t="shared" si="17"/>
        <v>1</v>
      </c>
      <c r="AA7" s="87">
        <f t="shared" si="18"/>
        <v>0</v>
      </c>
      <c r="AB7" s="87">
        <f t="shared" si="19"/>
        <v>0</v>
      </c>
      <c r="AC7" s="1052">
        <f t="shared" si="20"/>
        <v>1</v>
      </c>
      <c r="AD7" s="87">
        <f t="shared" si="21"/>
        <v>0</v>
      </c>
      <c r="AE7" s="87">
        <f t="shared" si="22"/>
        <v>0</v>
      </c>
      <c r="AF7" s="1052">
        <f t="shared" si="23"/>
        <v>1</v>
      </c>
      <c r="AG7" s="87">
        <f t="shared" si="24"/>
        <v>0</v>
      </c>
      <c r="AH7" s="87">
        <f t="shared" si="25"/>
        <v>0</v>
      </c>
      <c r="AI7" s="1052">
        <f t="shared" si="26"/>
        <v>1</v>
      </c>
      <c r="AJ7" s="87">
        <f t="shared" si="27"/>
        <v>0</v>
      </c>
      <c r="AK7" s="87">
        <f t="shared" si="28"/>
        <v>0</v>
      </c>
      <c r="AL7" s="1052">
        <f t="shared" si="29"/>
        <v>0</v>
      </c>
      <c r="AM7" s="91">
        <f t="shared" si="30"/>
        <v>0</v>
      </c>
      <c r="AN7" s="91" t="str">
        <f t="shared" si="31"/>
        <v/>
      </c>
      <c r="AO7" s="1058" t="str">
        <f>+Parameter!$D$4</f>
        <v>A</v>
      </c>
      <c r="AP7" s="1054">
        <f t="shared" si="32"/>
        <v>0</v>
      </c>
      <c r="AQ7" s="369" t="str">
        <f>+Parameter!AH7</f>
        <v>L</v>
      </c>
      <c r="AR7" s="369" t="str">
        <f>+Parameter!AI7</f>
        <v>Lebensmittel</v>
      </c>
      <c r="AS7" s="622">
        <f>SUMIFS($I$4:$I$48,$F$4:$F$48,AQ4,$E$4:$E$48,AQ7)+SUMIFS($J$4:$J$48,$F$4:$F$48,AQ4,$E$4:$E$48,AQ7)+SUMIFS($H$4:$H$48,$F$4:$F$48,AQ4,$E$4:$E$48,AQ7)</f>
        <v>0</v>
      </c>
      <c r="AT7" s="367"/>
      <c r="AU7" s="369" t="str">
        <f>+Parameter!AL7</f>
        <v>I</v>
      </c>
      <c r="AV7" s="369" t="str">
        <f>+Parameter!AM7</f>
        <v>Internet</v>
      </c>
      <c r="AW7" s="367">
        <f>SUMIFS($I$4:$I$48,$F$4:$F$48,AQ4,$E$4:$E$48,AU7)+SUMIFS($J$4:$J$48,$F$4:$F$48,AQ4,$E$4:$E$48,AU7)+SUMIFS($H$4:$H$48,$F$4:$F$48,AQ4,$E$4:$E$48,AU7)</f>
        <v>0</v>
      </c>
      <c r="AX7" s="367"/>
      <c r="AY7" s="369">
        <f>+Parameter!AP7</f>
        <v>0</v>
      </c>
      <c r="AZ7" s="369">
        <f>+Parameter!AQ7</f>
        <v>0</v>
      </c>
      <c r="BA7" s="367">
        <f>SUMIFS($I$4:$I$48,$F$4:$F$48,AQ4,$E$4:$E$48,AY7)+SUMIFS($J$4:$J$48,$F$4:$F$48,AQ4,$E$4:$E$48,AY7)+SUMIFS($H$4:$H$48,$F$4:$F$48,AQ4,$E$4:$E$48,AY7)</f>
        <v>0</v>
      </c>
      <c r="BB7" s="372" t="str">
        <f>IF(BB8&lt;&gt;0,"Monatsende","")</f>
        <v/>
      </c>
      <c r="BD7" s="268"/>
      <c r="BE7" s="274">
        <f>IF($I$2=AQ4,1,IF($I$2=Jahr!$M$7,1,0))</f>
        <v>1</v>
      </c>
      <c r="BF7" s="728">
        <v>1</v>
      </c>
      <c r="BG7" s="699">
        <f t="shared" si="33"/>
        <v>0</v>
      </c>
      <c r="BH7" s="699">
        <f t="shared" si="34"/>
        <v>0</v>
      </c>
      <c r="BI7" s="699">
        <f t="shared" si="35"/>
        <v>0</v>
      </c>
      <c r="BJ7" s="700">
        <f t="shared" si="36"/>
        <v>0</v>
      </c>
      <c r="BK7" s="700">
        <f t="shared" si="37"/>
        <v>0</v>
      </c>
      <c r="BL7" s="700">
        <f t="shared" si="38"/>
        <v>0</v>
      </c>
      <c r="BM7" s="701">
        <f t="shared" si="39"/>
        <v>0</v>
      </c>
      <c r="BN7" s="701">
        <f t="shared" si="40"/>
        <v>0</v>
      </c>
      <c r="BO7" s="701">
        <f t="shared" si="41"/>
        <v>0</v>
      </c>
      <c r="BP7" s="698">
        <f t="shared" si="42"/>
        <v>0</v>
      </c>
      <c r="BQ7" s="698">
        <f t="shared" si="43"/>
        <v>0</v>
      </c>
      <c r="BR7" s="698">
        <f t="shared" si="44"/>
        <v>0</v>
      </c>
      <c r="BS7" s="270" t="s">
        <v>22</v>
      </c>
      <c r="BV7" s="1055"/>
      <c r="BW7" s="1056"/>
      <c r="BX7" s="1026"/>
    </row>
    <row r="8" spans="1:76" ht="13.35" customHeight="1" x14ac:dyDescent="0.45">
      <c r="A8" s="1003" t="str">
        <f t="shared" si="0"/>
        <v>!</v>
      </c>
      <c r="B8" s="721"/>
      <c r="C8" s="1180"/>
      <c r="D8" s="722"/>
      <c r="E8" s="585"/>
      <c r="F8" s="586"/>
      <c r="G8" s="592"/>
      <c r="H8" s="1191"/>
      <c r="I8" s="1192"/>
      <c r="J8" s="1193"/>
      <c r="K8" s="1057">
        <f t="shared" si="4"/>
        <v>0</v>
      </c>
      <c r="L8" s="1049">
        <f t="shared" si="2"/>
        <v>0</v>
      </c>
      <c r="M8" s="1050">
        <f t="shared" si="3"/>
        <v>0</v>
      </c>
      <c r="N8" s="1051">
        <f t="shared" si="5"/>
        <v>0</v>
      </c>
      <c r="O8" s="87">
        <f t="shared" si="6"/>
        <v>0</v>
      </c>
      <c r="P8" s="87" t="str">
        <f t="shared" si="7"/>
        <v/>
      </c>
      <c r="Q8" s="1052">
        <f t="shared" si="8"/>
        <v>0</v>
      </c>
      <c r="R8" s="87">
        <f t="shared" si="9"/>
        <v>0</v>
      </c>
      <c r="S8" s="87" t="str">
        <f t="shared" si="10"/>
        <v/>
      </c>
      <c r="T8" s="1052">
        <f t="shared" si="11"/>
        <v>0</v>
      </c>
      <c r="U8" s="87">
        <f t="shared" si="12"/>
        <v>0</v>
      </c>
      <c r="V8" s="87" t="str">
        <f t="shared" si="13"/>
        <v/>
      </c>
      <c r="W8" s="1052">
        <f t="shared" si="14"/>
        <v>1</v>
      </c>
      <c r="X8" s="87">
        <f t="shared" si="15"/>
        <v>0</v>
      </c>
      <c r="Y8" s="87">
        <f t="shared" si="16"/>
        <v>0</v>
      </c>
      <c r="Z8" s="1052">
        <f t="shared" si="17"/>
        <v>1</v>
      </c>
      <c r="AA8" s="87">
        <f t="shared" si="18"/>
        <v>0</v>
      </c>
      <c r="AB8" s="87">
        <f t="shared" si="19"/>
        <v>0</v>
      </c>
      <c r="AC8" s="1052">
        <f t="shared" si="20"/>
        <v>1</v>
      </c>
      <c r="AD8" s="87">
        <f t="shared" si="21"/>
        <v>0</v>
      </c>
      <c r="AE8" s="87">
        <f t="shared" si="22"/>
        <v>0</v>
      </c>
      <c r="AF8" s="1052">
        <f t="shared" si="23"/>
        <v>1</v>
      </c>
      <c r="AG8" s="87">
        <f t="shared" si="24"/>
        <v>0</v>
      </c>
      <c r="AH8" s="87">
        <f t="shared" si="25"/>
        <v>0</v>
      </c>
      <c r="AI8" s="1052">
        <f t="shared" si="26"/>
        <v>1</v>
      </c>
      <c r="AJ8" s="87">
        <f t="shared" si="27"/>
        <v>0</v>
      </c>
      <c r="AK8" s="87">
        <f t="shared" si="28"/>
        <v>0</v>
      </c>
      <c r="AL8" s="1052">
        <f t="shared" si="29"/>
        <v>0</v>
      </c>
      <c r="AM8" s="91">
        <f t="shared" si="30"/>
        <v>0</v>
      </c>
      <c r="AN8" s="91" t="str">
        <f t="shared" si="31"/>
        <v/>
      </c>
      <c r="AO8" s="1058" t="str">
        <f>+Parameter!$D$4</f>
        <v>A</v>
      </c>
      <c r="AP8" s="1054">
        <f t="shared" si="32"/>
        <v>0</v>
      </c>
      <c r="AQ8" s="374" t="str">
        <f>+Parameter!AH8</f>
        <v>V</v>
      </c>
      <c r="AR8" s="374" t="str">
        <f>+Parameter!AI8</f>
        <v>Versicherungen</v>
      </c>
      <c r="AS8" s="622">
        <f>SUMIFS($I$4:$I$48,$F$4:$F$48,AQ4,$E$4:$E$48,AQ8)+SUMIFS($J$4:$J$48,$F$4:$F$48,AQ4,$E$4:$E$48,AQ8)+SUMIFS($H$4:$H$48,$F$4:$F$48,AQ4,$E$4:$E$48,AQ8)</f>
        <v>0</v>
      </c>
      <c r="AT8" s="373"/>
      <c r="AU8" s="374" t="str">
        <f>+Parameter!AL8</f>
        <v>M</v>
      </c>
      <c r="AV8" s="374" t="str">
        <f>+Parameter!AM8</f>
        <v>Mobilfunk</v>
      </c>
      <c r="AW8" s="367">
        <f>SUMIFS($I$4:$I$48,$F$4:$F$48,AQ4,$E$4:$E$48,AU8)+SUMIFS($J$4:$J$48,$F$4:$F$48,AQ4,$E$4:$E$48,AU8)+SUMIFS($H$4:$H$48,$F$4:$F$48,AQ4,$E$4:$E$48,AU8)</f>
        <v>0</v>
      </c>
      <c r="AX8" s="373"/>
      <c r="AY8" s="374" t="str">
        <f>+Parameter!AP8</f>
        <v>S</v>
      </c>
      <c r="AZ8" s="374" t="str">
        <f>+Parameter!AQ8</f>
        <v>Sonstiges</v>
      </c>
      <c r="BA8" s="367">
        <f>SUMIFS($I$4:$I$48,$F$4:$F$48,AQ4,$E$4:$E$48,AY8)+SUMIFS($J$4:$J$48,$F$4:$F$48,AQ4,$E$4:$E$48,AY8)+SUMIFS($H$4:$H$48,$F$4:$F$48,AQ4,$E$4:$E$48,AY8)</f>
        <v>0</v>
      </c>
      <c r="BB8" s="375">
        <f>+P3</f>
        <v>0</v>
      </c>
      <c r="BD8" s="268"/>
      <c r="BE8" s="274">
        <f>IF($I$2=AQ4,1,IF($I$2=Jahr!$M$7,1,0))</f>
        <v>1</v>
      </c>
      <c r="BF8" s="728">
        <v>1</v>
      </c>
      <c r="BG8" s="702">
        <f t="shared" si="33"/>
        <v>0</v>
      </c>
      <c r="BH8" s="702">
        <f t="shared" si="34"/>
        <v>0</v>
      </c>
      <c r="BI8" s="702">
        <f t="shared" si="35"/>
        <v>0</v>
      </c>
      <c r="BJ8" s="703">
        <f t="shared" si="36"/>
        <v>0</v>
      </c>
      <c r="BK8" s="703">
        <f t="shared" si="37"/>
        <v>0</v>
      </c>
      <c r="BL8" s="703">
        <f t="shared" si="38"/>
        <v>0</v>
      </c>
      <c r="BM8" s="704">
        <f t="shared" si="39"/>
        <v>0</v>
      </c>
      <c r="BN8" s="704">
        <f t="shared" si="40"/>
        <v>0</v>
      </c>
      <c r="BO8" s="704">
        <f t="shared" si="41"/>
        <v>0</v>
      </c>
      <c r="BP8" s="705">
        <f t="shared" si="42"/>
        <v>0</v>
      </c>
      <c r="BQ8" s="705">
        <f t="shared" si="43"/>
        <v>0</v>
      </c>
      <c r="BR8" s="705">
        <f t="shared" si="44"/>
        <v>0</v>
      </c>
      <c r="BS8" s="277">
        <f>SUMIFS($H$4:$H$48,$F$4:$F$48,AQ4)</f>
        <v>0</v>
      </c>
      <c r="BT8" s="277">
        <f>SUMIFS($I$4:$I$48,$F$4:$F$48,AQ4)</f>
        <v>0</v>
      </c>
      <c r="BU8" s="277">
        <f>SUMIFS($J$4:$J$48,$F$4:$F$48,AQ4)</f>
        <v>0</v>
      </c>
      <c r="BV8" s="278">
        <f>IF($AP$2=0,+BW8-BB4,0)</f>
        <v>0</v>
      </c>
      <c r="BW8" s="1059">
        <f>+P$50</f>
        <v>0</v>
      </c>
      <c r="BX8" s="1026"/>
    </row>
    <row r="9" spans="1:76" ht="13.35" customHeight="1" x14ac:dyDescent="0.45">
      <c r="A9" s="1003" t="str">
        <f t="shared" si="0"/>
        <v>!</v>
      </c>
      <c r="B9" s="721"/>
      <c r="C9" s="1180"/>
      <c r="D9" s="722"/>
      <c r="E9" s="585"/>
      <c r="F9" s="586"/>
      <c r="G9" s="592"/>
      <c r="H9" s="1191"/>
      <c r="I9" s="1192"/>
      <c r="J9" s="1193"/>
      <c r="K9" s="1057">
        <f t="shared" si="4"/>
        <v>0</v>
      </c>
      <c r="L9" s="1049">
        <f t="shared" si="2"/>
        <v>0</v>
      </c>
      <c r="M9" s="1050">
        <f>IF(AND(B9&gt;0,B9&lt;&gt;"x",M8&lt;&gt;0),+M8+1,0)</f>
        <v>0</v>
      </c>
      <c r="N9" s="1051">
        <f t="shared" si="5"/>
        <v>0</v>
      </c>
      <c r="O9" s="87">
        <f t="shared" si="6"/>
        <v>0</v>
      </c>
      <c r="P9" s="87" t="str">
        <f t="shared" si="7"/>
        <v/>
      </c>
      <c r="Q9" s="1052">
        <f t="shared" si="8"/>
        <v>0</v>
      </c>
      <c r="R9" s="87">
        <f t="shared" si="9"/>
        <v>0</v>
      </c>
      <c r="S9" s="87" t="str">
        <f t="shared" si="10"/>
        <v/>
      </c>
      <c r="T9" s="1052">
        <f t="shared" si="11"/>
        <v>0</v>
      </c>
      <c r="U9" s="87">
        <f t="shared" si="12"/>
        <v>0</v>
      </c>
      <c r="V9" s="87" t="str">
        <f t="shared" si="13"/>
        <v/>
      </c>
      <c r="W9" s="1052">
        <f t="shared" si="14"/>
        <v>1</v>
      </c>
      <c r="X9" s="87">
        <f t="shared" si="15"/>
        <v>0</v>
      </c>
      <c r="Y9" s="87">
        <f t="shared" si="16"/>
        <v>0</v>
      </c>
      <c r="Z9" s="1052">
        <f t="shared" si="17"/>
        <v>1</v>
      </c>
      <c r="AA9" s="87">
        <f t="shared" si="18"/>
        <v>0</v>
      </c>
      <c r="AB9" s="87">
        <f t="shared" si="19"/>
        <v>0</v>
      </c>
      <c r="AC9" s="1052">
        <f t="shared" si="20"/>
        <v>1</v>
      </c>
      <c r="AD9" s="87">
        <f t="shared" si="21"/>
        <v>0</v>
      </c>
      <c r="AE9" s="87">
        <f t="shared" si="22"/>
        <v>0</v>
      </c>
      <c r="AF9" s="1052">
        <f t="shared" si="23"/>
        <v>1</v>
      </c>
      <c r="AG9" s="87">
        <f t="shared" si="24"/>
        <v>0</v>
      </c>
      <c r="AH9" s="87">
        <f t="shared" si="25"/>
        <v>0</v>
      </c>
      <c r="AI9" s="1052">
        <f t="shared" si="26"/>
        <v>1</v>
      </c>
      <c r="AJ9" s="87">
        <f t="shared" si="27"/>
        <v>0</v>
      </c>
      <c r="AK9" s="87">
        <f t="shared" si="28"/>
        <v>0</v>
      </c>
      <c r="AL9" s="1052">
        <f t="shared" si="29"/>
        <v>0</v>
      </c>
      <c r="AM9" s="91">
        <f t="shared" si="30"/>
        <v>0</v>
      </c>
      <c r="AN9" s="91" t="str">
        <f t="shared" si="31"/>
        <v/>
      </c>
      <c r="AO9" s="1053">
        <f>IF(AP9="E",1,0)</f>
        <v>0</v>
      </c>
      <c r="AP9" s="1054">
        <f t="shared" si="32"/>
        <v>0</v>
      </c>
      <c r="AQ9" s="216" t="str">
        <f>+Parameter!AH9</f>
        <v>Frei</v>
      </c>
      <c r="AR9" s="631"/>
      <c r="AS9" s="632">
        <f>SUM(AS10:AS13)</f>
        <v>0</v>
      </c>
      <c r="AT9" s="632"/>
      <c r="AU9" s="632"/>
      <c r="AV9" s="632"/>
      <c r="AW9" s="632">
        <f>SUM(AW10:AW13)</f>
        <v>0</v>
      </c>
      <c r="AX9" s="632"/>
      <c r="AY9" s="632"/>
      <c r="AZ9" s="632"/>
      <c r="BA9" s="632">
        <f>SUM(BA10:BA13)</f>
        <v>0</v>
      </c>
      <c r="BB9" s="634">
        <f>+BA9+AW9+AS9</f>
        <v>0</v>
      </c>
      <c r="BD9" s="268"/>
      <c r="BE9" s="274">
        <f>IF($I$2=AQ9,1,IF($I$2=Jahr!$M$7,1,0))</f>
        <v>1</v>
      </c>
      <c r="BF9" s="728">
        <v>1</v>
      </c>
      <c r="BG9" s="227"/>
      <c r="BH9" s="227"/>
      <c r="BI9" s="227"/>
      <c r="BJ9" s="227"/>
      <c r="BK9" s="227"/>
      <c r="BL9" s="227"/>
      <c r="BM9" s="227"/>
      <c r="BN9" s="227"/>
      <c r="BO9" s="227"/>
      <c r="BP9" s="273"/>
      <c r="BQ9" s="273"/>
      <c r="BR9" s="273"/>
      <c r="BV9" s="1055"/>
      <c r="BW9" s="1056"/>
      <c r="BX9" s="1026"/>
    </row>
    <row r="10" spans="1:76" ht="13.35" customHeight="1" x14ac:dyDescent="0.45">
      <c r="A10" s="1003" t="str">
        <f t="shared" si="0"/>
        <v>!</v>
      </c>
      <c r="B10" s="721"/>
      <c r="C10" s="1180"/>
      <c r="D10" s="722"/>
      <c r="E10" s="585"/>
      <c r="F10" s="586"/>
      <c r="G10" s="592"/>
      <c r="H10" s="1191"/>
      <c r="I10" s="1192"/>
      <c r="J10" s="1193"/>
      <c r="K10" s="1057">
        <f t="shared" si="4"/>
        <v>0</v>
      </c>
      <c r="L10" s="1049">
        <f t="shared" si="2"/>
        <v>0</v>
      </c>
      <c r="M10" s="1050">
        <f t="shared" ref="M10:M24" si="45">IF(AND(B10&gt;0,B10&lt;&gt;"x",M9&lt;&gt;0),+M9+1,0)</f>
        <v>0</v>
      </c>
      <c r="N10" s="1051">
        <f t="shared" si="5"/>
        <v>0</v>
      </c>
      <c r="O10" s="87">
        <f t="shared" si="6"/>
        <v>0</v>
      </c>
      <c r="P10" s="87" t="str">
        <f t="shared" si="7"/>
        <v/>
      </c>
      <c r="Q10" s="1052">
        <f t="shared" si="8"/>
        <v>0</v>
      </c>
      <c r="R10" s="87">
        <f t="shared" si="9"/>
        <v>0</v>
      </c>
      <c r="S10" s="87" t="str">
        <f t="shared" si="10"/>
        <v/>
      </c>
      <c r="T10" s="1052">
        <f t="shared" si="11"/>
        <v>0</v>
      </c>
      <c r="U10" s="87">
        <f t="shared" si="12"/>
        <v>0</v>
      </c>
      <c r="V10" s="87" t="str">
        <f t="shared" si="13"/>
        <v/>
      </c>
      <c r="W10" s="1052">
        <f t="shared" si="14"/>
        <v>1</v>
      </c>
      <c r="X10" s="87">
        <f t="shared" si="15"/>
        <v>0</v>
      </c>
      <c r="Y10" s="87">
        <f t="shared" si="16"/>
        <v>0</v>
      </c>
      <c r="Z10" s="1052">
        <f t="shared" si="17"/>
        <v>1</v>
      </c>
      <c r="AA10" s="87">
        <f t="shared" si="18"/>
        <v>0</v>
      </c>
      <c r="AB10" s="87">
        <f t="shared" si="19"/>
        <v>0</v>
      </c>
      <c r="AC10" s="1052">
        <f t="shared" si="20"/>
        <v>1</v>
      </c>
      <c r="AD10" s="87">
        <f t="shared" si="21"/>
        <v>0</v>
      </c>
      <c r="AE10" s="87">
        <f t="shared" si="22"/>
        <v>0</v>
      </c>
      <c r="AF10" s="1052">
        <f t="shared" si="23"/>
        <v>1</v>
      </c>
      <c r="AG10" s="87">
        <f t="shared" si="24"/>
        <v>0</v>
      </c>
      <c r="AH10" s="87">
        <f t="shared" si="25"/>
        <v>0</v>
      </c>
      <c r="AI10" s="1052">
        <f t="shared" si="26"/>
        <v>1</v>
      </c>
      <c r="AJ10" s="87">
        <f t="shared" si="27"/>
        <v>0</v>
      </c>
      <c r="AK10" s="87">
        <f t="shared" si="28"/>
        <v>0</v>
      </c>
      <c r="AL10" s="1052">
        <f t="shared" si="29"/>
        <v>0</v>
      </c>
      <c r="AM10" s="91">
        <f t="shared" si="30"/>
        <v>0</v>
      </c>
      <c r="AN10" s="91" t="str">
        <f t="shared" si="31"/>
        <v/>
      </c>
      <c r="AO10" s="1058" t="str">
        <f>+Parameter!$D$5</f>
        <v>A</v>
      </c>
      <c r="AP10" s="1054">
        <f t="shared" si="32"/>
        <v>0</v>
      </c>
      <c r="AQ10" s="376">
        <f>+Parameter!AH10</f>
        <v>0</v>
      </c>
      <c r="AR10" s="377">
        <f>+Parameter!AI10</f>
        <v>0</v>
      </c>
      <c r="AS10" s="623">
        <f>SUMIFS($I$4:$I$48,$F$4:$F$48,AQ9,$E$4:$E$48,AQ10)+SUMIFS($J$4:$J$48,$F$4:$F$48,AQ9,$E$4:$E$48,AQ10)+SUMIFS($H$4:$H$48,$F$4:$F$48,AQ9,$E$4:$E$48,AQ10)</f>
        <v>0</v>
      </c>
      <c r="AT10" s="367"/>
      <c r="AU10" s="376" t="str">
        <f>+Parameter!AL10</f>
        <v>F</v>
      </c>
      <c r="AV10" s="377" t="str">
        <f>+Parameter!AM10</f>
        <v>Förderkreise</v>
      </c>
      <c r="AW10" s="367">
        <f>SUMIFS($I$4:$I$48,$F$4:$F$48,AQ9,$E$4:$E$48,AU10)+SUMIFS($J$4:$J$48,$F$4:$F$48,AQ9,$E$4:$E$48,AU10)+SUMIFS($H$4:$H$48,$F$4:$F$48,AQ9,$E$4:$E$48,AU10)</f>
        <v>0</v>
      </c>
      <c r="AX10" s="367"/>
      <c r="AY10" s="376" t="str">
        <f>+Parameter!AP10</f>
        <v>U</v>
      </c>
      <c r="AZ10" s="377" t="str">
        <f>+Parameter!AQ10</f>
        <v>Urlaub</v>
      </c>
      <c r="BA10" s="367">
        <f>SUMIFS($I$4:$I$48,$F$4:$F$48,AQ9,$E$4:$E$48,AY10)+SUMIFS($J$4:$J$48,$F$4:$F$48,AQ9,$E$4:$E$48,AY10)+SUMIFS($H$4:$H$48,$F$4:$F$48,AQ9,$E$4:$E$48,AY10)</f>
        <v>0</v>
      </c>
      <c r="BB10" s="370" t="str">
        <f>IF(AND($B$50="y",BB11&lt;&gt;0),"aktuell","")</f>
        <v/>
      </c>
      <c r="BD10" s="268"/>
      <c r="BE10" s="274">
        <f>IF($I$2=AQ9,1,IF($I$2=Jahr!$M$7,1,0))</f>
        <v>1</v>
      </c>
      <c r="BF10" s="728">
        <v>1</v>
      </c>
      <c r="BG10" s="699">
        <f t="shared" si="33"/>
        <v>0</v>
      </c>
      <c r="BH10" s="699">
        <f t="shared" si="34"/>
        <v>0</v>
      </c>
      <c r="BI10" s="699">
        <f t="shared" si="35"/>
        <v>0</v>
      </c>
      <c r="BJ10" s="700">
        <f t="shared" si="36"/>
        <v>0</v>
      </c>
      <c r="BK10" s="700">
        <f t="shared" si="37"/>
        <v>0</v>
      </c>
      <c r="BL10" s="700">
        <f t="shared" si="38"/>
        <v>0</v>
      </c>
      <c r="BM10" s="701">
        <f t="shared" si="39"/>
        <v>0</v>
      </c>
      <c r="BN10" s="701">
        <f t="shared" si="40"/>
        <v>0</v>
      </c>
      <c r="BO10" s="701">
        <f t="shared" si="41"/>
        <v>0</v>
      </c>
      <c r="BP10" s="698">
        <f t="shared" si="42"/>
        <v>0</v>
      </c>
      <c r="BQ10" s="698">
        <f t="shared" si="43"/>
        <v>0</v>
      </c>
      <c r="BR10" s="698">
        <f t="shared" si="44"/>
        <v>0</v>
      </c>
      <c r="BS10" s="270" t="s">
        <v>8</v>
      </c>
      <c r="BV10" s="1055"/>
      <c r="BW10" s="1056"/>
      <c r="BX10" s="1026"/>
    </row>
    <row r="11" spans="1:76" ht="13.35" customHeight="1" x14ac:dyDescent="0.45">
      <c r="A11" s="1003" t="str">
        <f t="shared" si="0"/>
        <v>!</v>
      </c>
      <c r="B11" s="721"/>
      <c r="C11" s="1180"/>
      <c r="D11" s="722"/>
      <c r="E11" s="585"/>
      <c r="F11" s="586"/>
      <c r="G11" s="592"/>
      <c r="H11" s="1191"/>
      <c r="I11" s="1192"/>
      <c r="J11" s="1193"/>
      <c r="K11" s="1057">
        <f t="shared" si="4"/>
        <v>0</v>
      </c>
      <c r="L11" s="1049">
        <f t="shared" si="2"/>
        <v>0</v>
      </c>
      <c r="M11" s="1050">
        <f t="shared" si="45"/>
        <v>0</v>
      </c>
      <c r="N11" s="1051">
        <f t="shared" si="5"/>
        <v>0</v>
      </c>
      <c r="O11" s="87">
        <f t="shared" si="6"/>
        <v>0</v>
      </c>
      <c r="P11" s="87" t="str">
        <f t="shared" si="7"/>
        <v/>
      </c>
      <c r="Q11" s="1052">
        <f t="shared" si="8"/>
        <v>0</v>
      </c>
      <c r="R11" s="87">
        <f t="shared" si="9"/>
        <v>0</v>
      </c>
      <c r="S11" s="87" t="str">
        <f t="shared" si="10"/>
        <v/>
      </c>
      <c r="T11" s="1052">
        <f t="shared" si="11"/>
        <v>0</v>
      </c>
      <c r="U11" s="87">
        <f t="shared" si="12"/>
        <v>0</v>
      </c>
      <c r="V11" s="87" t="str">
        <f t="shared" si="13"/>
        <v/>
      </c>
      <c r="W11" s="1052">
        <f t="shared" si="14"/>
        <v>1</v>
      </c>
      <c r="X11" s="87">
        <f t="shared" si="15"/>
        <v>0</v>
      </c>
      <c r="Y11" s="87">
        <f t="shared" si="16"/>
        <v>0</v>
      </c>
      <c r="Z11" s="1052">
        <f t="shared" si="17"/>
        <v>1</v>
      </c>
      <c r="AA11" s="87">
        <f t="shared" si="18"/>
        <v>0</v>
      </c>
      <c r="AB11" s="87">
        <f t="shared" si="19"/>
        <v>0</v>
      </c>
      <c r="AC11" s="1052">
        <f t="shared" si="20"/>
        <v>1</v>
      </c>
      <c r="AD11" s="87">
        <f t="shared" si="21"/>
        <v>0</v>
      </c>
      <c r="AE11" s="87">
        <f t="shared" si="22"/>
        <v>0</v>
      </c>
      <c r="AF11" s="1052">
        <f t="shared" si="23"/>
        <v>1</v>
      </c>
      <c r="AG11" s="87">
        <f t="shared" si="24"/>
        <v>0</v>
      </c>
      <c r="AH11" s="87">
        <f t="shared" si="25"/>
        <v>0</v>
      </c>
      <c r="AI11" s="1052">
        <f t="shared" si="26"/>
        <v>1</v>
      </c>
      <c r="AJ11" s="87">
        <f t="shared" si="27"/>
        <v>0</v>
      </c>
      <c r="AK11" s="87">
        <f t="shared" si="28"/>
        <v>0</v>
      </c>
      <c r="AL11" s="1052">
        <f t="shared" si="29"/>
        <v>0</v>
      </c>
      <c r="AM11" s="91">
        <f t="shared" si="30"/>
        <v>0</v>
      </c>
      <c r="AN11" s="91" t="str">
        <f t="shared" si="31"/>
        <v/>
      </c>
      <c r="AO11" s="1058" t="str">
        <f>+Parameter!$D$5</f>
        <v>A</v>
      </c>
      <c r="AP11" s="1054">
        <f t="shared" si="32"/>
        <v>0</v>
      </c>
      <c r="AQ11" s="377">
        <f>+Parameter!AH11</f>
        <v>0</v>
      </c>
      <c r="AR11" s="377">
        <f>+Parameter!AI11</f>
        <v>0</v>
      </c>
      <c r="AS11" s="623">
        <f>SUMIFS($I$4:$I$48,$F$4:$F$48,AQ9,$E$4:$E$48,AQ11)+SUMIFS($J$4:$J$48,$F$4:$F$48,AQ9,$E$4:$E$48,AQ11)+SUMIFS($H$4:$H$48,$F$4:$F$48,AQ9,$E$4:$E$48,AQ11)</f>
        <v>0</v>
      </c>
      <c r="AT11" s="367"/>
      <c r="AU11" s="377" t="str">
        <f>+Parameter!AL11</f>
        <v>G</v>
      </c>
      <c r="AV11" s="377" t="str">
        <f>+Parameter!AM11</f>
        <v>Geschenke</v>
      </c>
      <c r="AW11" s="367">
        <f>SUMIFS($I$4:$I$48,$F$4:$F$48,AQ9,$E$4:$E$48,AU11)+SUMIFS($J$4:$J$48,$F$4:$F$48,AQ9,$E$4:$E$48,AU11)+SUMIFS($H$4:$H$48,$F$4:$F$48,AQ9,$E$4:$E$48,AU11)</f>
        <v>0</v>
      </c>
      <c r="AX11" s="367"/>
      <c r="AY11" s="377" t="str">
        <f>+Parameter!AP11</f>
        <v>V</v>
      </c>
      <c r="AZ11" s="377" t="str">
        <f>+Parameter!AQ11</f>
        <v>Veranstaltungn</v>
      </c>
      <c r="BA11" s="367">
        <f>SUMIFS($I$4:$I$48,$F$4:$F$48,AQ9,$E$4:$E$48,AY11)+SUMIFS($J$4:$J$48,$F$4:$F$48,AQ9,$E$4:$E$48,AY11)+SUMIFS($H$4:$H$48,$F$4:$F$48,AQ9,$E$4:$E$48,AY11)</f>
        <v>0</v>
      </c>
      <c r="BB11" s="371">
        <f>+S2</f>
        <v>0</v>
      </c>
      <c r="BD11" s="268"/>
      <c r="BE11" s="274">
        <f>IF($I$2=AQ9,1,IF($I$2=Jahr!$M$7,1,0))</f>
        <v>1</v>
      </c>
      <c r="BF11" s="728">
        <v>1</v>
      </c>
      <c r="BG11" s="699">
        <f t="shared" si="33"/>
        <v>0</v>
      </c>
      <c r="BH11" s="699">
        <f t="shared" si="34"/>
        <v>0</v>
      </c>
      <c r="BI11" s="699">
        <f t="shared" si="35"/>
        <v>0</v>
      </c>
      <c r="BJ11" s="700">
        <f t="shared" si="36"/>
        <v>0</v>
      </c>
      <c r="BK11" s="700">
        <f t="shared" si="37"/>
        <v>0</v>
      </c>
      <c r="BL11" s="700">
        <f t="shared" si="38"/>
        <v>0</v>
      </c>
      <c r="BM11" s="701">
        <f t="shared" si="39"/>
        <v>0</v>
      </c>
      <c r="BN11" s="701">
        <f t="shared" si="40"/>
        <v>0</v>
      </c>
      <c r="BO11" s="701">
        <f t="shared" si="41"/>
        <v>0</v>
      </c>
      <c r="BP11" s="698">
        <f t="shared" si="42"/>
        <v>0</v>
      </c>
      <c r="BQ11" s="698">
        <f t="shared" si="43"/>
        <v>0</v>
      </c>
      <c r="BR11" s="698">
        <f t="shared" si="44"/>
        <v>0</v>
      </c>
      <c r="BS11" s="275">
        <f>SUMIFS($H$4:$H$48,$F$4:$F$48,AQ9,$B$4:$B$48,"&gt;0")</f>
        <v>0</v>
      </c>
      <c r="BT11" s="275">
        <f>SUMIFS($I$4:$I$48,$F$4:$F$48,AQ9,$B$4:$B$48,"&gt;0")</f>
        <v>0</v>
      </c>
      <c r="BU11" s="275">
        <f>SUMIFS($J$4:$J$48,$F$4:$F$48,AQ9,$B$4:$B$48,"&gt;0")</f>
        <v>0</v>
      </c>
      <c r="BV11" s="276"/>
      <c r="BW11" s="1056"/>
      <c r="BX11" s="1026"/>
    </row>
    <row r="12" spans="1:76" ht="13.35" customHeight="1" x14ac:dyDescent="0.45">
      <c r="A12" s="1003" t="str">
        <f t="shared" si="0"/>
        <v>!</v>
      </c>
      <c r="B12" s="721"/>
      <c r="C12" s="1180"/>
      <c r="D12" s="722"/>
      <c r="E12" s="585"/>
      <c r="F12" s="586"/>
      <c r="G12" s="592"/>
      <c r="H12" s="1191"/>
      <c r="I12" s="1192"/>
      <c r="J12" s="1193"/>
      <c r="K12" s="1057">
        <f t="shared" si="4"/>
        <v>0</v>
      </c>
      <c r="L12" s="1049">
        <f t="shared" si="2"/>
        <v>0</v>
      </c>
      <c r="M12" s="1050">
        <f>IF(AND(B12&gt;0,B12&lt;&gt;"x",M11&lt;&gt;0),+M11+1,0)</f>
        <v>0</v>
      </c>
      <c r="N12" s="1051">
        <f t="shared" si="5"/>
        <v>0</v>
      </c>
      <c r="O12" s="87">
        <f t="shared" si="6"/>
        <v>0</v>
      </c>
      <c r="P12" s="87" t="str">
        <f t="shared" si="7"/>
        <v/>
      </c>
      <c r="Q12" s="1052">
        <f t="shared" si="8"/>
        <v>0</v>
      </c>
      <c r="R12" s="87">
        <f t="shared" si="9"/>
        <v>0</v>
      </c>
      <c r="S12" s="87" t="str">
        <f t="shared" si="10"/>
        <v/>
      </c>
      <c r="T12" s="1052">
        <f t="shared" si="11"/>
        <v>0</v>
      </c>
      <c r="U12" s="87">
        <f t="shared" si="12"/>
        <v>0</v>
      </c>
      <c r="V12" s="87" t="str">
        <f t="shared" si="13"/>
        <v/>
      </c>
      <c r="W12" s="1052">
        <f t="shared" si="14"/>
        <v>1</v>
      </c>
      <c r="X12" s="87">
        <f t="shared" si="15"/>
        <v>0</v>
      </c>
      <c r="Y12" s="87">
        <f t="shared" si="16"/>
        <v>0</v>
      </c>
      <c r="Z12" s="1052">
        <f t="shared" si="17"/>
        <v>1</v>
      </c>
      <c r="AA12" s="87">
        <f t="shared" si="18"/>
        <v>0</v>
      </c>
      <c r="AB12" s="87">
        <f t="shared" si="19"/>
        <v>0</v>
      </c>
      <c r="AC12" s="1052">
        <f t="shared" si="20"/>
        <v>1</v>
      </c>
      <c r="AD12" s="87">
        <f t="shared" si="21"/>
        <v>0</v>
      </c>
      <c r="AE12" s="87">
        <f t="shared" si="22"/>
        <v>0</v>
      </c>
      <c r="AF12" s="1052">
        <f t="shared" si="23"/>
        <v>1</v>
      </c>
      <c r="AG12" s="87">
        <f t="shared" si="24"/>
        <v>0</v>
      </c>
      <c r="AH12" s="87">
        <f t="shared" si="25"/>
        <v>0</v>
      </c>
      <c r="AI12" s="1052">
        <f t="shared" si="26"/>
        <v>1</v>
      </c>
      <c r="AJ12" s="87">
        <f t="shared" si="27"/>
        <v>0</v>
      </c>
      <c r="AK12" s="87">
        <f t="shared" si="28"/>
        <v>0</v>
      </c>
      <c r="AL12" s="1052">
        <f t="shared" si="29"/>
        <v>0</v>
      </c>
      <c r="AM12" s="91">
        <f t="shared" si="30"/>
        <v>0</v>
      </c>
      <c r="AN12" s="91" t="str">
        <f t="shared" si="31"/>
        <v/>
      </c>
      <c r="AO12" s="1058" t="str">
        <f>+Parameter!$D$5</f>
        <v>A</v>
      </c>
      <c r="AP12" s="1054">
        <f t="shared" si="32"/>
        <v>0</v>
      </c>
      <c r="AQ12" s="377">
        <f>+Parameter!AH12</f>
        <v>0</v>
      </c>
      <c r="AR12" s="377">
        <f>+Parameter!AI12</f>
        <v>0</v>
      </c>
      <c r="AS12" s="623">
        <f>SUMIFS($I$4:$I$48,$F$4:$F$48,AQ9,$E$4:$E$48,AQ12)+SUMIFS($J$4:$J$48,$F$4:$F$48,AQ9,$E$4:$E$48,AQ12)+SUMIFS($H$4:$H$48,$F$4:$F$48,AQ9,$E$4:$E$48,AQ12)</f>
        <v>0</v>
      </c>
      <c r="AT12" s="367"/>
      <c r="AU12" s="377" t="str">
        <f>+Parameter!AL12</f>
        <v>H</v>
      </c>
      <c r="AV12" s="377" t="str">
        <f>+Parameter!AM12</f>
        <v>Hobby</v>
      </c>
      <c r="AW12" s="367">
        <f>SUMIFS($I$4:$I$48,$F$4:$F$48,AQ9,$E$4:$E$48,AU12)+SUMIFS($J$4:$J$48,$F$4:$F$48,AQ9,$E$4:$E$48,AU12)+SUMIFS($H$4:$H$48,$F$4:$F$48,AQ9,$E$4:$E$48,AU12)</f>
        <v>0</v>
      </c>
      <c r="AX12" s="367"/>
      <c r="AY12" s="377">
        <f>+Parameter!AP12</f>
        <v>0</v>
      </c>
      <c r="AZ12" s="377">
        <f>+Parameter!AQ12</f>
        <v>0</v>
      </c>
      <c r="BA12" s="367">
        <f>SUMIFS($I$4:$I$48,$F$4:$F$48,AQ9,$E$4:$E$48,AY12)+SUMIFS($J$4:$J$48,$F$4:$F$48,AQ9,$E$4:$E$48,AY12)+SUMIFS($H$4:$H$48,$F$4:$F$48,AQ9,$E$4:$E$48,AY12)</f>
        <v>0</v>
      </c>
      <c r="BB12" s="372" t="str">
        <f>IF(BB13&lt;&gt;0,"Monatsende","")</f>
        <v/>
      </c>
      <c r="BD12" s="268"/>
      <c r="BE12" s="274">
        <f>IF($I$2=AQ9,1,IF($I$2=Jahr!$M$7,1,0))</f>
        <v>1</v>
      </c>
      <c r="BF12" s="728">
        <v>1</v>
      </c>
      <c r="BG12" s="699">
        <f t="shared" si="33"/>
        <v>0</v>
      </c>
      <c r="BH12" s="699">
        <f t="shared" si="34"/>
        <v>0</v>
      </c>
      <c r="BI12" s="699">
        <f t="shared" si="35"/>
        <v>0</v>
      </c>
      <c r="BJ12" s="700">
        <f t="shared" si="36"/>
        <v>0</v>
      </c>
      <c r="BK12" s="700">
        <f t="shared" si="37"/>
        <v>0</v>
      </c>
      <c r="BL12" s="700">
        <f t="shared" si="38"/>
        <v>0</v>
      </c>
      <c r="BM12" s="701">
        <f t="shared" si="39"/>
        <v>0</v>
      </c>
      <c r="BN12" s="701">
        <f t="shared" si="40"/>
        <v>0</v>
      </c>
      <c r="BO12" s="701">
        <f t="shared" si="41"/>
        <v>0</v>
      </c>
      <c r="BP12" s="698">
        <f t="shared" si="42"/>
        <v>0</v>
      </c>
      <c r="BQ12" s="698">
        <f t="shared" si="43"/>
        <v>0</v>
      </c>
      <c r="BR12" s="698">
        <f t="shared" si="44"/>
        <v>0</v>
      </c>
      <c r="BS12" s="270" t="s">
        <v>22</v>
      </c>
      <c r="BV12" s="1055"/>
      <c r="BW12" s="1056"/>
      <c r="BX12" s="1026"/>
    </row>
    <row r="13" spans="1:76" ht="13.35" customHeight="1" x14ac:dyDescent="0.45">
      <c r="A13" s="1003" t="str">
        <f t="shared" si="0"/>
        <v>!</v>
      </c>
      <c r="B13" s="721"/>
      <c r="C13" s="1180"/>
      <c r="D13" s="722"/>
      <c r="E13" s="585"/>
      <c r="F13" s="586"/>
      <c r="G13" s="592"/>
      <c r="H13" s="1191"/>
      <c r="I13" s="1192"/>
      <c r="J13" s="1193"/>
      <c r="K13" s="1057">
        <f t="shared" si="4"/>
        <v>0</v>
      </c>
      <c r="L13" s="1049">
        <f t="shared" si="2"/>
        <v>0</v>
      </c>
      <c r="M13" s="1050">
        <f>IF(AND(B13&gt;0,B13&lt;&gt;"x",M12&lt;&gt;0),+M12+1,0)</f>
        <v>0</v>
      </c>
      <c r="N13" s="1051">
        <f t="shared" si="5"/>
        <v>0</v>
      </c>
      <c r="O13" s="87">
        <f t="shared" si="6"/>
        <v>0</v>
      </c>
      <c r="P13" s="87" t="str">
        <f t="shared" si="7"/>
        <v/>
      </c>
      <c r="Q13" s="1052">
        <f t="shared" si="8"/>
        <v>0</v>
      </c>
      <c r="R13" s="87">
        <f t="shared" si="9"/>
        <v>0</v>
      </c>
      <c r="S13" s="87" t="str">
        <f t="shared" si="10"/>
        <v/>
      </c>
      <c r="T13" s="1052">
        <f t="shared" si="11"/>
        <v>0</v>
      </c>
      <c r="U13" s="87">
        <f t="shared" si="12"/>
        <v>0</v>
      </c>
      <c r="V13" s="87" t="str">
        <f t="shared" si="13"/>
        <v/>
      </c>
      <c r="W13" s="1052">
        <f t="shared" si="14"/>
        <v>1</v>
      </c>
      <c r="X13" s="87">
        <f t="shared" si="15"/>
        <v>0</v>
      </c>
      <c r="Y13" s="87">
        <f t="shared" si="16"/>
        <v>0</v>
      </c>
      <c r="Z13" s="1052">
        <f t="shared" si="17"/>
        <v>1</v>
      </c>
      <c r="AA13" s="87">
        <f t="shared" si="18"/>
        <v>0</v>
      </c>
      <c r="AB13" s="87">
        <f t="shared" si="19"/>
        <v>0</v>
      </c>
      <c r="AC13" s="1052">
        <f t="shared" si="20"/>
        <v>1</v>
      </c>
      <c r="AD13" s="87">
        <f t="shared" si="21"/>
        <v>0</v>
      </c>
      <c r="AE13" s="87">
        <f t="shared" si="22"/>
        <v>0</v>
      </c>
      <c r="AF13" s="1052">
        <f t="shared" si="23"/>
        <v>1</v>
      </c>
      <c r="AG13" s="87">
        <f t="shared" si="24"/>
        <v>0</v>
      </c>
      <c r="AH13" s="87">
        <f t="shared" si="25"/>
        <v>0</v>
      </c>
      <c r="AI13" s="1052">
        <f t="shared" si="26"/>
        <v>1</v>
      </c>
      <c r="AJ13" s="87">
        <f t="shared" si="27"/>
        <v>0</v>
      </c>
      <c r="AK13" s="87">
        <f t="shared" si="28"/>
        <v>0</v>
      </c>
      <c r="AL13" s="1052">
        <f t="shared" si="29"/>
        <v>0</v>
      </c>
      <c r="AM13" s="91">
        <f t="shared" si="30"/>
        <v>0</v>
      </c>
      <c r="AN13" s="91" t="str">
        <f t="shared" si="31"/>
        <v/>
      </c>
      <c r="AO13" s="1058" t="str">
        <f>+Parameter!$D$5</f>
        <v>A</v>
      </c>
      <c r="AP13" s="1054">
        <f t="shared" si="32"/>
        <v>0</v>
      </c>
      <c r="AQ13" s="378">
        <f>+Parameter!AH13</f>
        <v>0</v>
      </c>
      <c r="AR13" s="378">
        <f>+Parameter!AI13</f>
        <v>0</v>
      </c>
      <c r="AS13" s="623">
        <f>SUMIFS($I$4:$I$48,$F$4:$F$48,AQ9,$E$4:$E$48,AQ13)+SUMIFS($J$4:$J$48,$F$4:$F$48,AQ9,$E$4:$E$48,AQ13)+SUMIFS($H$4:$H$48,$F$4:$F$48,AQ9,$E$4:$E$48,AQ13)</f>
        <v>0</v>
      </c>
      <c r="AT13" s="373"/>
      <c r="AU13" s="378" t="str">
        <f>+Parameter!AL13</f>
        <v>S</v>
      </c>
      <c r="AV13" s="378" t="str">
        <f>+Parameter!AM13</f>
        <v>Sport</v>
      </c>
      <c r="AW13" s="367">
        <f>SUMIFS($I$4:$I$48,$F$4:$F$48,AQ9,$E$4:$E$48,AU13)+SUMIFS($J$4:$J$48,$F$4:$F$48,AQ9,$E$4:$E$48,AU13)+SUMIFS($H$4:$H$48,$F$4:$F$48,AQ9,$E$4:$E$48,AU13)</f>
        <v>0</v>
      </c>
      <c r="AX13" s="373"/>
      <c r="AY13" s="378" t="str">
        <f>+Parameter!AP13</f>
        <v>A</v>
      </c>
      <c r="AZ13" s="378" t="str">
        <f>+Parameter!AQ13</f>
        <v>Akkordeon</v>
      </c>
      <c r="BA13" s="367">
        <f>SUMIFS($I$4:$I$48,$F$4:$F$48,AQ9,$E$4:$E$48,AY13)+SUMIFS($J$4:$J$48,$F$4:$F$48,AQ9,$E$4:$E$48,AY13)+SUMIFS($H$4:$H$48,$F$4:$F$48,AQ9,$E$4:$E$48,AY13)</f>
        <v>0</v>
      </c>
      <c r="BB13" s="375">
        <f>+S3</f>
        <v>0</v>
      </c>
      <c r="BD13" s="268"/>
      <c r="BE13" s="274">
        <f>IF($I$2=AQ9,1,IF($I$2=Jahr!$M$7,1,0))</f>
        <v>1</v>
      </c>
      <c r="BF13" s="728">
        <v>1</v>
      </c>
      <c r="BG13" s="702">
        <f t="shared" si="33"/>
        <v>0</v>
      </c>
      <c r="BH13" s="702">
        <f t="shared" si="34"/>
        <v>0</v>
      </c>
      <c r="BI13" s="702">
        <f t="shared" si="35"/>
        <v>0</v>
      </c>
      <c r="BJ13" s="703">
        <f t="shared" si="36"/>
        <v>0</v>
      </c>
      <c r="BK13" s="703">
        <f t="shared" si="37"/>
        <v>0</v>
      </c>
      <c r="BL13" s="703">
        <f t="shared" si="38"/>
        <v>0</v>
      </c>
      <c r="BM13" s="704">
        <f t="shared" si="39"/>
        <v>0</v>
      </c>
      <c r="BN13" s="704">
        <f t="shared" si="40"/>
        <v>0</v>
      </c>
      <c r="BO13" s="704">
        <f t="shared" si="41"/>
        <v>0</v>
      </c>
      <c r="BP13" s="705">
        <f t="shared" si="42"/>
        <v>0</v>
      </c>
      <c r="BQ13" s="705">
        <f t="shared" si="43"/>
        <v>0</v>
      </c>
      <c r="BR13" s="705">
        <f t="shared" si="44"/>
        <v>0</v>
      </c>
      <c r="BS13" s="277">
        <f>SUMIFS($H$4:$H$48,$F$4:$F$48,AQ9)</f>
        <v>0</v>
      </c>
      <c r="BT13" s="277">
        <f>SUMIFS($I$4:$I$48,$F$4:$F$48,AQ9)</f>
        <v>0</v>
      </c>
      <c r="BU13" s="277">
        <f>SUMIFS($J$4:$J$48,$F$4:$F$48,AQ9)</f>
        <v>0</v>
      </c>
      <c r="BV13" s="278">
        <f>IF($AP$2=0,+BW13-BB9,0)</f>
        <v>0</v>
      </c>
      <c r="BW13" s="1059">
        <f>+S$50</f>
        <v>0</v>
      </c>
      <c r="BX13" s="1026"/>
    </row>
    <row r="14" spans="1:76" ht="13.35" customHeight="1" x14ac:dyDescent="0.45">
      <c r="A14" s="1003" t="str">
        <f t="shared" si="0"/>
        <v>!</v>
      </c>
      <c r="B14" s="721"/>
      <c r="C14" s="1180"/>
      <c r="D14" s="722"/>
      <c r="E14" s="585"/>
      <c r="F14" s="586"/>
      <c r="G14" s="592"/>
      <c r="H14" s="1191"/>
      <c r="I14" s="1192"/>
      <c r="J14" s="1193"/>
      <c r="K14" s="1057">
        <f t="shared" si="4"/>
        <v>0</v>
      </c>
      <c r="L14" s="1049">
        <f t="shared" si="2"/>
        <v>0</v>
      </c>
      <c r="M14" s="1050">
        <f>IF(AND(B14&gt;0,B14&lt;&gt;"x",M13&lt;&gt;0),+M13+1,0)</f>
        <v>0</v>
      </c>
      <c r="N14" s="1051">
        <f t="shared" si="5"/>
        <v>0</v>
      </c>
      <c r="O14" s="87">
        <f t="shared" si="6"/>
        <v>0</v>
      </c>
      <c r="P14" s="87" t="str">
        <f t="shared" si="7"/>
        <v/>
      </c>
      <c r="Q14" s="1052">
        <f t="shared" si="8"/>
        <v>0</v>
      </c>
      <c r="R14" s="87">
        <f t="shared" si="9"/>
        <v>0</v>
      </c>
      <c r="S14" s="87" t="str">
        <f t="shared" si="10"/>
        <v/>
      </c>
      <c r="T14" s="1052">
        <f t="shared" si="11"/>
        <v>0</v>
      </c>
      <c r="U14" s="87">
        <f t="shared" si="12"/>
        <v>0</v>
      </c>
      <c r="V14" s="87" t="str">
        <f t="shared" si="13"/>
        <v/>
      </c>
      <c r="W14" s="1052">
        <f t="shared" si="14"/>
        <v>1</v>
      </c>
      <c r="X14" s="87">
        <f t="shared" si="15"/>
        <v>0</v>
      </c>
      <c r="Y14" s="87">
        <f t="shared" si="16"/>
        <v>0</v>
      </c>
      <c r="Z14" s="1052">
        <f t="shared" si="17"/>
        <v>1</v>
      </c>
      <c r="AA14" s="87">
        <f t="shared" si="18"/>
        <v>0</v>
      </c>
      <c r="AB14" s="87">
        <f t="shared" si="19"/>
        <v>0</v>
      </c>
      <c r="AC14" s="1052">
        <f t="shared" si="20"/>
        <v>1</v>
      </c>
      <c r="AD14" s="87">
        <f t="shared" si="21"/>
        <v>0</v>
      </c>
      <c r="AE14" s="87">
        <f t="shared" si="22"/>
        <v>0</v>
      </c>
      <c r="AF14" s="1052">
        <f t="shared" si="23"/>
        <v>1</v>
      </c>
      <c r="AG14" s="87">
        <f t="shared" si="24"/>
        <v>0</v>
      </c>
      <c r="AH14" s="87">
        <f t="shared" si="25"/>
        <v>0</v>
      </c>
      <c r="AI14" s="1052">
        <f t="shared" si="26"/>
        <v>1</v>
      </c>
      <c r="AJ14" s="87">
        <f t="shared" si="27"/>
        <v>0</v>
      </c>
      <c r="AK14" s="87">
        <f t="shared" si="28"/>
        <v>0</v>
      </c>
      <c r="AL14" s="1052">
        <f t="shared" si="29"/>
        <v>0</v>
      </c>
      <c r="AM14" s="91">
        <f t="shared" si="30"/>
        <v>0</v>
      </c>
      <c r="AN14" s="91" t="str">
        <f t="shared" si="31"/>
        <v/>
      </c>
      <c r="AO14" s="1053">
        <f>IF(AP14="E",1,0)</f>
        <v>0</v>
      </c>
      <c r="AP14" s="1054">
        <f t="shared" si="32"/>
        <v>0</v>
      </c>
      <c r="AQ14" s="217" t="str">
        <f>+Parameter!AH14</f>
        <v>Arzt</v>
      </c>
      <c r="AR14" s="631"/>
      <c r="AS14" s="632">
        <f>SUM(AS15:AS18)</f>
        <v>0</v>
      </c>
      <c r="AT14" s="632"/>
      <c r="AU14" s="632"/>
      <c r="AV14" s="632"/>
      <c r="AW14" s="632">
        <f>SUM(AW15:AW18)</f>
        <v>0</v>
      </c>
      <c r="AX14" s="632"/>
      <c r="AY14" s="632"/>
      <c r="AZ14" s="632"/>
      <c r="BA14" s="632">
        <f>SUM(BA15:BA18)</f>
        <v>0</v>
      </c>
      <c r="BB14" s="634">
        <f>+BA14+AW14+AS14</f>
        <v>0</v>
      </c>
      <c r="BD14" s="268"/>
      <c r="BE14" s="274">
        <f>IF($I$2=AQ14,1,IF($I$2=Jahr!$M$7,1,0))</f>
        <v>1</v>
      </c>
      <c r="BF14" s="728">
        <v>1</v>
      </c>
      <c r="BG14" s="227"/>
      <c r="BH14" s="227"/>
      <c r="BI14" s="227"/>
      <c r="BJ14" s="227"/>
      <c r="BK14" s="227"/>
      <c r="BL14" s="227"/>
      <c r="BM14" s="227"/>
      <c r="BN14" s="227"/>
      <c r="BO14" s="227"/>
      <c r="BP14" s="273"/>
      <c r="BQ14" s="273"/>
      <c r="BR14" s="273"/>
      <c r="BV14" s="1055"/>
      <c r="BW14" s="1056"/>
      <c r="BX14" s="1026"/>
    </row>
    <row r="15" spans="1:76" ht="13.35" customHeight="1" x14ac:dyDescent="0.45">
      <c r="A15" s="1003" t="str">
        <f t="shared" si="0"/>
        <v>!</v>
      </c>
      <c r="B15" s="721"/>
      <c r="C15" s="1180"/>
      <c r="D15" s="722"/>
      <c r="E15" s="585"/>
      <c r="F15" s="586"/>
      <c r="G15" s="592"/>
      <c r="H15" s="1191"/>
      <c r="I15" s="1192"/>
      <c r="J15" s="1193"/>
      <c r="K15" s="1057">
        <f t="shared" si="4"/>
        <v>0</v>
      </c>
      <c r="L15" s="1049">
        <f t="shared" si="2"/>
        <v>0</v>
      </c>
      <c r="M15" s="1050">
        <f>IF(AND(B15&gt;0,B15&lt;&gt;"x",M14&lt;&gt;0),+M14+1,0)</f>
        <v>0</v>
      </c>
      <c r="N15" s="1051">
        <f t="shared" si="5"/>
        <v>0</v>
      </c>
      <c r="O15" s="87">
        <f t="shared" si="6"/>
        <v>0</v>
      </c>
      <c r="P15" s="87" t="str">
        <f t="shared" si="7"/>
        <v/>
      </c>
      <c r="Q15" s="1052">
        <f t="shared" si="8"/>
        <v>0</v>
      </c>
      <c r="R15" s="87">
        <f t="shared" si="9"/>
        <v>0</v>
      </c>
      <c r="S15" s="87" t="str">
        <f t="shared" si="10"/>
        <v/>
      </c>
      <c r="T15" s="1052">
        <f t="shared" si="11"/>
        <v>0</v>
      </c>
      <c r="U15" s="87">
        <f t="shared" si="12"/>
        <v>0</v>
      </c>
      <c r="V15" s="87" t="str">
        <f t="shared" si="13"/>
        <v/>
      </c>
      <c r="W15" s="1052">
        <f t="shared" si="14"/>
        <v>1</v>
      </c>
      <c r="X15" s="87">
        <f t="shared" si="15"/>
        <v>0</v>
      </c>
      <c r="Y15" s="87">
        <f t="shared" si="16"/>
        <v>0</v>
      </c>
      <c r="Z15" s="1052">
        <f t="shared" si="17"/>
        <v>1</v>
      </c>
      <c r="AA15" s="87">
        <f t="shared" si="18"/>
        <v>0</v>
      </c>
      <c r="AB15" s="87">
        <f t="shared" si="19"/>
        <v>0</v>
      </c>
      <c r="AC15" s="1052">
        <f t="shared" si="20"/>
        <v>1</v>
      </c>
      <c r="AD15" s="87">
        <f t="shared" si="21"/>
        <v>0</v>
      </c>
      <c r="AE15" s="87">
        <f t="shared" si="22"/>
        <v>0</v>
      </c>
      <c r="AF15" s="1052">
        <f t="shared" si="23"/>
        <v>1</v>
      </c>
      <c r="AG15" s="87">
        <f t="shared" si="24"/>
        <v>0</v>
      </c>
      <c r="AH15" s="87">
        <f t="shared" si="25"/>
        <v>0</v>
      </c>
      <c r="AI15" s="1052">
        <f t="shared" si="26"/>
        <v>1</v>
      </c>
      <c r="AJ15" s="87">
        <f t="shared" si="27"/>
        <v>0</v>
      </c>
      <c r="AK15" s="87">
        <f t="shared" si="28"/>
        <v>0</v>
      </c>
      <c r="AL15" s="1052">
        <f t="shared" si="29"/>
        <v>0</v>
      </c>
      <c r="AM15" s="91">
        <f t="shared" si="30"/>
        <v>0</v>
      </c>
      <c r="AN15" s="91" t="str">
        <f t="shared" si="31"/>
        <v/>
      </c>
      <c r="AO15" s="1058" t="str">
        <f>+Parameter!$D$6</f>
        <v>A</v>
      </c>
      <c r="AP15" s="1054">
        <f t="shared" si="32"/>
        <v>0</v>
      </c>
      <c r="AQ15" s="380" t="str">
        <f>+Parameter!AH15</f>
        <v>A</v>
      </c>
      <c r="AR15" s="381" t="str">
        <f>+Parameter!AI15</f>
        <v>Augenarzt</v>
      </c>
      <c r="AS15" s="501">
        <f>SUMIFS($I$4:$I$48,$F$4:$F$48,AQ14,$E$4:$E$48,AQ15)+SUMIFS($J$4:$J$48,$F$4:$F$48,AQ14,$E$4:$E$48,AQ15)+SUMIFS($H$4:$H$48,$F$4:$F$48,AQ14,$E$4:$E$48,AQ15)</f>
        <v>0</v>
      </c>
      <c r="AT15" s="379"/>
      <c r="AU15" s="380" t="str">
        <f>+Parameter!AL15</f>
        <v>K</v>
      </c>
      <c r="AV15" s="381" t="str">
        <f>+Parameter!AM15</f>
        <v>Kardiologie</v>
      </c>
      <c r="AW15" s="379">
        <f>SUMIFS($I$4:$I$48,$F$4:$F$48,AQ14,$E$4:$E$48,AU15)+SUMIFS($J$4:$J$48,$F$4:$F$48,AQ14,$E$4:$E$48,AU15)+SUMIFS($H$4:$H$48,$F$4:$F$48,AQ14,$E$4:$E$48,AU15)</f>
        <v>0</v>
      </c>
      <c r="AX15" s="379"/>
      <c r="AY15" s="380" t="str">
        <f>+Parameter!AP15</f>
        <v>D</v>
      </c>
      <c r="AZ15" s="381" t="str">
        <f>+Parameter!AQ15</f>
        <v>DKV-Beitrag</v>
      </c>
      <c r="BA15" s="379">
        <f>SUMIFS($I$4:$I$48,$F$4:$F$48,AQ14,$E$4:$E$48,AY15)+SUMIFS($J$4:$J$48,$F$4:$F$48,AQ14,$E$4:$E$48,AY15)+SUMIFS($H$4:$H$48,$F$4:$F$48,AQ14,$E$4:$E$48,AY15)</f>
        <v>0</v>
      </c>
      <c r="BB15" s="370" t="str">
        <f>IF(AND($B$50="y",BB16&lt;&gt;0),"aktuell","")</f>
        <v/>
      </c>
      <c r="BD15" s="268"/>
      <c r="BE15" s="274">
        <f>IF($I$2=AQ14,1,IF($I$2=Jahr!$M$7,1,0))</f>
        <v>1</v>
      </c>
      <c r="BF15" s="728">
        <v>1</v>
      </c>
      <c r="BG15" s="699">
        <f t="shared" si="33"/>
        <v>0</v>
      </c>
      <c r="BH15" s="699">
        <f t="shared" si="34"/>
        <v>0</v>
      </c>
      <c r="BI15" s="699">
        <f t="shared" si="35"/>
        <v>0</v>
      </c>
      <c r="BJ15" s="700">
        <f t="shared" si="36"/>
        <v>0</v>
      </c>
      <c r="BK15" s="700">
        <f t="shared" si="37"/>
        <v>0</v>
      </c>
      <c r="BL15" s="700">
        <f t="shared" si="38"/>
        <v>0</v>
      </c>
      <c r="BM15" s="701">
        <f t="shared" si="39"/>
        <v>0</v>
      </c>
      <c r="BN15" s="701">
        <f t="shared" si="40"/>
        <v>0</v>
      </c>
      <c r="BO15" s="701">
        <f t="shared" si="41"/>
        <v>0</v>
      </c>
      <c r="BP15" s="698">
        <f t="shared" si="42"/>
        <v>0</v>
      </c>
      <c r="BQ15" s="698">
        <f t="shared" si="43"/>
        <v>0</v>
      </c>
      <c r="BR15" s="698">
        <f t="shared" si="44"/>
        <v>0</v>
      </c>
      <c r="BS15" s="270" t="s">
        <v>8</v>
      </c>
      <c r="BV15" s="1055"/>
      <c r="BW15" s="1056"/>
      <c r="BX15" s="1026"/>
    </row>
    <row r="16" spans="1:76" ht="13.35" customHeight="1" x14ac:dyDescent="0.45">
      <c r="A16" s="1003" t="str">
        <f t="shared" si="0"/>
        <v>!</v>
      </c>
      <c r="B16" s="721"/>
      <c r="C16" s="1180"/>
      <c r="D16" s="722"/>
      <c r="E16" s="585"/>
      <c r="F16" s="586"/>
      <c r="G16" s="592"/>
      <c r="H16" s="1191"/>
      <c r="I16" s="1192"/>
      <c r="J16" s="1193"/>
      <c r="K16" s="1057">
        <f t="shared" si="4"/>
        <v>0</v>
      </c>
      <c r="L16" s="1049">
        <f t="shared" si="2"/>
        <v>0</v>
      </c>
      <c r="M16" s="1050">
        <f t="shared" si="45"/>
        <v>0</v>
      </c>
      <c r="N16" s="1051">
        <f t="shared" si="5"/>
        <v>0</v>
      </c>
      <c r="O16" s="87">
        <f t="shared" si="6"/>
        <v>0</v>
      </c>
      <c r="P16" s="87" t="str">
        <f t="shared" si="7"/>
        <v/>
      </c>
      <c r="Q16" s="1052">
        <f t="shared" si="8"/>
        <v>0</v>
      </c>
      <c r="R16" s="87">
        <f t="shared" si="9"/>
        <v>0</v>
      </c>
      <c r="S16" s="87" t="str">
        <f t="shared" si="10"/>
        <v/>
      </c>
      <c r="T16" s="1052">
        <f t="shared" si="11"/>
        <v>0</v>
      </c>
      <c r="U16" s="87">
        <f t="shared" si="12"/>
        <v>0</v>
      </c>
      <c r="V16" s="87" t="str">
        <f t="shared" si="13"/>
        <v/>
      </c>
      <c r="W16" s="1052">
        <f t="shared" si="14"/>
        <v>1</v>
      </c>
      <c r="X16" s="87">
        <f t="shared" si="15"/>
        <v>0</v>
      </c>
      <c r="Y16" s="87">
        <f t="shared" si="16"/>
        <v>0</v>
      </c>
      <c r="Z16" s="1052">
        <f t="shared" si="17"/>
        <v>1</v>
      </c>
      <c r="AA16" s="87">
        <f t="shared" si="18"/>
        <v>0</v>
      </c>
      <c r="AB16" s="87">
        <f t="shared" si="19"/>
        <v>0</v>
      </c>
      <c r="AC16" s="1052">
        <f t="shared" si="20"/>
        <v>1</v>
      </c>
      <c r="AD16" s="87">
        <f t="shared" si="21"/>
        <v>0</v>
      </c>
      <c r="AE16" s="87">
        <f t="shared" si="22"/>
        <v>0</v>
      </c>
      <c r="AF16" s="1052">
        <f t="shared" si="23"/>
        <v>1</v>
      </c>
      <c r="AG16" s="87">
        <f t="shared" si="24"/>
        <v>0</v>
      </c>
      <c r="AH16" s="87">
        <f t="shared" si="25"/>
        <v>0</v>
      </c>
      <c r="AI16" s="1052">
        <f t="shared" si="26"/>
        <v>1</v>
      </c>
      <c r="AJ16" s="87">
        <f t="shared" si="27"/>
        <v>0</v>
      </c>
      <c r="AK16" s="87">
        <f t="shared" si="28"/>
        <v>0</v>
      </c>
      <c r="AL16" s="1052">
        <f t="shared" si="29"/>
        <v>0</v>
      </c>
      <c r="AM16" s="91">
        <f t="shared" si="30"/>
        <v>0</v>
      </c>
      <c r="AN16" s="91" t="str">
        <f t="shared" si="31"/>
        <v/>
      </c>
      <c r="AO16" s="1058" t="str">
        <f>+Parameter!$D$6</f>
        <v>A</v>
      </c>
      <c r="AP16" s="1054">
        <f t="shared" si="32"/>
        <v>0</v>
      </c>
      <c r="AQ16" s="381" t="str">
        <f>+Parameter!AH16</f>
        <v>H</v>
      </c>
      <c r="AR16" s="381" t="str">
        <f>+Parameter!AI16</f>
        <v>Hausarzt</v>
      </c>
      <c r="AS16" s="501">
        <f>SUMIFS($I$4:$I$48,$F$4:$F$48,AQ14,$E$4:$E$48,AQ16)+SUMIFS($J$4:$J$48,$F$4:$F$48,AQ14,$E$4:$E$48,AQ16)+SUMIFS($H$4:$H$48,$F$4:$F$48,AQ14,$E$4:$E$48,AQ16)</f>
        <v>0</v>
      </c>
      <c r="AT16" s="379"/>
      <c r="AU16" s="381" t="str">
        <f>+Parameter!AL16</f>
        <v>N</v>
      </c>
      <c r="AV16" s="381" t="str">
        <f>+Parameter!AM16</f>
        <v>Nephrologie</v>
      </c>
      <c r="AW16" s="379">
        <f>SUMIFS($I$4:$I$48,$F$4:$F$48,AQ14,$E$4:$E$48,AU16)+SUMIFS($J$4:$J$48,$F$4:$F$48,AQ14,$E$4:$E$48,AU16)+SUMIFS($H$4:$H$48,$F$4:$F$48,AQ14,$E$4:$E$48,AU16)</f>
        <v>0</v>
      </c>
      <c r="AX16" s="379"/>
      <c r="AY16" s="381">
        <f>+Parameter!AP16</f>
        <v>0</v>
      </c>
      <c r="AZ16" s="381">
        <f>+Parameter!AQ16</f>
        <v>0</v>
      </c>
      <c r="BA16" s="379">
        <f>SUMIFS($I$4:$I$48,$F$4:$F$48,AQ14,$E$4:$E$48,AY16)+SUMIFS($J$4:$J$48,$F$4:$F$48,AQ14,$E$4:$E$48,AY16)+SUMIFS($H$4:$H$48,$F$4:$F$48,AQ14,$E$4:$E$48,AY16)</f>
        <v>0</v>
      </c>
      <c r="BB16" s="371">
        <f>+V2</f>
        <v>0</v>
      </c>
      <c r="BD16" s="268"/>
      <c r="BE16" s="274">
        <f>IF($I$2=AQ14,1,IF($I$2=Jahr!$M$7,1,0))</f>
        <v>1</v>
      </c>
      <c r="BF16" s="728">
        <v>1</v>
      </c>
      <c r="BG16" s="699">
        <f t="shared" si="33"/>
        <v>0</v>
      </c>
      <c r="BH16" s="699">
        <f t="shared" si="34"/>
        <v>0</v>
      </c>
      <c r="BI16" s="699">
        <f t="shared" si="35"/>
        <v>0</v>
      </c>
      <c r="BJ16" s="700">
        <f t="shared" si="36"/>
        <v>0</v>
      </c>
      <c r="BK16" s="700">
        <f t="shared" si="37"/>
        <v>0</v>
      </c>
      <c r="BL16" s="700">
        <f t="shared" si="38"/>
        <v>0</v>
      </c>
      <c r="BM16" s="701">
        <f t="shared" si="39"/>
        <v>0</v>
      </c>
      <c r="BN16" s="701">
        <f t="shared" si="40"/>
        <v>0</v>
      </c>
      <c r="BO16" s="701">
        <f t="shared" si="41"/>
        <v>0</v>
      </c>
      <c r="BP16" s="698">
        <f t="shared" si="42"/>
        <v>0</v>
      </c>
      <c r="BQ16" s="698">
        <f t="shared" si="43"/>
        <v>0</v>
      </c>
      <c r="BR16" s="698">
        <f t="shared" si="44"/>
        <v>0</v>
      </c>
      <c r="BS16" s="275">
        <f>SUMIFS($H$4:$H$48,$F$4:$F$48,AQ14,$B$4:$B$48,"&gt;0")</f>
        <v>0</v>
      </c>
      <c r="BT16" s="275">
        <f>SUMIFS($I$4:$I$48,$F$4:$F$48,AQ14,$B$4:$B$48,"&gt;0")</f>
        <v>0</v>
      </c>
      <c r="BU16" s="275">
        <f>SUMIFS($J$4:$J$48,$F$4:$F$48,AQ14,$B$4:$B$48,"&gt;0")</f>
        <v>0</v>
      </c>
      <c r="BV16" s="276"/>
      <c r="BW16" s="1056"/>
      <c r="BX16" s="1026"/>
    </row>
    <row r="17" spans="1:76" ht="13.35" customHeight="1" x14ac:dyDescent="0.45">
      <c r="A17" s="1003" t="str">
        <f t="shared" si="0"/>
        <v>!</v>
      </c>
      <c r="B17" s="721"/>
      <c r="C17" s="1180"/>
      <c r="D17" s="1184"/>
      <c r="E17" s="585"/>
      <c r="F17" s="586"/>
      <c r="G17" s="592"/>
      <c r="H17" s="1191"/>
      <c r="I17" s="1192"/>
      <c r="J17" s="1193"/>
      <c r="K17" s="1057">
        <f t="shared" si="4"/>
        <v>0</v>
      </c>
      <c r="L17" s="1049">
        <f t="shared" si="2"/>
        <v>0</v>
      </c>
      <c r="M17" s="1050">
        <f t="shared" si="45"/>
        <v>0</v>
      </c>
      <c r="N17" s="1051">
        <f t="shared" si="5"/>
        <v>0</v>
      </c>
      <c r="O17" s="87">
        <f t="shared" si="6"/>
        <v>0</v>
      </c>
      <c r="P17" s="87" t="str">
        <f t="shared" si="7"/>
        <v/>
      </c>
      <c r="Q17" s="1052">
        <f t="shared" si="8"/>
        <v>0</v>
      </c>
      <c r="R17" s="87">
        <f t="shared" si="9"/>
        <v>0</v>
      </c>
      <c r="S17" s="87" t="str">
        <f t="shared" si="10"/>
        <v/>
      </c>
      <c r="T17" s="1052">
        <f t="shared" si="11"/>
        <v>0</v>
      </c>
      <c r="U17" s="87">
        <f t="shared" si="12"/>
        <v>0</v>
      </c>
      <c r="V17" s="87" t="str">
        <f t="shared" si="13"/>
        <v/>
      </c>
      <c r="W17" s="1052">
        <f t="shared" si="14"/>
        <v>1</v>
      </c>
      <c r="X17" s="87">
        <f t="shared" si="15"/>
        <v>0</v>
      </c>
      <c r="Y17" s="87">
        <f t="shared" si="16"/>
        <v>0</v>
      </c>
      <c r="Z17" s="1052">
        <f t="shared" si="17"/>
        <v>1</v>
      </c>
      <c r="AA17" s="87">
        <f t="shared" si="18"/>
        <v>0</v>
      </c>
      <c r="AB17" s="87">
        <f t="shared" si="19"/>
        <v>0</v>
      </c>
      <c r="AC17" s="1052">
        <f t="shared" si="20"/>
        <v>1</v>
      </c>
      <c r="AD17" s="87">
        <f t="shared" si="21"/>
        <v>0</v>
      </c>
      <c r="AE17" s="87">
        <f t="shared" si="22"/>
        <v>0</v>
      </c>
      <c r="AF17" s="1052">
        <f t="shared" si="23"/>
        <v>1</v>
      </c>
      <c r="AG17" s="87">
        <f t="shared" si="24"/>
        <v>0</v>
      </c>
      <c r="AH17" s="87">
        <f t="shared" si="25"/>
        <v>0</v>
      </c>
      <c r="AI17" s="1052">
        <f t="shared" si="26"/>
        <v>1</v>
      </c>
      <c r="AJ17" s="87">
        <f t="shared" si="27"/>
        <v>0</v>
      </c>
      <c r="AK17" s="87">
        <f t="shared" si="28"/>
        <v>0</v>
      </c>
      <c r="AL17" s="1052">
        <f t="shared" si="29"/>
        <v>0</v>
      </c>
      <c r="AM17" s="91">
        <f t="shared" si="30"/>
        <v>0</v>
      </c>
      <c r="AN17" s="91" t="str">
        <f t="shared" si="31"/>
        <v/>
      </c>
      <c r="AO17" s="1058" t="str">
        <f>+Parameter!$D$6</f>
        <v>A</v>
      </c>
      <c r="AP17" s="1054">
        <f t="shared" si="32"/>
        <v>0</v>
      </c>
      <c r="AQ17" s="381" t="str">
        <f>+Parameter!AH17</f>
        <v>Z</v>
      </c>
      <c r="AR17" s="381" t="str">
        <f>+Parameter!AI17</f>
        <v>Zahnarzt</v>
      </c>
      <c r="AS17" s="501">
        <f>SUMIFS($I$4:$I$48,$F$4:$F$48,AQ14,$E$4:$E$48,AQ17)+SUMIFS($J$4:$J$48,$F$4:$F$48,AQ14,$E$4:$E$48,AQ17)+SUMIFS($H$4:$H$48,$F$4:$F$48,AQ14,$E$4:$E$48,AQ17)</f>
        <v>0</v>
      </c>
      <c r="AT17" s="379"/>
      <c r="AU17" s="381" t="str">
        <f>+Parameter!AL17</f>
        <v>U</v>
      </c>
      <c r="AV17" s="381" t="str">
        <f>+Parameter!AM17</f>
        <v>Urologie</v>
      </c>
      <c r="AW17" s="379">
        <f>SUMIFS($I$4:$I$48,$F$4:$F$48,AQ14,$E$4:$E$48,AU17)+SUMIFS($J$4:$J$48,$F$4:$F$48,AQ14,$E$4:$E$48,AU17)+SUMIFS($H$4:$H$48,$F$4:$F$48,AQ14,$E$4:$E$48,AU17)</f>
        <v>0</v>
      </c>
      <c r="AX17" s="379"/>
      <c r="AY17" s="381">
        <f>+Parameter!AP17</f>
        <v>0</v>
      </c>
      <c r="AZ17" s="381">
        <f>+Parameter!AQ17</f>
        <v>0</v>
      </c>
      <c r="BA17" s="379">
        <f>SUMIFS($I$4:$I$48,$F$4:$F$48,AQ14,$E$4:$E$48,AY17)+SUMIFS($J$4:$J$48,$F$4:$F$48,AQ14,$E$4:$E$48,AY17)+SUMIFS($H$4:$H$48,$F$4:$F$48,AQ14,$E$4:$E$48,AY17)</f>
        <v>0</v>
      </c>
      <c r="BB17" s="372" t="str">
        <f>IF(BB18&lt;&gt;0,"Monatsende","")</f>
        <v/>
      </c>
      <c r="BD17" s="268"/>
      <c r="BE17" s="274">
        <f>IF($I$2=AQ14,1,IF($I$2=Jahr!$M$7,1,0))</f>
        <v>1</v>
      </c>
      <c r="BF17" s="728">
        <v>1</v>
      </c>
      <c r="BG17" s="699">
        <f t="shared" si="33"/>
        <v>0</v>
      </c>
      <c r="BH17" s="699">
        <f t="shared" si="34"/>
        <v>0</v>
      </c>
      <c r="BI17" s="699">
        <f t="shared" si="35"/>
        <v>0</v>
      </c>
      <c r="BJ17" s="700">
        <f t="shared" si="36"/>
        <v>0</v>
      </c>
      <c r="BK17" s="700">
        <f t="shared" si="37"/>
        <v>0</v>
      </c>
      <c r="BL17" s="700">
        <f t="shared" si="38"/>
        <v>0</v>
      </c>
      <c r="BM17" s="701">
        <f t="shared" si="39"/>
        <v>0</v>
      </c>
      <c r="BN17" s="701">
        <f t="shared" si="40"/>
        <v>0</v>
      </c>
      <c r="BO17" s="701">
        <f t="shared" si="41"/>
        <v>0</v>
      </c>
      <c r="BP17" s="698">
        <f t="shared" si="42"/>
        <v>0</v>
      </c>
      <c r="BQ17" s="698">
        <f t="shared" si="43"/>
        <v>0</v>
      </c>
      <c r="BR17" s="698">
        <f t="shared" si="44"/>
        <v>0</v>
      </c>
      <c r="BS17" s="270" t="s">
        <v>22</v>
      </c>
      <c r="BV17" s="1055"/>
      <c r="BW17" s="1056"/>
      <c r="BX17" s="1026"/>
    </row>
    <row r="18" spans="1:76" ht="13.35" customHeight="1" x14ac:dyDescent="0.45">
      <c r="A18" s="1003" t="str">
        <f t="shared" si="0"/>
        <v>!</v>
      </c>
      <c r="B18" s="721"/>
      <c r="C18" s="1180"/>
      <c r="D18" s="1184"/>
      <c r="E18" s="585"/>
      <c r="F18" s="586"/>
      <c r="G18" s="592"/>
      <c r="H18" s="1195"/>
      <c r="I18" s="1192"/>
      <c r="J18" s="1193"/>
      <c r="K18" s="1057">
        <f t="shared" si="4"/>
        <v>0</v>
      </c>
      <c r="L18" s="1049">
        <f t="shared" si="2"/>
        <v>0</v>
      </c>
      <c r="M18" s="1050">
        <f t="shared" si="45"/>
        <v>0</v>
      </c>
      <c r="N18" s="1051">
        <f t="shared" si="5"/>
        <v>0</v>
      </c>
      <c r="O18" s="87">
        <f t="shared" si="6"/>
        <v>0</v>
      </c>
      <c r="P18" s="87" t="str">
        <f t="shared" si="7"/>
        <v/>
      </c>
      <c r="Q18" s="1052">
        <f t="shared" si="8"/>
        <v>0</v>
      </c>
      <c r="R18" s="87">
        <f t="shared" si="9"/>
        <v>0</v>
      </c>
      <c r="S18" s="87" t="str">
        <f t="shared" si="10"/>
        <v/>
      </c>
      <c r="T18" s="1052">
        <f t="shared" si="11"/>
        <v>0</v>
      </c>
      <c r="U18" s="87">
        <f t="shared" si="12"/>
        <v>0</v>
      </c>
      <c r="V18" s="87" t="str">
        <f t="shared" si="13"/>
        <v/>
      </c>
      <c r="W18" s="1052">
        <f t="shared" si="14"/>
        <v>1</v>
      </c>
      <c r="X18" s="87">
        <f t="shared" si="15"/>
        <v>0</v>
      </c>
      <c r="Y18" s="87">
        <f t="shared" si="16"/>
        <v>0</v>
      </c>
      <c r="Z18" s="1052">
        <f t="shared" si="17"/>
        <v>1</v>
      </c>
      <c r="AA18" s="87">
        <f t="shared" si="18"/>
        <v>0</v>
      </c>
      <c r="AB18" s="87">
        <f t="shared" si="19"/>
        <v>0</v>
      </c>
      <c r="AC18" s="1052">
        <f t="shared" si="20"/>
        <v>1</v>
      </c>
      <c r="AD18" s="87">
        <f t="shared" si="21"/>
        <v>0</v>
      </c>
      <c r="AE18" s="87">
        <f t="shared" si="22"/>
        <v>0</v>
      </c>
      <c r="AF18" s="1052">
        <f t="shared" si="23"/>
        <v>1</v>
      </c>
      <c r="AG18" s="87">
        <f t="shared" si="24"/>
        <v>0</v>
      </c>
      <c r="AH18" s="87">
        <f t="shared" si="25"/>
        <v>0</v>
      </c>
      <c r="AI18" s="1052">
        <f t="shared" si="26"/>
        <v>1</v>
      </c>
      <c r="AJ18" s="87">
        <f t="shared" si="27"/>
        <v>0</v>
      </c>
      <c r="AK18" s="87">
        <f t="shared" si="28"/>
        <v>0</v>
      </c>
      <c r="AL18" s="1052">
        <f t="shared" si="29"/>
        <v>0</v>
      </c>
      <c r="AM18" s="91">
        <f t="shared" si="30"/>
        <v>0</v>
      </c>
      <c r="AN18" s="91" t="str">
        <f t="shared" si="31"/>
        <v/>
      </c>
      <c r="AO18" s="1058" t="str">
        <f>+Parameter!$D$6</f>
        <v>A</v>
      </c>
      <c r="AP18" s="1054">
        <f t="shared" si="32"/>
        <v>0</v>
      </c>
      <c r="AQ18" s="383" t="str">
        <f>+Parameter!AH18</f>
        <v>M</v>
      </c>
      <c r="AR18" s="383" t="str">
        <f>+Parameter!AI18</f>
        <v>Medikamente</v>
      </c>
      <c r="AS18" s="501">
        <f>SUMIFS($I$4:$I$48,$F$4:$F$48,AQ14,$E$4:$E$48,AQ18)+SUMIFS($J$4:$J$48,$F$4:$F$48,AQ14,$E$4:$E$48,AQ18)+SUMIFS($H$4:$H$48,$F$4:$F$48,AQ14,$E$4:$E$48,AQ18)</f>
        <v>0</v>
      </c>
      <c r="AT18" s="382"/>
      <c r="AU18" s="383" t="str">
        <f>+Parameter!AL18</f>
        <v>L</v>
      </c>
      <c r="AV18" s="383" t="str">
        <f>+Parameter!AM18</f>
        <v>Labor</v>
      </c>
      <c r="AW18" s="379">
        <f>SUMIFS($I$4:$I$48,$F$4:$F$48,AQ14,$E$4:$E$48,AU18)+SUMIFS($J$4:$J$48,$F$4:$F$48,AQ14,$E$4:$E$48,AU18)+SUMIFS($H$4:$H$48,$F$4:$F$48,AQ14,$E$4:$E$48,AU18)</f>
        <v>0</v>
      </c>
      <c r="AX18" s="382"/>
      <c r="AY18" s="383" t="str">
        <f>+Parameter!AP18</f>
        <v>E</v>
      </c>
      <c r="AZ18" s="383" t="str">
        <f>+Parameter!AQ18</f>
        <v>Erstattung DKV</v>
      </c>
      <c r="BA18" s="379">
        <f>SUMIFS($I$4:$I$48,$F$4:$F$48,AQ14,$E$4:$E$48,AY18)+SUMIFS($J$4:$J$48,$F$4:$F$48,AQ14,$E$4:$E$48,AY18)+SUMIFS($H$4:$H$48,$F$4:$F$48,AQ14,$E$4:$E$48,AY18)</f>
        <v>0</v>
      </c>
      <c r="BB18" s="375">
        <f>+V3</f>
        <v>0</v>
      </c>
      <c r="BD18" s="268"/>
      <c r="BE18" s="274">
        <f>IF($I$2=AQ14,1,IF($I$2=Jahr!$M$7,1,0))</f>
        <v>1</v>
      </c>
      <c r="BF18" s="728">
        <v>1</v>
      </c>
      <c r="BG18" s="702">
        <f t="shared" si="33"/>
        <v>0</v>
      </c>
      <c r="BH18" s="702">
        <f t="shared" si="34"/>
        <v>0</v>
      </c>
      <c r="BI18" s="702">
        <f t="shared" si="35"/>
        <v>0</v>
      </c>
      <c r="BJ18" s="703">
        <f t="shared" si="36"/>
        <v>0</v>
      </c>
      <c r="BK18" s="703">
        <f t="shared" si="37"/>
        <v>0</v>
      </c>
      <c r="BL18" s="703">
        <f t="shared" si="38"/>
        <v>0</v>
      </c>
      <c r="BM18" s="704">
        <f t="shared" si="39"/>
        <v>0</v>
      </c>
      <c r="BN18" s="704">
        <f t="shared" si="40"/>
        <v>0</v>
      </c>
      <c r="BO18" s="704">
        <f t="shared" si="41"/>
        <v>0</v>
      </c>
      <c r="BP18" s="705">
        <f t="shared" si="42"/>
        <v>0</v>
      </c>
      <c r="BQ18" s="705">
        <f t="shared" si="43"/>
        <v>0</v>
      </c>
      <c r="BR18" s="705">
        <f t="shared" si="44"/>
        <v>0</v>
      </c>
      <c r="BS18" s="277">
        <f>SUMIFS($H$4:$H$48,$F$4:$F$48,AQ14)</f>
        <v>0</v>
      </c>
      <c r="BT18" s="277">
        <f>SUMIFS($I$4:$I$48,$F$4:$F$48,AQ14)</f>
        <v>0</v>
      </c>
      <c r="BU18" s="277">
        <f>SUMIFS($J$4:$J$48,$F$4:$F$48,AQ14)</f>
        <v>0</v>
      </c>
      <c r="BV18" s="278">
        <f>IF($AP$2=0,+BW18-BB14,0)</f>
        <v>0</v>
      </c>
      <c r="BW18" s="1059">
        <f>+V$50</f>
        <v>0</v>
      </c>
      <c r="BX18" s="1026"/>
    </row>
    <row r="19" spans="1:76" ht="13.35" customHeight="1" x14ac:dyDescent="0.45">
      <c r="A19" s="1003" t="str">
        <f t="shared" si="0"/>
        <v>!</v>
      </c>
      <c r="B19" s="721"/>
      <c r="C19" s="1180"/>
      <c r="D19" s="722"/>
      <c r="E19" s="585"/>
      <c r="F19" s="586"/>
      <c r="G19" s="592"/>
      <c r="H19" s="1195"/>
      <c r="I19" s="1192"/>
      <c r="J19" s="1196"/>
      <c r="K19" s="1057">
        <f t="shared" si="4"/>
        <v>0</v>
      </c>
      <c r="L19" s="1049">
        <f t="shared" si="2"/>
        <v>0</v>
      </c>
      <c r="M19" s="1050">
        <f t="shared" si="45"/>
        <v>0</v>
      </c>
      <c r="N19" s="1051">
        <f t="shared" si="5"/>
        <v>0</v>
      </c>
      <c r="O19" s="87">
        <f t="shared" si="6"/>
        <v>0</v>
      </c>
      <c r="P19" s="87" t="str">
        <f t="shared" si="7"/>
        <v/>
      </c>
      <c r="Q19" s="1052">
        <f t="shared" si="8"/>
        <v>0</v>
      </c>
      <c r="R19" s="87">
        <f t="shared" si="9"/>
        <v>0</v>
      </c>
      <c r="S19" s="87" t="str">
        <f t="shared" si="10"/>
        <v/>
      </c>
      <c r="T19" s="1052">
        <f t="shared" si="11"/>
        <v>0</v>
      </c>
      <c r="U19" s="87">
        <f t="shared" si="12"/>
        <v>0</v>
      </c>
      <c r="V19" s="87" t="str">
        <f t="shared" si="13"/>
        <v/>
      </c>
      <c r="W19" s="1052">
        <f t="shared" si="14"/>
        <v>1</v>
      </c>
      <c r="X19" s="87">
        <f t="shared" si="15"/>
        <v>0</v>
      </c>
      <c r="Y19" s="87">
        <f t="shared" si="16"/>
        <v>0</v>
      </c>
      <c r="Z19" s="1052">
        <f t="shared" si="17"/>
        <v>1</v>
      </c>
      <c r="AA19" s="87">
        <f t="shared" si="18"/>
        <v>0</v>
      </c>
      <c r="AB19" s="87">
        <f t="shared" si="19"/>
        <v>0</v>
      </c>
      <c r="AC19" s="1052">
        <f t="shared" si="20"/>
        <v>1</v>
      </c>
      <c r="AD19" s="87">
        <f t="shared" si="21"/>
        <v>0</v>
      </c>
      <c r="AE19" s="87">
        <f t="shared" si="22"/>
        <v>0</v>
      </c>
      <c r="AF19" s="1052">
        <f t="shared" si="23"/>
        <v>1</v>
      </c>
      <c r="AG19" s="87">
        <f t="shared" si="24"/>
        <v>0</v>
      </c>
      <c r="AH19" s="87">
        <f t="shared" si="25"/>
        <v>0</v>
      </c>
      <c r="AI19" s="1052">
        <f t="shared" si="26"/>
        <v>1</v>
      </c>
      <c r="AJ19" s="87">
        <f t="shared" si="27"/>
        <v>0</v>
      </c>
      <c r="AK19" s="87">
        <f t="shared" si="28"/>
        <v>0</v>
      </c>
      <c r="AL19" s="1052">
        <f t="shared" si="29"/>
        <v>0</v>
      </c>
      <c r="AM19" s="91">
        <f t="shared" si="30"/>
        <v>0</v>
      </c>
      <c r="AN19" s="91" t="str">
        <f t="shared" si="31"/>
        <v/>
      </c>
      <c r="AO19" s="1053">
        <f>IF(AP19="E",1,0)</f>
        <v>0</v>
      </c>
      <c r="AP19" s="1054">
        <f t="shared" si="32"/>
        <v>0</v>
      </c>
      <c r="AQ19" s="218" t="str">
        <f>+Parameter!AH19</f>
        <v>#</v>
      </c>
      <c r="AR19" s="631"/>
      <c r="AS19" s="632">
        <f>SUM(AS20:AS23)</f>
        <v>0</v>
      </c>
      <c r="AT19" s="632"/>
      <c r="AU19" s="632"/>
      <c r="AV19" s="632"/>
      <c r="AW19" s="632">
        <f>SUM(AW20:AW23)</f>
        <v>0</v>
      </c>
      <c r="AX19" s="632"/>
      <c r="AY19" s="632"/>
      <c r="AZ19" s="632"/>
      <c r="BA19" s="632">
        <f>SUM(BA20:BA23)</f>
        <v>0</v>
      </c>
      <c r="BB19" s="634">
        <f>+BA19+AW19+AS19</f>
        <v>0</v>
      </c>
      <c r="BD19" s="268"/>
      <c r="BE19" s="274">
        <f>IF($I$2=AQ19,1,IF($I$2=Jahr!$M$7,1,0))</f>
        <v>1</v>
      </c>
      <c r="BF19" s="728">
        <v>1</v>
      </c>
      <c r="BG19" s="227"/>
      <c r="BH19" s="227"/>
      <c r="BI19" s="227"/>
      <c r="BJ19" s="227"/>
      <c r="BK19" s="227"/>
      <c r="BL19" s="227"/>
      <c r="BM19" s="227"/>
      <c r="BN19" s="227"/>
      <c r="BO19" s="227"/>
      <c r="BP19" s="273"/>
      <c r="BQ19" s="273"/>
      <c r="BR19" s="273"/>
      <c r="BV19" s="1055"/>
      <c r="BW19" s="1056"/>
      <c r="BX19" s="1026"/>
    </row>
    <row r="20" spans="1:76" ht="13.35" customHeight="1" x14ac:dyDescent="0.45">
      <c r="A20" s="1003" t="str">
        <f t="shared" si="0"/>
        <v>!</v>
      </c>
      <c r="B20" s="721"/>
      <c r="C20" s="1180"/>
      <c r="D20" s="722"/>
      <c r="E20" s="585"/>
      <c r="F20" s="586"/>
      <c r="G20" s="592"/>
      <c r="H20" s="1195"/>
      <c r="I20" s="1192"/>
      <c r="J20" s="1196"/>
      <c r="K20" s="1057">
        <f t="shared" si="4"/>
        <v>0</v>
      </c>
      <c r="L20" s="1049">
        <f t="shared" si="2"/>
        <v>0</v>
      </c>
      <c r="M20" s="1050">
        <f t="shared" si="45"/>
        <v>0</v>
      </c>
      <c r="N20" s="1051">
        <f t="shared" si="5"/>
        <v>0</v>
      </c>
      <c r="O20" s="87">
        <f t="shared" si="6"/>
        <v>0</v>
      </c>
      <c r="P20" s="87" t="str">
        <f t="shared" si="7"/>
        <v/>
      </c>
      <c r="Q20" s="1052">
        <f t="shared" si="8"/>
        <v>0</v>
      </c>
      <c r="R20" s="87">
        <f t="shared" si="9"/>
        <v>0</v>
      </c>
      <c r="S20" s="87" t="str">
        <f t="shared" si="10"/>
        <v/>
      </c>
      <c r="T20" s="1052">
        <f t="shared" si="11"/>
        <v>0</v>
      </c>
      <c r="U20" s="87">
        <f t="shared" si="12"/>
        <v>0</v>
      </c>
      <c r="V20" s="87" t="str">
        <f t="shared" si="13"/>
        <v/>
      </c>
      <c r="W20" s="1052">
        <f t="shared" si="14"/>
        <v>1</v>
      </c>
      <c r="X20" s="87">
        <f t="shared" si="15"/>
        <v>0</v>
      </c>
      <c r="Y20" s="87">
        <f t="shared" si="16"/>
        <v>0</v>
      </c>
      <c r="Z20" s="1052">
        <f t="shared" si="17"/>
        <v>1</v>
      </c>
      <c r="AA20" s="87">
        <f t="shared" si="18"/>
        <v>0</v>
      </c>
      <c r="AB20" s="87">
        <f t="shared" si="19"/>
        <v>0</v>
      </c>
      <c r="AC20" s="1052">
        <f t="shared" si="20"/>
        <v>1</v>
      </c>
      <c r="AD20" s="87">
        <f t="shared" si="21"/>
        <v>0</v>
      </c>
      <c r="AE20" s="87">
        <f t="shared" si="22"/>
        <v>0</v>
      </c>
      <c r="AF20" s="1052">
        <f t="shared" si="23"/>
        <v>1</v>
      </c>
      <c r="AG20" s="87">
        <f t="shared" si="24"/>
        <v>0</v>
      </c>
      <c r="AH20" s="87">
        <f t="shared" si="25"/>
        <v>0</v>
      </c>
      <c r="AI20" s="1052">
        <f t="shared" si="26"/>
        <v>1</v>
      </c>
      <c r="AJ20" s="87">
        <f t="shared" si="27"/>
        <v>0</v>
      </c>
      <c r="AK20" s="87">
        <f t="shared" si="28"/>
        <v>0</v>
      </c>
      <c r="AL20" s="1052">
        <f t="shared" si="29"/>
        <v>0</v>
      </c>
      <c r="AM20" s="91">
        <f t="shared" si="30"/>
        <v>0</v>
      </c>
      <c r="AN20" s="91" t="str">
        <f t="shared" si="31"/>
        <v/>
      </c>
      <c r="AO20" s="1058">
        <f>+Parameter!$D$7</f>
        <v>0</v>
      </c>
      <c r="AP20" s="1054">
        <f t="shared" si="32"/>
        <v>0</v>
      </c>
      <c r="AQ20" s="384">
        <f>+Parameter!AH20</f>
        <v>0</v>
      </c>
      <c r="AR20" s="385">
        <f>+Parameter!AI20</f>
        <v>0</v>
      </c>
      <c r="AS20" s="379">
        <f>SUMIFS($I$4:$I$48,$F$4:$F$48,AQ19,$E$4:$E$48,AQ20)+SUMIFS($J$4:$J$48,$F$4:$F$48,AQ19,$E$4:$E$48,AQ20)+SUMIFS($H$4:$H$48,$F$4:$F$48,AQ19,$E$4:$E$48,AQ20)</f>
        <v>0</v>
      </c>
      <c r="AT20" s="379"/>
      <c r="AU20" s="384">
        <f>+Parameter!AL20</f>
        <v>0</v>
      </c>
      <c r="AV20" s="385">
        <f>+Parameter!AM20</f>
        <v>0</v>
      </c>
      <c r="AW20" s="379">
        <f>SUMIFS($I$4:$I$48,$F$4:$F$48,AQ19,$E$4:$E$48,AU20)+SUMIFS($J$4:$J$48,$F$4:$F$48,AQ19,$E$4:$E$48,AU20)+SUMIFS($H$4:$H$48,$F$4:$F$48,AQ19,$E$4:$E$48,AU20)</f>
        <v>0</v>
      </c>
      <c r="AX20" s="379"/>
      <c r="AY20" s="384">
        <f>+Parameter!AP20</f>
        <v>0</v>
      </c>
      <c r="AZ20" s="385">
        <f>+Parameter!AQ20</f>
        <v>0</v>
      </c>
      <c r="BA20" s="379">
        <f>SUMIFS($I$4:$I$48,$F$4:$F$48,AQ19,$E$4:$E$48,AY20)+SUMIFS($J$4:$J$48,$F$4:$F$48,AQ19,$E$4:$E$48,AY20)+SUMIFS($H$4:$H$48,$F$4:$F$48,AQ19,$E$4:$E$48,AY20)</f>
        <v>0</v>
      </c>
      <c r="BB20" s="370" t="str">
        <f>IF(AND($B$50="y",BB21&lt;&gt;0),"aktuell","")</f>
        <v/>
      </c>
      <c r="BD20" s="268"/>
      <c r="BE20" s="274">
        <f>IF($I$2=AQ19,1,IF($I$2=Jahr!$M$7,1,0))</f>
        <v>1</v>
      </c>
      <c r="BF20" s="728">
        <v>1</v>
      </c>
      <c r="BG20" s="699">
        <f t="shared" si="33"/>
        <v>0</v>
      </c>
      <c r="BH20" s="699">
        <f t="shared" si="34"/>
        <v>0</v>
      </c>
      <c r="BI20" s="699">
        <f t="shared" si="35"/>
        <v>0</v>
      </c>
      <c r="BJ20" s="700">
        <f t="shared" si="36"/>
        <v>0</v>
      </c>
      <c r="BK20" s="700">
        <f t="shared" si="37"/>
        <v>0</v>
      </c>
      <c r="BL20" s="700">
        <f t="shared" si="38"/>
        <v>0</v>
      </c>
      <c r="BM20" s="701">
        <f t="shared" si="39"/>
        <v>0</v>
      </c>
      <c r="BN20" s="701">
        <f t="shared" si="40"/>
        <v>0</v>
      </c>
      <c r="BO20" s="701">
        <f t="shared" si="41"/>
        <v>0</v>
      </c>
      <c r="BP20" s="698">
        <f t="shared" si="42"/>
        <v>0</v>
      </c>
      <c r="BQ20" s="698">
        <f t="shared" si="43"/>
        <v>0</v>
      </c>
      <c r="BR20" s="698">
        <f t="shared" si="44"/>
        <v>0</v>
      </c>
      <c r="BS20" s="270" t="s">
        <v>8</v>
      </c>
      <c r="BV20" s="1055"/>
      <c r="BW20" s="1056"/>
      <c r="BX20" s="1026"/>
    </row>
    <row r="21" spans="1:76" ht="13.35" customHeight="1" x14ac:dyDescent="0.45">
      <c r="A21" s="1003" t="str">
        <f t="shared" si="0"/>
        <v>!</v>
      </c>
      <c r="B21" s="721"/>
      <c r="C21" s="1180"/>
      <c r="D21" s="722"/>
      <c r="E21" s="585"/>
      <c r="F21" s="586"/>
      <c r="G21" s="592"/>
      <c r="H21" s="1195"/>
      <c r="I21" s="1192"/>
      <c r="J21" s="1196"/>
      <c r="K21" s="1057">
        <f t="shared" si="4"/>
        <v>0</v>
      </c>
      <c r="L21" s="1049">
        <f t="shared" si="2"/>
        <v>0</v>
      </c>
      <c r="M21" s="1050">
        <f t="shared" si="45"/>
        <v>0</v>
      </c>
      <c r="N21" s="1051">
        <f t="shared" si="5"/>
        <v>0</v>
      </c>
      <c r="O21" s="87">
        <f t="shared" si="6"/>
        <v>0</v>
      </c>
      <c r="P21" s="87" t="str">
        <f t="shared" si="7"/>
        <v/>
      </c>
      <c r="Q21" s="1052">
        <f t="shared" si="8"/>
        <v>0</v>
      </c>
      <c r="R21" s="87">
        <f t="shared" si="9"/>
        <v>0</v>
      </c>
      <c r="S21" s="87" t="str">
        <f t="shared" si="10"/>
        <v/>
      </c>
      <c r="T21" s="1052">
        <f t="shared" si="11"/>
        <v>0</v>
      </c>
      <c r="U21" s="87">
        <f t="shared" si="12"/>
        <v>0</v>
      </c>
      <c r="V21" s="87" t="str">
        <f t="shared" si="13"/>
        <v/>
      </c>
      <c r="W21" s="1052">
        <f t="shared" si="14"/>
        <v>1</v>
      </c>
      <c r="X21" s="87">
        <f t="shared" si="15"/>
        <v>0</v>
      </c>
      <c r="Y21" s="87">
        <f t="shared" si="16"/>
        <v>0</v>
      </c>
      <c r="Z21" s="1052">
        <f t="shared" si="17"/>
        <v>1</v>
      </c>
      <c r="AA21" s="87">
        <f t="shared" si="18"/>
        <v>0</v>
      </c>
      <c r="AB21" s="87">
        <f t="shared" si="19"/>
        <v>0</v>
      </c>
      <c r="AC21" s="1052">
        <f t="shared" si="20"/>
        <v>1</v>
      </c>
      <c r="AD21" s="87">
        <f t="shared" si="21"/>
        <v>0</v>
      </c>
      <c r="AE21" s="87">
        <f t="shared" si="22"/>
        <v>0</v>
      </c>
      <c r="AF21" s="1052">
        <f t="shared" si="23"/>
        <v>1</v>
      </c>
      <c r="AG21" s="87">
        <f t="shared" si="24"/>
        <v>0</v>
      </c>
      <c r="AH21" s="87">
        <f t="shared" si="25"/>
        <v>0</v>
      </c>
      <c r="AI21" s="1052">
        <f t="shared" si="26"/>
        <v>1</v>
      </c>
      <c r="AJ21" s="87">
        <f t="shared" si="27"/>
        <v>0</v>
      </c>
      <c r="AK21" s="87">
        <f t="shared" si="28"/>
        <v>0</v>
      </c>
      <c r="AL21" s="1052">
        <f t="shared" si="29"/>
        <v>0</v>
      </c>
      <c r="AM21" s="91">
        <f t="shared" si="30"/>
        <v>0</v>
      </c>
      <c r="AN21" s="91" t="str">
        <f t="shared" si="31"/>
        <v/>
      </c>
      <c r="AO21" s="1058">
        <f>+Parameter!$D$7</f>
        <v>0</v>
      </c>
      <c r="AP21" s="1054">
        <f t="shared" si="32"/>
        <v>0</v>
      </c>
      <c r="AQ21" s="385">
        <f>+Parameter!AH21</f>
        <v>0</v>
      </c>
      <c r="AR21" s="385">
        <f>+Parameter!AI21</f>
        <v>0</v>
      </c>
      <c r="AS21" s="379">
        <f>SUMIFS($I$4:$I$48,$F$4:$F$48,AQ19,$E$4:$E$48,AQ21)+SUMIFS($J$4:$J$48,$F$4:$F$48,AQ19,$E$4:$E$48,AQ21)+SUMIFS($H$4:$H$48,$F$4:$F$48,AQ19,$E$4:$E$48,AQ21)</f>
        <v>0</v>
      </c>
      <c r="AT21" s="379"/>
      <c r="AU21" s="385">
        <f>+Parameter!AL21</f>
        <v>0</v>
      </c>
      <c r="AV21" s="385">
        <f>+Parameter!AM21</f>
        <v>0</v>
      </c>
      <c r="AW21" s="379">
        <f>SUMIFS($I$4:$I$48,$F$4:$F$48,AQ19,$E$4:$E$48,AU21)+SUMIFS($J$4:$J$48,$F$4:$F$48,AQ19,$E$4:$E$48,AU21)+SUMIFS($H$4:$H$48,$F$4:$F$48,AQ19,$E$4:$E$48,AU21)</f>
        <v>0</v>
      </c>
      <c r="AX21" s="379"/>
      <c r="AY21" s="385">
        <f>+Parameter!AP21</f>
        <v>0</v>
      </c>
      <c r="AZ21" s="385">
        <f>+Parameter!AQ21</f>
        <v>0</v>
      </c>
      <c r="BA21" s="379">
        <f>SUMIFS($I$4:$I$48,$F$4:$F$48,AQ19,$E$4:$E$48,AY21)+SUMIFS($J$4:$J$48,$F$4:$F$48,AQ19,$E$4:$E$48,AY21)+SUMIFS($H$4:$H$48,$F$4:$F$48,AQ19,$E$4:$E$48,AY21)</f>
        <v>0</v>
      </c>
      <c r="BB21" s="371">
        <f>+Y2</f>
        <v>0</v>
      </c>
      <c r="BD21" s="268"/>
      <c r="BE21" s="274">
        <f>IF($I$2=AQ19,1,IF($I$2=Jahr!$M$7,1,0))</f>
        <v>1</v>
      </c>
      <c r="BF21" s="728">
        <v>1</v>
      </c>
      <c r="BG21" s="699">
        <f t="shared" si="33"/>
        <v>0</v>
      </c>
      <c r="BH21" s="699">
        <f t="shared" si="34"/>
        <v>0</v>
      </c>
      <c r="BI21" s="699">
        <f t="shared" si="35"/>
        <v>0</v>
      </c>
      <c r="BJ21" s="700">
        <f t="shared" si="36"/>
        <v>0</v>
      </c>
      <c r="BK21" s="700">
        <f t="shared" si="37"/>
        <v>0</v>
      </c>
      <c r="BL21" s="700">
        <f t="shared" si="38"/>
        <v>0</v>
      </c>
      <c r="BM21" s="701">
        <f t="shared" si="39"/>
        <v>0</v>
      </c>
      <c r="BN21" s="701">
        <f t="shared" si="40"/>
        <v>0</v>
      </c>
      <c r="BO21" s="701">
        <f t="shared" si="41"/>
        <v>0</v>
      </c>
      <c r="BP21" s="698">
        <f t="shared" si="42"/>
        <v>0</v>
      </c>
      <c r="BQ21" s="698">
        <f t="shared" si="43"/>
        <v>0</v>
      </c>
      <c r="BR21" s="698">
        <f t="shared" si="44"/>
        <v>0</v>
      </c>
      <c r="BS21" s="275">
        <f>SUMIFS($H$4:$H$48,$F$4:$F$48,AQ19,$B$4:$B$48,"&gt;0")</f>
        <v>0</v>
      </c>
      <c r="BT21" s="275">
        <f>SUMIFS($I$4:$I$48,$F$4:$F$48,AQ19,$B$4:$B$48,"&gt;0")</f>
        <v>0</v>
      </c>
      <c r="BU21" s="275">
        <f>SUMIFS($J$4:$J$48,$F$4:$F$48,AQ19,$B$4:$B$48,"&gt;0")</f>
        <v>0</v>
      </c>
      <c r="BV21" s="276"/>
      <c r="BW21" s="1056"/>
      <c r="BX21" s="1026"/>
    </row>
    <row r="22" spans="1:76" ht="13.35" customHeight="1" x14ac:dyDescent="0.45">
      <c r="A22" s="1003" t="str">
        <f t="shared" si="0"/>
        <v>!</v>
      </c>
      <c r="B22" s="721"/>
      <c r="C22" s="1180"/>
      <c r="D22" s="722"/>
      <c r="E22" s="585"/>
      <c r="F22" s="586"/>
      <c r="G22" s="592"/>
      <c r="H22" s="1195"/>
      <c r="I22" s="1192"/>
      <c r="J22" s="1196"/>
      <c r="K22" s="1057">
        <f t="shared" si="4"/>
        <v>0</v>
      </c>
      <c r="L22" s="1049">
        <f t="shared" si="2"/>
        <v>0</v>
      </c>
      <c r="M22" s="1050">
        <f t="shared" si="45"/>
        <v>0</v>
      </c>
      <c r="N22" s="1051">
        <f t="shared" si="5"/>
        <v>0</v>
      </c>
      <c r="O22" s="87">
        <f t="shared" si="6"/>
        <v>0</v>
      </c>
      <c r="P22" s="87" t="str">
        <f t="shared" si="7"/>
        <v/>
      </c>
      <c r="Q22" s="1052">
        <f t="shared" si="8"/>
        <v>0</v>
      </c>
      <c r="R22" s="87">
        <f t="shared" si="9"/>
        <v>0</v>
      </c>
      <c r="S22" s="87" t="str">
        <f t="shared" si="10"/>
        <v/>
      </c>
      <c r="T22" s="1052">
        <f t="shared" si="11"/>
        <v>0</v>
      </c>
      <c r="U22" s="87">
        <f t="shared" si="12"/>
        <v>0</v>
      </c>
      <c r="V22" s="87" t="str">
        <f t="shared" si="13"/>
        <v/>
      </c>
      <c r="W22" s="1052">
        <f t="shared" si="14"/>
        <v>1</v>
      </c>
      <c r="X22" s="87">
        <f t="shared" si="15"/>
        <v>0</v>
      </c>
      <c r="Y22" s="87">
        <f t="shared" si="16"/>
        <v>0</v>
      </c>
      <c r="Z22" s="1052">
        <f t="shared" si="17"/>
        <v>1</v>
      </c>
      <c r="AA22" s="87">
        <f t="shared" si="18"/>
        <v>0</v>
      </c>
      <c r="AB22" s="87">
        <f t="shared" si="19"/>
        <v>0</v>
      </c>
      <c r="AC22" s="1052">
        <f t="shared" si="20"/>
        <v>1</v>
      </c>
      <c r="AD22" s="87">
        <f t="shared" si="21"/>
        <v>0</v>
      </c>
      <c r="AE22" s="87">
        <f t="shared" si="22"/>
        <v>0</v>
      </c>
      <c r="AF22" s="1052">
        <f t="shared" si="23"/>
        <v>1</v>
      </c>
      <c r="AG22" s="87">
        <f t="shared" si="24"/>
        <v>0</v>
      </c>
      <c r="AH22" s="87">
        <f t="shared" si="25"/>
        <v>0</v>
      </c>
      <c r="AI22" s="1052">
        <f t="shared" si="26"/>
        <v>1</v>
      </c>
      <c r="AJ22" s="87">
        <f t="shared" si="27"/>
        <v>0</v>
      </c>
      <c r="AK22" s="87">
        <f t="shared" si="28"/>
        <v>0</v>
      </c>
      <c r="AL22" s="1052">
        <f t="shared" si="29"/>
        <v>0</v>
      </c>
      <c r="AM22" s="91">
        <f t="shared" si="30"/>
        <v>0</v>
      </c>
      <c r="AN22" s="91" t="str">
        <f t="shared" si="31"/>
        <v/>
      </c>
      <c r="AO22" s="1058">
        <f>+Parameter!$D$7</f>
        <v>0</v>
      </c>
      <c r="AP22" s="1054">
        <f t="shared" si="32"/>
        <v>0</v>
      </c>
      <c r="AQ22" s="385">
        <f>+Parameter!AH22</f>
        <v>0</v>
      </c>
      <c r="AR22" s="385">
        <f>+Parameter!AI22</f>
        <v>0</v>
      </c>
      <c r="AS22" s="379">
        <f>SUMIFS($I$4:$I$48,$F$4:$F$48,AQ19,$E$4:$E$48,AQ22)+SUMIFS($J$4:$J$48,$F$4:$F$48,AQ19,$E$4:$E$48,AQ22)+SUMIFS($H$4:$H$48,$F$4:$F$48,AQ19,$E$4:$E$48,AQ22)</f>
        <v>0</v>
      </c>
      <c r="AT22" s="379"/>
      <c r="AU22" s="385">
        <f>+Parameter!AL22</f>
        <v>0</v>
      </c>
      <c r="AV22" s="385">
        <f>+Parameter!AM22</f>
        <v>0</v>
      </c>
      <c r="AW22" s="379">
        <f>SUMIFS($I$4:$I$48,$F$4:$F$48,AQ19,$E$4:$E$48,AU22)+SUMIFS($J$4:$J$48,$F$4:$F$48,AQ19,$E$4:$E$48,AU22)+SUMIFS($H$4:$H$48,$F$4:$F$48,AQ19,$E$4:$E$48,AU22)</f>
        <v>0</v>
      </c>
      <c r="AX22" s="379"/>
      <c r="AY22" s="385">
        <f>+Parameter!AP22</f>
        <v>0</v>
      </c>
      <c r="AZ22" s="385">
        <f>+Parameter!AQ22</f>
        <v>0</v>
      </c>
      <c r="BA22" s="379">
        <f>SUMIFS($I$4:$I$48,$F$4:$F$48,AQ19,$E$4:$E$48,AY22)+SUMIFS($J$4:$J$48,$F$4:$F$48,AQ19,$E$4:$E$48,AY22)+SUMIFS($H$4:$H$48,$F$4:$F$48,AQ19,$E$4:$E$48,AY22)</f>
        <v>0</v>
      </c>
      <c r="BB22" s="386" t="str">
        <f>IF(BB23&lt;&gt;0,"Monatsende","")</f>
        <v/>
      </c>
      <c r="BD22" s="268"/>
      <c r="BE22" s="274">
        <f>IF($I$2=AQ19,1,IF($I$2=Jahr!$M$7,1,0))</f>
        <v>1</v>
      </c>
      <c r="BF22" s="728">
        <v>1</v>
      </c>
      <c r="BG22" s="699">
        <f t="shared" si="33"/>
        <v>0</v>
      </c>
      <c r="BH22" s="699">
        <f t="shared" si="34"/>
        <v>0</v>
      </c>
      <c r="BI22" s="699">
        <f t="shared" si="35"/>
        <v>0</v>
      </c>
      <c r="BJ22" s="700">
        <f t="shared" si="36"/>
        <v>0</v>
      </c>
      <c r="BK22" s="700">
        <f t="shared" si="37"/>
        <v>0</v>
      </c>
      <c r="BL22" s="700">
        <f t="shared" si="38"/>
        <v>0</v>
      </c>
      <c r="BM22" s="701">
        <f t="shared" si="39"/>
        <v>0</v>
      </c>
      <c r="BN22" s="701">
        <f t="shared" si="40"/>
        <v>0</v>
      </c>
      <c r="BO22" s="701">
        <f t="shared" si="41"/>
        <v>0</v>
      </c>
      <c r="BP22" s="698">
        <f t="shared" si="42"/>
        <v>0</v>
      </c>
      <c r="BQ22" s="698">
        <f t="shared" si="43"/>
        <v>0</v>
      </c>
      <c r="BR22" s="698">
        <f t="shared" si="44"/>
        <v>0</v>
      </c>
      <c r="BS22" s="270" t="s">
        <v>22</v>
      </c>
      <c r="BV22" s="1055"/>
      <c r="BW22" s="1056"/>
      <c r="BX22" s="1026"/>
    </row>
    <row r="23" spans="1:76" ht="13.35" customHeight="1" x14ac:dyDescent="0.45">
      <c r="A23" s="1003" t="str">
        <f t="shared" si="0"/>
        <v>!</v>
      </c>
      <c r="B23" s="721"/>
      <c r="C23" s="1180"/>
      <c r="D23" s="722"/>
      <c r="E23" s="585"/>
      <c r="F23" s="586"/>
      <c r="G23" s="592"/>
      <c r="H23" s="1195"/>
      <c r="I23" s="1192"/>
      <c r="J23" s="1196"/>
      <c r="K23" s="1057">
        <f t="shared" si="4"/>
        <v>0</v>
      </c>
      <c r="L23" s="1049">
        <f t="shared" si="2"/>
        <v>0</v>
      </c>
      <c r="M23" s="1050">
        <f t="shared" si="45"/>
        <v>0</v>
      </c>
      <c r="N23" s="1051">
        <f t="shared" si="5"/>
        <v>0</v>
      </c>
      <c r="O23" s="87">
        <f t="shared" si="6"/>
        <v>0</v>
      </c>
      <c r="P23" s="87" t="str">
        <f t="shared" si="7"/>
        <v/>
      </c>
      <c r="Q23" s="1052">
        <f t="shared" si="8"/>
        <v>0</v>
      </c>
      <c r="R23" s="87">
        <f t="shared" si="9"/>
        <v>0</v>
      </c>
      <c r="S23" s="87" t="str">
        <f t="shared" si="10"/>
        <v/>
      </c>
      <c r="T23" s="1052">
        <f t="shared" si="11"/>
        <v>0</v>
      </c>
      <c r="U23" s="87">
        <f t="shared" si="12"/>
        <v>0</v>
      </c>
      <c r="V23" s="87" t="str">
        <f t="shared" si="13"/>
        <v/>
      </c>
      <c r="W23" s="1052">
        <f t="shared" si="14"/>
        <v>1</v>
      </c>
      <c r="X23" s="87">
        <f t="shared" si="15"/>
        <v>0</v>
      </c>
      <c r="Y23" s="87">
        <f t="shared" si="16"/>
        <v>0</v>
      </c>
      <c r="Z23" s="1052">
        <f t="shared" si="17"/>
        <v>1</v>
      </c>
      <c r="AA23" s="87">
        <f t="shared" si="18"/>
        <v>0</v>
      </c>
      <c r="AB23" s="87">
        <f t="shared" si="19"/>
        <v>0</v>
      </c>
      <c r="AC23" s="1052">
        <f t="shared" si="20"/>
        <v>1</v>
      </c>
      <c r="AD23" s="87">
        <f t="shared" si="21"/>
        <v>0</v>
      </c>
      <c r="AE23" s="87">
        <f t="shared" si="22"/>
        <v>0</v>
      </c>
      <c r="AF23" s="1052">
        <f t="shared" si="23"/>
        <v>1</v>
      </c>
      <c r="AG23" s="87">
        <f t="shared" si="24"/>
        <v>0</v>
      </c>
      <c r="AH23" s="87">
        <f t="shared" si="25"/>
        <v>0</v>
      </c>
      <c r="AI23" s="1052">
        <f t="shared" si="26"/>
        <v>1</v>
      </c>
      <c r="AJ23" s="87">
        <f t="shared" si="27"/>
        <v>0</v>
      </c>
      <c r="AK23" s="87">
        <f t="shared" si="28"/>
        <v>0</v>
      </c>
      <c r="AL23" s="1052">
        <f t="shared" si="29"/>
        <v>0</v>
      </c>
      <c r="AM23" s="91">
        <f t="shared" si="30"/>
        <v>0</v>
      </c>
      <c r="AN23" s="91" t="str">
        <f t="shared" si="31"/>
        <v/>
      </c>
      <c r="AO23" s="1058">
        <f>+Parameter!$D$7</f>
        <v>0</v>
      </c>
      <c r="AP23" s="1054">
        <f t="shared" si="32"/>
        <v>0</v>
      </c>
      <c r="AQ23" s="387">
        <f>+Parameter!AH23</f>
        <v>0</v>
      </c>
      <c r="AR23" s="387">
        <f>+Parameter!AI23</f>
        <v>0</v>
      </c>
      <c r="AS23" s="379">
        <f>SUMIFS($I$4:$I$48,$F$4:$F$48,AQ19,$E$4:$E$48,AQ23)+SUMIFS($J$4:$J$48,$F$4:$F$48,AQ19,$E$4:$E$48,AQ23)+SUMIFS($H$4:$H$48,$F$4:$F$48,AQ19,$E$4:$E$48,AQ23)</f>
        <v>0</v>
      </c>
      <c r="AT23" s="382"/>
      <c r="AU23" s="387">
        <f>+Parameter!AL23</f>
        <v>0</v>
      </c>
      <c r="AV23" s="387">
        <f>+Parameter!AM23</f>
        <v>0</v>
      </c>
      <c r="AW23" s="379">
        <f>SUMIFS($I$4:$I$48,$F$4:$F$48,AQ19,$E$4:$E$48,AU23)+SUMIFS($J$4:$J$48,$F$4:$F$48,AQ19,$E$4:$E$48,AU23)+SUMIFS($H$4:$H$48,$F$4:$F$48,AQ19,$E$4:$E$48,AU23)</f>
        <v>0</v>
      </c>
      <c r="AX23" s="382"/>
      <c r="AY23" s="387">
        <f>+Parameter!AP23</f>
        <v>0</v>
      </c>
      <c r="AZ23" s="387">
        <f>+Parameter!AQ23</f>
        <v>0</v>
      </c>
      <c r="BA23" s="379">
        <f>SUMIFS($I$4:$I$48,$F$4:$F$48,AQ19,$E$4:$E$48,AY23)+SUMIFS($J$4:$J$48,$F$4:$F$48,AQ19,$E$4:$E$48,AY23)+SUMIFS($H$4:$H$48,$F$4:$F$48,AQ19,$E$4:$E$48,AY23)</f>
        <v>0</v>
      </c>
      <c r="BB23" s="375">
        <f>+Y3</f>
        <v>0</v>
      </c>
      <c r="BD23" s="268"/>
      <c r="BE23" s="274">
        <f>IF($I$2=AQ19,1,IF($I$2=Jahr!$M$7,1,0))</f>
        <v>1</v>
      </c>
      <c r="BF23" s="728">
        <v>1</v>
      </c>
      <c r="BG23" s="702">
        <f t="shared" si="33"/>
        <v>0</v>
      </c>
      <c r="BH23" s="702">
        <f t="shared" si="34"/>
        <v>0</v>
      </c>
      <c r="BI23" s="702">
        <f t="shared" si="35"/>
        <v>0</v>
      </c>
      <c r="BJ23" s="703">
        <f t="shared" si="36"/>
        <v>0</v>
      </c>
      <c r="BK23" s="703">
        <f t="shared" si="37"/>
        <v>0</v>
      </c>
      <c r="BL23" s="703">
        <f t="shared" si="38"/>
        <v>0</v>
      </c>
      <c r="BM23" s="704">
        <f t="shared" si="39"/>
        <v>0</v>
      </c>
      <c r="BN23" s="704">
        <f t="shared" si="40"/>
        <v>0</v>
      </c>
      <c r="BO23" s="704">
        <f t="shared" si="41"/>
        <v>0</v>
      </c>
      <c r="BP23" s="705">
        <f t="shared" si="42"/>
        <v>0</v>
      </c>
      <c r="BQ23" s="705">
        <f t="shared" si="43"/>
        <v>0</v>
      </c>
      <c r="BR23" s="705">
        <f t="shared" si="44"/>
        <v>0</v>
      </c>
      <c r="BS23" s="277">
        <f>SUMIFS($H$4:$H$48,$F$4:$F$48,AQ19)</f>
        <v>0</v>
      </c>
      <c r="BT23" s="277">
        <f>SUMIFS($I$4:$I$48,$F$4:$F$48,AQ19)</f>
        <v>0</v>
      </c>
      <c r="BU23" s="277">
        <f>SUMIFS($J$4:$J$48,$F$4:$F$48,AQ19)</f>
        <v>0</v>
      </c>
      <c r="BV23" s="278">
        <f>IF($AP$2=0,+BW23-BB19,0)</f>
        <v>0</v>
      </c>
      <c r="BW23" s="1059">
        <f>+Y$50</f>
        <v>0</v>
      </c>
      <c r="BX23" s="1026"/>
    </row>
    <row r="24" spans="1:76" ht="13.35" customHeight="1" x14ac:dyDescent="0.45">
      <c r="A24" s="1003" t="str">
        <f t="shared" si="0"/>
        <v>!</v>
      </c>
      <c r="B24" s="721"/>
      <c r="C24" s="1180"/>
      <c r="D24" s="722"/>
      <c r="E24" s="585"/>
      <c r="F24" s="586"/>
      <c r="G24" s="592"/>
      <c r="H24" s="1195"/>
      <c r="I24" s="1192"/>
      <c r="J24" s="1196"/>
      <c r="K24" s="1057">
        <f t="shared" si="4"/>
        <v>0</v>
      </c>
      <c r="L24" s="1049">
        <f t="shared" si="2"/>
        <v>0</v>
      </c>
      <c r="M24" s="1050">
        <f t="shared" si="45"/>
        <v>0</v>
      </c>
      <c r="N24" s="1051">
        <f t="shared" si="5"/>
        <v>0</v>
      </c>
      <c r="O24" s="87">
        <f t="shared" si="6"/>
        <v>0</v>
      </c>
      <c r="P24" s="87" t="str">
        <f t="shared" si="7"/>
        <v/>
      </c>
      <c r="Q24" s="1052">
        <f t="shared" si="8"/>
        <v>0</v>
      </c>
      <c r="R24" s="87">
        <f t="shared" si="9"/>
        <v>0</v>
      </c>
      <c r="S24" s="87" t="str">
        <f t="shared" si="10"/>
        <v/>
      </c>
      <c r="T24" s="1052">
        <f t="shared" si="11"/>
        <v>0</v>
      </c>
      <c r="U24" s="87">
        <f t="shared" si="12"/>
        <v>0</v>
      </c>
      <c r="V24" s="87" t="str">
        <f t="shared" si="13"/>
        <v/>
      </c>
      <c r="W24" s="1052">
        <f t="shared" si="14"/>
        <v>1</v>
      </c>
      <c r="X24" s="87">
        <f t="shared" si="15"/>
        <v>0</v>
      </c>
      <c r="Y24" s="87">
        <f t="shared" si="16"/>
        <v>0</v>
      </c>
      <c r="Z24" s="1052">
        <f t="shared" si="17"/>
        <v>1</v>
      </c>
      <c r="AA24" s="87">
        <f t="shared" si="18"/>
        <v>0</v>
      </c>
      <c r="AB24" s="87">
        <f t="shared" si="19"/>
        <v>0</v>
      </c>
      <c r="AC24" s="1052">
        <f t="shared" si="20"/>
        <v>1</v>
      </c>
      <c r="AD24" s="87">
        <f t="shared" si="21"/>
        <v>0</v>
      </c>
      <c r="AE24" s="87">
        <f t="shared" si="22"/>
        <v>0</v>
      </c>
      <c r="AF24" s="1052">
        <f t="shared" si="23"/>
        <v>1</v>
      </c>
      <c r="AG24" s="87">
        <f t="shared" si="24"/>
        <v>0</v>
      </c>
      <c r="AH24" s="87">
        <f t="shared" si="25"/>
        <v>0</v>
      </c>
      <c r="AI24" s="1052">
        <f t="shared" si="26"/>
        <v>1</v>
      </c>
      <c r="AJ24" s="87">
        <f t="shared" si="27"/>
        <v>0</v>
      </c>
      <c r="AK24" s="87">
        <f t="shared" si="28"/>
        <v>0</v>
      </c>
      <c r="AL24" s="1052">
        <f t="shared" si="29"/>
        <v>0</v>
      </c>
      <c r="AM24" s="91">
        <f t="shared" si="30"/>
        <v>0</v>
      </c>
      <c r="AN24" s="91" t="str">
        <f t="shared" si="31"/>
        <v/>
      </c>
      <c r="AO24" s="1053">
        <f>IF(AP24="E",1,0)</f>
        <v>0</v>
      </c>
      <c r="AP24" s="1054">
        <f t="shared" si="32"/>
        <v>0</v>
      </c>
      <c r="AQ24" s="219" t="str">
        <f>+Parameter!AH24</f>
        <v>#</v>
      </c>
      <c r="AR24" s="631"/>
      <c r="AS24" s="632">
        <f>SUM(AS25:AS28)</f>
        <v>0</v>
      </c>
      <c r="AT24" s="632"/>
      <c r="AU24" s="632"/>
      <c r="AV24" s="632"/>
      <c r="AW24" s="632">
        <f>SUM(AW25:AW28)</f>
        <v>0</v>
      </c>
      <c r="AX24" s="632"/>
      <c r="AY24" s="632"/>
      <c r="AZ24" s="632"/>
      <c r="BA24" s="632">
        <f>SUM(BA25:BA28)</f>
        <v>0</v>
      </c>
      <c r="BB24" s="634">
        <f>+BA24+AW24+AS24</f>
        <v>0</v>
      </c>
      <c r="BD24" s="268"/>
      <c r="BE24" s="274">
        <f>IF($I$2=AQ24,1,IF($I$2=Jahr!$M$7,1,0))</f>
        <v>1</v>
      </c>
      <c r="BF24" s="728">
        <v>1</v>
      </c>
      <c r="BG24" s="227"/>
      <c r="BH24" s="227"/>
      <c r="BI24" s="227"/>
      <c r="BJ24" s="227"/>
      <c r="BK24" s="227"/>
      <c r="BL24" s="227"/>
      <c r="BM24" s="227"/>
      <c r="BN24" s="227"/>
      <c r="BO24" s="227"/>
      <c r="BP24" s="273"/>
      <c r="BQ24" s="273"/>
      <c r="BR24" s="273"/>
      <c r="BV24" s="1055"/>
      <c r="BW24" s="1056"/>
      <c r="BX24" s="1026"/>
    </row>
    <row r="25" spans="1:76" ht="13.35" customHeight="1" x14ac:dyDescent="0.45">
      <c r="A25" s="1003" t="str">
        <f t="shared" si="0"/>
        <v>!</v>
      </c>
      <c r="B25" s="721"/>
      <c r="C25" s="1180"/>
      <c r="D25" s="722"/>
      <c r="E25" s="585"/>
      <c r="F25" s="586"/>
      <c r="G25" s="592"/>
      <c r="H25" s="1195"/>
      <c r="I25" s="1192"/>
      <c r="J25" s="1196"/>
      <c r="K25" s="1057">
        <f t="shared" si="4"/>
        <v>0</v>
      </c>
      <c r="L25" s="1049">
        <f t="shared" si="2"/>
        <v>0</v>
      </c>
      <c r="M25" s="1050">
        <f t="shared" si="3"/>
        <v>0</v>
      </c>
      <c r="N25" s="1051">
        <f t="shared" si="5"/>
        <v>0</v>
      </c>
      <c r="O25" s="87">
        <f t="shared" si="6"/>
        <v>0</v>
      </c>
      <c r="P25" s="87" t="str">
        <f t="shared" si="7"/>
        <v/>
      </c>
      <c r="Q25" s="1052">
        <f t="shared" si="8"/>
        <v>0</v>
      </c>
      <c r="R25" s="87">
        <f t="shared" si="9"/>
        <v>0</v>
      </c>
      <c r="S25" s="87" t="str">
        <f t="shared" si="10"/>
        <v/>
      </c>
      <c r="T25" s="1052">
        <f t="shared" si="11"/>
        <v>0</v>
      </c>
      <c r="U25" s="87">
        <f t="shared" si="12"/>
        <v>0</v>
      </c>
      <c r="V25" s="87" t="str">
        <f t="shared" si="13"/>
        <v/>
      </c>
      <c r="W25" s="1052">
        <f t="shared" si="14"/>
        <v>1</v>
      </c>
      <c r="X25" s="87">
        <f t="shared" si="15"/>
        <v>0</v>
      </c>
      <c r="Y25" s="87">
        <f t="shared" si="16"/>
        <v>0</v>
      </c>
      <c r="Z25" s="1052">
        <f t="shared" si="17"/>
        <v>1</v>
      </c>
      <c r="AA25" s="87">
        <f t="shared" si="18"/>
        <v>0</v>
      </c>
      <c r="AB25" s="87">
        <f t="shared" si="19"/>
        <v>0</v>
      </c>
      <c r="AC25" s="1052">
        <f t="shared" si="20"/>
        <v>1</v>
      </c>
      <c r="AD25" s="87">
        <f t="shared" si="21"/>
        <v>0</v>
      </c>
      <c r="AE25" s="87">
        <f t="shared" si="22"/>
        <v>0</v>
      </c>
      <c r="AF25" s="1052">
        <f t="shared" si="23"/>
        <v>1</v>
      </c>
      <c r="AG25" s="87">
        <f t="shared" si="24"/>
        <v>0</v>
      </c>
      <c r="AH25" s="87">
        <f t="shared" si="25"/>
        <v>0</v>
      </c>
      <c r="AI25" s="1052">
        <f t="shared" si="26"/>
        <v>1</v>
      </c>
      <c r="AJ25" s="87">
        <f t="shared" si="27"/>
        <v>0</v>
      </c>
      <c r="AK25" s="87">
        <f t="shared" si="28"/>
        <v>0</v>
      </c>
      <c r="AL25" s="1052">
        <f t="shared" si="29"/>
        <v>0</v>
      </c>
      <c r="AM25" s="91">
        <f t="shared" si="30"/>
        <v>0</v>
      </c>
      <c r="AN25" s="91" t="str">
        <f t="shared" si="31"/>
        <v/>
      </c>
      <c r="AO25" s="1058">
        <f>+Parameter!$D$8</f>
        <v>0</v>
      </c>
      <c r="AP25" s="1054">
        <f t="shared" si="32"/>
        <v>0</v>
      </c>
      <c r="AQ25" s="389">
        <f>+Parameter!AH25</f>
        <v>0</v>
      </c>
      <c r="AR25" s="390">
        <f>+Parameter!AI25</f>
        <v>0</v>
      </c>
      <c r="AS25" s="388">
        <f>SUMIFS($I$4:$I$48,$F$4:$F$48,AQ24,$E$4:$E$48,AQ25)+SUMIFS($J$4:$J$48,$F$4:$F$48,AQ24,$E$4:$E$48,AQ25)+SUMIFS($H$4:$H$48,$F$4:$F$48,AQ24,$E$4:$E$48,AQ25)</f>
        <v>0</v>
      </c>
      <c r="AT25" s="388"/>
      <c r="AU25" s="389">
        <f>+Parameter!AL25</f>
        <v>0</v>
      </c>
      <c r="AV25" s="390">
        <f>+Parameter!AM25</f>
        <v>0</v>
      </c>
      <c r="AW25" s="388">
        <f>SUMIFS($I$4:$I$48,$F$4:$F$48,AQ24,$E$4:$E$48,AU25)+SUMIFS($J$4:$J$48,$F$4:$F$48,AQ24,$E$4:$E$48,AU25)+SUMIFS($H$4:$H$48,$F$4:$F$48,AQ24,$E$4:$E$48,AU25)</f>
        <v>0</v>
      </c>
      <c r="AX25" s="388"/>
      <c r="AY25" s="389">
        <f>+Parameter!AP25</f>
        <v>0</v>
      </c>
      <c r="AZ25" s="390">
        <f>+Parameter!AQ25</f>
        <v>0</v>
      </c>
      <c r="BA25" s="388">
        <f>SUMIFS($I$4:$I$48,$F$4:$F$48,AQ24,$E$4:$E$48,AY25)+SUMIFS($J$4:$J$48,$F$4:$F$48,AQ24,$E$4:$E$48,AY25)+SUMIFS($H$4:$H$48,$F$4:$F$48,AQ24,$E$4:$E$48,AY25)</f>
        <v>0</v>
      </c>
      <c r="BB25" s="370" t="str">
        <f>IF(AND($B$50="y",BB26&lt;&gt;0),"aktuell","")</f>
        <v/>
      </c>
      <c r="BD25" s="268"/>
      <c r="BE25" s="274">
        <f>IF($I$2=AQ24,1,IF($I$2=Jahr!$M$7,1,0))</f>
        <v>1</v>
      </c>
      <c r="BF25" s="728">
        <v>1</v>
      </c>
      <c r="BG25" s="699">
        <f t="shared" si="33"/>
        <v>0</v>
      </c>
      <c r="BH25" s="699">
        <f t="shared" si="34"/>
        <v>0</v>
      </c>
      <c r="BI25" s="699">
        <f t="shared" si="35"/>
        <v>0</v>
      </c>
      <c r="BJ25" s="700">
        <f t="shared" si="36"/>
        <v>0</v>
      </c>
      <c r="BK25" s="700">
        <f t="shared" si="37"/>
        <v>0</v>
      </c>
      <c r="BL25" s="700">
        <f t="shared" si="38"/>
        <v>0</v>
      </c>
      <c r="BM25" s="701">
        <f t="shared" si="39"/>
        <v>0</v>
      </c>
      <c r="BN25" s="701">
        <f t="shared" si="40"/>
        <v>0</v>
      </c>
      <c r="BO25" s="701">
        <f t="shared" si="41"/>
        <v>0</v>
      </c>
      <c r="BP25" s="698">
        <f t="shared" si="42"/>
        <v>0</v>
      </c>
      <c r="BQ25" s="698">
        <f t="shared" si="43"/>
        <v>0</v>
      </c>
      <c r="BR25" s="698">
        <f t="shared" si="44"/>
        <v>0</v>
      </c>
      <c r="BS25" s="270" t="s">
        <v>8</v>
      </c>
      <c r="BV25" s="1055"/>
      <c r="BW25" s="1056"/>
      <c r="BX25" s="1026"/>
    </row>
    <row r="26" spans="1:76" ht="13.35" customHeight="1" x14ac:dyDescent="0.45">
      <c r="A26" s="1003" t="str">
        <f t="shared" si="0"/>
        <v>!</v>
      </c>
      <c r="B26" s="721"/>
      <c r="C26" s="1180"/>
      <c r="D26" s="722"/>
      <c r="E26" s="731"/>
      <c r="F26" s="732"/>
      <c r="G26" s="592"/>
      <c r="H26" s="1195"/>
      <c r="I26" s="1192"/>
      <c r="J26" s="1196"/>
      <c r="K26" s="1057">
        <f t="shared" si="4"/>
        <v>0</v>
      </c>
      <c r="L26" s="1049">
        <f t="shared" si="2"/>
        <v>0</v>
      </c>
      <c r="M26" s="1050">
        <f t="shared" ref="M26:M35" si="46">IF(AND(B26&gt;0,B26&lt;&gt;"x",M25&lt;&gt;0),+M25+1,0)</f>
        <v>0</v>
      </c>
      <c r="N26" s="1051">
        <f t="shared" si="5"/>
        <v>0</v>
      </c>
      <c r="O26" s="87">
        <f t="shared" si="6"/>
        <v>0</v>
      </c>
      <c r="P26" s="87" t="str">
        <f t="shared" si="7"/>
        <v/>
      </c>
      <c r="Q26" s="1052">
        <f t="shared" si="8"/>
        <v>0</v>
      </c>
      <c r="R26" s="87">
        <f t="shared" si="9"/>
        <v>0</v>
      </c>
      <c r="S26" s="87" t="str">
        <f t="shared" si="10"/>
        <v/>
      </c>
      <c r="T26" s="1052">
        <f t="shared" si="11"/>
        <v>0</v>
      </c>
      <c r="U26" s="87">
        <f t="shared" si="12"/>
        <v>0</v>
      </c>
      <c r="V26" s="87" t="str">
        <f t="shared" si="13"/>
        <v/>
      </c>
      <c r="W26" s="1052">
        <f t="shared" si="14"/>
        <v>1</v>
      </c>
      <c r="X26" s="87">
        <f t="shared" si="15"/>
        <v>0</v>
      </c>
      <c r="Y26" s="87">
        <f t="shared" si="16"/>
        <v>0</v>
      </c>
      <c r="Z26" s="1052">
        <f t="shared" si="17"/>
        <v>1</v>
      </c>
      <c r="AA26" s="87">
        <f t="shared" si="18"/>
        <v>0</v>
      </c>
      <c r="AB26" s="87">
        <f t="shared" si="19"/>
        <v>0</v>
      </c>
      <c r="AC26" s="1052">
        <f t="shared" si="20"/>
        <v>1</v>
      </c>
      <c r="AD26" s="87">
        <f t="shared" si="21"/>
        <v>0</v>
      </c>
      <c r="AE26" s="87">
        <f t="shared" si="22"/>
        <v>0</v>
      </c>
      <c r="AF26" s="1052">
        <f t="shared" si="23"/>
        <v>1</v>
      </c>
      <c r="AG26" s="87">
        <f t="shared" si="24"/>
        <v>0</v>
      </c>
      <c r="AH26" s="87">
        <f t="shared" si="25"/>
        <v>0</v>
      </c>
      <c r="AI26" s="1052">
        <f t="shared" si="26"/>
        <v>1</v>
      </c>
      <c r="AJ26" s="87">
        <f t="shared" si="27"/>
        <v>0</v>
      </c>
      <c r="AK26" s="87">
        <f t="shared" si="28"/>
        <v>0</v>
      </c>
      <c r="AL26" s="1052">
        <f t="shared" si="29"/>
        <v>0</v>
      </c>
      <c r="AM26" s="91">
        <f t="shared" si="30"/>
        <v>0</v>
      </c>
      <c r="AN26" s="91" t="str">
        <f t="shared" si="31"/>
        <v/>
      </c>
      <c r="AO26" s="1058">
        <f>+Parameter!$D$8</f>
        <v>0</v>
      </c>
      <c r="AP26" s="1054">
        <f t="shared" si="32"/>
        <v>0</v>
      </c>
      <c r="AQ26" s="390">
        <f>+Parameter!AH26</f>
        <v>0</v>
      </c>
      <c r="AR26" s="390">
        <f>+Parameter!AI26</f>
        <v>0</v>
      </c>
      <c r="AS26" s="388">
        <f>SUMIFS($I$4:$I$48,$F$4:$F$48,AQ24,$E$4:$E$48,AQ26)+SUMIFS($J$4:$J$48,$F$4:$F$48,AQ24,$E$4:$E$48,AQ26)+SUMIFS($H$4:$H$48,$F$4:$F$48,AQ24,$E$4:$E$48,AQ26)</f>
        <v>0</v>
      </c>
      <c r="AT26" s="388"/>
      <c r="AU26" s="390">
        <f>+Parameter!AL26</f>
        <v>0</v>
      </c>
      <c r="AV26" s="390">
        <f>+Parameter!AM26</f>
        <v>0</v>
      </c>
      <c r="AW26" s="388">
        <f>SUMIFS($I$4:$I$48,$F$4:$F$48,AQ24,$E$4:$E$48,AU26)+SUMIFS($J$4:$J$48,$F$4:$F$48,AQ24,$E$4:$E$48,AU26)+SUMIFS($H$4:$H$48,$F$4:$F$48,AQ24,$E$4:$E$48,AU26)</f>
        <v>0</v>
      </c>
      <c r="AX26" s="388"/>
      <c r="AY26" s="390">
        <f>+Parameter!AP26</f>
        <v>0</v>
      </c>
      <c r="AZ26" s="390">
        <f>+Parameter!AQ26</f>
        <v>0</v>
      </c>
      <c r="BA26" s="388">
        <f>SUMIFS($I$4:$I$48,$F$4:$F$48,AQ24,$E$4:$E$48,AY26)+SUMIFS($J$4:$J$48,$F$4:$F$48,AQ24,$E$4:$E$48,AY26)+SUMIFS($H$4:$H$48,$F$4:$F$48,AQ24,$E$4:$E$48,AY26)</f>
        <v>0</v>
      </c>
      <c r="BB26" s="371">
        <f>+AB2</f>
        <v>0</v>
      </c>
      <c r="BD26" s="268"/>
      <c r="BE26" s="274">
        <f>IF($I$2=AQ24,1,IF($I$2=Jahr!$M$7,1,0))</f>
        <v>1</v>
      </c>
      <c r="BF26" s="728">
        <v>1</v>
      </c>
      <c r="BG26" s="699">
        <f t="shared" si="33"/>
        <v>0</v>
      </c>
      <c r="BH26" s="699">
        <f t="shared" si="34"/>
        <v>0</v>
      </c>
      <c r="BI26" s="699">
        <f t="shared" si="35"/>
        <v>0</v>
      </c>
      <c r="BJ26" s="700">
        <f t="shared" si="36"/>
        <v>0</v>
      </c>
      <c r="BK26" s="700">
        <f t="shared" si="37"/>
        <v>0</v>
      </c>
      <c r="BL26" s="700">
        <f t="shared" si="38"/>
        <v>0</v>
      </c>
      <c r="BM26" s="701">
        <f t="shared" si="39"/>
        <v>0</v>
      </c>
      <c r="BN26" s="701">
        <f t="shared" si="40"/>
        <v>0</v>
      </c>
      <c r="BO26" s="701">
        <f t="shared" si="41"/>
        <v>0</v>
      </c>
      <c r="BP26" s="698">
        <f t="shared" si="42"/>
        <v>0</v>
      </c>
      <c r="BQ26" s="698">
        <f t="shared" si="43"/>
        <v>0</v>
      </c>
      <c r="BR26" s="698">
        <f t="shared" si="44"/>
        <v>0</v>
      </c>
      <c r="BS26" s="275">
        <f>SUMIFS($H$4:$H$48,$F$4:$F$48,AQ24,$B$4:$B$48,"&gt;0")</f>
        <v>0</v>
      </c>
      <c r="BT26" s="275">
        <f>SUMIFS($I$4:$I$48,$F$4:$F$48,AQ24,$B$4:$B$48,"&gt;0")</f>
        <v>0</v>
      </c>
      <c r="BU26" s="275">
        <f>SUMIFS($J$4:$J$48,$F$4:$F$48,AQ24,$B$4:$B$48,"&gt;0")</f>
        <v>0</v>
      </c>
      <c r="BV26" s="276"/>
      <c r="BW26" s="1056"/>
      <c r="BX26" s="1026"/>
    </row>
    <row r="27" spans="1:76" ht="13.35" customHeight="1" x14ac:dyDescent="0.45">
      <c r="A27" s="1003" t="str">
        <f t="shared" si="0"/>
        <v>!</v>
      </c>
      <c r="B27" s="721"/>
      <c r="C27" s="1180"/>
      <c r="D27" s="722"/>
      <c r="E27" s="585"/>
      <c r="F27" s="586"/>
      <c r="G27" s="592"/>
      <c r="H27" s="1195"/>
      <c r="I27" s="1192"/>
      <c r="J27" s="1196"/>
      <c r="K27" s="1057">
        <f t="shared" si="4"/>
        <v>0</v>
      </c>
      <c r="L27" s="1049">
        <f t="shared" si="2"/>
        <v>0</v>
      </c>
      <c r="M27" s="1050">
        <f t="shared" si="46"/>
        <v>0</v>
      </c>
      <c r="N27" s="1051">
        <f t="shared" si="5"/>
        <v>0</v>
      </c>
      <c r="O27" s="87">
        <f t="shared" si="6"/>
        <v>0</v>
      </c>
      <c r="P27" s="87" t="str">
        <f t="shared" si="7"/>
        <v/>
      </c>
      <c r="Q27" s="1052">
        <f t="shared" si="8"/>
        <v>0</v>
      </c>
      <c r="R27" s="87">
        <f t="shared" si="9"/>
        <v>0</v>
      </c>
      <c r="S27" s="87" t="str">
        <f t="shared" si="10"/>
        <v/>
      </c>
      <c r="T27" s="1052">
        <f t="shared" si="11"/>
        <v>0</v>
      </c>
      <c r="U27" s="87">
        <f t="shared" si="12"/>
        <v>0</v>
      </c>
      <c r="V27" s="87" t="str">
        <f t="shared" si="13"/>
        <v/>
      </c>
      <c r="W27" s="1052">
        <f t="shared" si="14"/>
        <v>1</v>
      </c>
      <c r="X27" s="87">
        <f t="shared" si="15"/>
        <v>0</v>
      </c>
      <c r="Y27" s="87">
        <f t="shared" si="16"/>
        <v>0</v>
      </c>
      <c r="Z27" s="1052">
        <f t="shared" si="17"/>
        <v>1</v>
      </c>
      <c r="AA27" s="87">
        <f t="shared" si="18"/>
        <v>0</v>
      </c>
      <c r="AB27" s="87">
        <f t="shared" si="19"/>
        <v>0</v>
      </c>
      <c r="AC27" s="1052">
        <f t="shared" si="20"/>
        <v>1</v>
      </c>
      <c r="AD27" s="87">
        <f t="shared" si="21"/>
        <v>0</v>
      </c>
      <c r="AE27" s="87">
        <f t="shared" si="22"/>
        <v>0</v>
      </c>
      <c r="AF27" s="1052">
        <f t="shared" si="23"/>
        <v>1</v>
      </c>
      <c r="AG27" s="87">
        <f t="shared" si="24"/>
        <v>0</v>
      </c>
      <c r="AH27" s="87">
        <f t="shared" si="25"/>
        <v>0</v>
      </c>
      <c r="AI27" s="1052">
        <f t="shared" si="26"/>
        <v>1</v>
      </c>
      <c r="AJ27" s="87">
        <f t="shared" si="27"/>
        <v>0</v>
      </c>
      <c r="AK27" s="87">
        <f t="shared" si="28"/>
        <v>0</v>
      </c>
      <c r="AL27" s="1052">
        <f t="shared" si="29"/>
        <v>0</v>
      </c>
      <c r="AM27" s="91">
        <f t="shared" si="30"/>
        <v>0</v>
      </c>
      <c r="AN27" s="91" t="str">
        <f t="shared" si="31"/>
        <v/>
      </c>
      <c r="AO27" s="1058">
        <f>+Parameter!$D$8</f>
        <v>0</v>
      </c>
      <c r="AP27" s="1054">
        <f t="shared" si="32"/>
        <v>0</v>
      </c>
      <c r="AQ27" s="390">
        <f>+Parameter!AH27</f>
        <v>0</v>
      </c>
      <c r="AR27" s="390">
        <f>+Parameter!AI27</f>
        <v>0</v>
      </c>
      <c r="AS27" s="388">
        <f>SUMIFS($I$4:$I$48,$F$4:$F$48,AQ24,$E$4:$E$48,AQ27)+SUMIFS($J$4:$J$48,$F$4:$F$48,AQ24,$E$4:$E$48,AQ27)+SUMIFS($H$4:$H$48,$F$4:$F$48,AQ24,$E$4:$E$48,AQ27)</f>
        <v>0</v>
      </c>
      <c r="AT27" s="388"/>
      <c r="AU27" s="390">
        <f>+Parameter!AL27</f>
        <v>0</v>
      </c>
      <c r="AV27" s="390">
        <f>+Parameter!AM27</f>
        <v>0</v>
      </c>
      <c r="AW27" s="388">
        <f>SUMIFS($I$4:$I$48,$F$4:$F$48,AQ24,$E$4:$E$48,AU27)+SUMIFS($J$4:$J$48,$F$4:$F$48,AQ24,$E$4:$E$48,AU27)+SUMIFS($H$4:$H$48,$F$4:$F$48,AQ24,$E$4:$E$48,AU27)</f>
        <v>0</v>
      </c>
      <c r="AX27" s="388"/>
      <c r="AY27" s="390">
        <f>+Parameter!AP27</f>
        <v>0</v>
      </c>
      <c r="AZ27" s="390">
        <f>+Parameter!AQ27</f>
        <v>0</v>
      </c>
      <c r="BA27" s="388">
        <f>SUMIFS($I$4:$I$48,$F$4:$F$48,AQ24,$E$4:$E$48,AY27)+SUMIFS($J$4:$J$48,$F$4:$F$48,AQ24,$E$4:$E$48,AY27)+SUMIFS($H$4:$H$48,$F$4:$F$48,AQ24,$E$4:$E$48,AY27)</f>
        <v>0</v>
      </c>
      <c r="BB27" s="372" t="str">
        <f>IF(BB28&lt;&gt;0,"Monatsende","")</f>
        <v/>
      </c>
      <c r="BD27" s="268"/>
      <c r="BE27" s="274">
        <f>IF($I$2=AQ24,1,IF($I$2=Jahr!$M$7,1,0))</f>
        <v>1</v>
      </c>
      <c r="BF27" s="728">
        <v>1</v>
      </c>
      <c r="BG27" s="699">
        <f t="shared" si="33"/>
        <v>0</v>
      </c>
      <c r="BH27" s="699">
        <f t="shared" si="34"/>
        <v>0</v>
      </c>
      <c r="BI27" s="699">
        <f t="shared" si="35"/>
        <v>0</v>
      </c>
      <c r="BJ27" s="700">
        <f t="shared" si="36"/>
        <v>0</v>
      </c>
      <c r="BK27" s="700">
        <f t="shared" si="37"/>
        <v>0</v>
      </c>
      <c r="BL27" s="700">
        <f t="shared" si="38"/>
        <v>0</v>
      </c>
      <c r="BM27" s="701">
        <f t="shared" si="39"/>
        <v>0</v>
      </c>
      <c r="BN27" s="701">
        <f t="shared" si="40"/>
        <v>0</v>
      </c>
      <c r="BO27" s="701">
        <f t="shared" si="41"/>
        <v>0</v>
      </c>
      <c r="BP27" s="698">
        <f t="shared" si="42"/>
        <v>0</v>
      </c>
      <c r="BQ27" s="698">
        <f t="shared" si="43"/>
        <v>0</v>
      </c>
      <c r="BR27" s="698">
        <f t="shared" si="44"/>
        <v>0</v>
      </c>
      <c r="BS27" s="270" t="s">
        <v>22</v>
      </c>
      <c r="BV27" s="1055"/>
      <c r="BW27" s="1056"/>
      <c r="BX27" s="1026"/>
    </row>
    <row r="28" spans="1:76" ht="13.35" customHeight="1" x14ac:dyDescent="0.45">
      <c r="A28" s="1003" t="str">
        <f t="shared" si="0"/>
        <v>!</v>
      </c>
      <c r="B28" s="721"/>
      <c r="C28" s="1180"/>
      <c r="D28" s="722"/>
      <c r="E28" s="585"/>
      <c r="F28" s="586"/>
      <c r="G28" s="592"/>
      <c r="H28" s="1195"/>
      <c r="I28" s="1192"/>
      <c r="J28" s="1196"/>
      <c r="K28" s="1057">
        <f t="shared" si="4"/>
        <v>0</v>
      </c>
      <c r="L28" s="1049">
        <f t="shared" si="2"/>
        <v>0</v>
      </c>
      <c r="M28" s="1050">
        <f t="shared" si="46"/>
        <v>0</v>
      </c>
      <c r="N28" s="1051">
        <f t="shared" si="5"/>
        <v>0</v>
      </c>
      <c r="O28" s="87">
        <f t="shared" si="6"/>
        <v>0</v>
      </c>
      <c r="P28" s="87" t="str">
        <f t="shared" si="7"/>
        <v/>
      </c>
      <c r="Q28" s="1052">
        <f t="shared" si="8"/>
        <v>0</v>
      </c>
      <c r="R28" s="87">
        <f t="shared" si="9"/>
        <v>0</v>
      </c>
      <c r="S28" s="87" t="str">
        <f t="shared" si="10"/>
        <v/>
      </c>
      <c r="T28" s="1052">
        <f t="shared" si="11"/>
        <v>0</v>
      </c>
      <c r="U28" s="87">
        <f t="shared" si="12"/>
        <v>0</v>
      </c>
      <c r="V28" s="87" t="str">
        <f t="shared" si="13"/>
        <v/>
      </c>
      <c r="W28" s="1052">
        <f t="shared" si="14"/>
        <v>1</v>
      </c>
      <c r="X28" s="87">
        <f t="shared" si="15"/>
        <v>0</v>
      </c>
      <c r="Y28" s="87">
        <f t="shared" si="16"/>
        <v>0</v>
      </c>
      <c r="Z28" s="1052">
        <f t="shared" si="17"/>
        <v>1</v>
      </c>
      <c r="AA28" s="87">
        <f t="shared" si="18"/>
        <v>0</v>
      </c>
      <c r="AB28" s="87">
        <f t="shared" si="19"/>
        <v>0</v>
      </c>
      <c r="AC28" s="1052">
        <f t="shared" si="20"/>
        <v>1</v>
      </c>
      <c r="AD28" s="87">
        <f t="shared" si="21"/>
        <v>0</v>
      </c>
      <c r="AE28" s="87">
        <f t="shared" si="22"/>
        <v>0</v>
      </c>
      <c r="AF28" s="1052">
        <f t="shared" si="23"/>
        <v>1</v>
      </c>
      <c r="AG28" s="87">
        <f t="shared" si="24"/>
        <v>0</v>
      </c>
      <c r="AH28" s="87">
        <f t="shared" si="25"/>
        <v>0</v>
      </c>
      <c r="AI28" s="1052">
        <f t="shared" si="26"/>
        <v>1</v>
      </c>
      <c r="AJ28" s="87">
        <f t="shared" si="27"/>
        <v>0</v>
      </c>
      <c r="AK28" s="87">
        <f t="shared" si="28"/>
        <v>0</v>
      </c>
      <c r="AL28" s="1052">
        <f t="shared" si="29"/>
        <v>0</v>
      </c>
      <c r="AM28" s="91">
        <f t="shared" si="30"/>
        <v>0</v>
      </c>
      <c r="AN28" s="91" t="str">
        <f t="shared" si="31"/>
        <v/>
      </c>
      <c r="AO28" s="1058">
        <f>+Parameter!$D$8</f>
        <v>0</v>
      </c>
      <c r="AP28" s="1054">
        <f t="shared" si="32"/>
        <v>0</v>
      </c>
      <c r="AQ28" s="392">
        <f>+Parameter!AH28</f>
        <v>0</v>
      </c>
      <c r="AR28" s="392">
        <f>+Parameter!AI28</f>
        <v>0</v>
      </c>
      <c r="AS28" s="388">
        <f>SUMIFS($I$4:$I$48,$F$4:$F$48,AQ24,$E$4:$E$48,AQ28)+SUMIFS($J$4:$J$48,$F$4:$F$48,AQ24,$E$4:$E$48,AQ28)+SUMIFS($H$4:$H$48,$F$4:$F$48,AQ24,$E$4:$E$48,AQ28)</f>
        <v>0</v>
      </c>
      <c r="AT28" s="391"/>
      <c r="AU28" s="392">
        <f>+Parameter!AL28</f>
        <v>0</v>
      </c>
      <c r="AV28" s="392">
        <f>+Parameter!AM28</f>
        <v>0</v>
      </c>
      <c r="AW28" s="388">
        <f>SUMIFS($I$4:$I$48,$F$4:$F$48,AQ24,$E$4:$E$48,AU28)+SUMIFS($J$4:$J$48,$F$4:$F$48,AQ24,$E$4:$E$48,AU28)+SUMIFS($H$4:$H$48,$F$4:$F$48,AQ24,$E$4:$E$48,AU28)</f>
        <v>0</v>
      </c>
      <c r="AX28" s="391"/>
      <c r="AY28" s="392">
        <f>+Parameter!AP28</f>
        <v>0</v>
      </c>
      <c r="AZ28" s="392">
        <f>+Parameter!AQ28</f>
        <v>0</v>
      </c>
      <c r="BA28" s="388">
        <f>SUMIFS($I$4:$I$48,$F$4:$F$48,AQ24,$E$4:$E$48,AY28)+SUMIFS($J$4:$J$48,$F$4:$F$48,AQ24,$E$4:$E$48,AY28)+SUMIFS($H$4:$H$48,$F$4:$F$48,AQ24,$E$4:$E$48,AY28)</f>
        <v>0</v>
      </c>
      <c r="BB28" s="375">
        <f>+AB3</f>
        <v>0</v>
      </c>
      <c r="BD28" s="268"/>
      <c r="BE28" s="274">
        <f>IF($I$2=AQ24,1,IF($I$2=Jahr!$M$7,1,0))</f>
        <v>1</v>
      </c>
      <c r="BF28" s="728">
        <v>1</v>
      </c>
      <c r="BG28" s="702">
        <f t="shared" si="33"/>
        <v>0</v>
      </c>
      <c r="BH28" s="702">
        <f t="shared" si="34"/>
        <v>0</v>
      </c>
      <c r="BI28" s="702">
        <f t="shared" si="35"/>
        <v>0</v>
      </c>
      <c r="BJ28" s="703">
        <f t="shared" si="36"/>
        <v>0</v>
      </c>
      <c r="BK28" s="703">
        <f t="shared" si="37"/>
        <v>0</v>
      </c>
      <c r="BL28" s="703">
        <f t="shared" si="38"/>
        <v>0</v>
      </c>
      <c r="BM28" s="704">
        <f t="shared" si="39"/>
        <v>0</v>
      </c>
      <c r="BN28" s="704">
        <f t="shared" si="40"/>
        <v>0</v>
      </c>
      <c r="BO28" s="704">
        <f t="shared" si="41"/>
        <v>0</v>
      </c>
      <c r="BP28" s="705">
        <f t="shared" si="42"/>
        <v>0</v>
      </c>
      <c r="BQ28" s="705">
        <f t="shared" si="43"/>
        <v>0</v>
      </c>
      <c r="BR28" s="705">
        <f t="shared" si="44"/>
        <v>0</v>
      </c>
      <c r="BS28" s="277">
        <f>SUMIFS($H$4:$H$48,$F$4:$F$48,AQ24)</f>
        <v>0</v>
      </c>
      <c r="BT28" s="277">
        <f>SUMIFS($I$4:$I$48,$F$4:$F$48,AQ24)</f>
        <v>0</v>
      </c>
      <c r="BU28" s="277">
        <f>SUMIFS($J$4:$J$48,$F$4:$F$48,AQ24)</f>
        <v>0</v>
      </c>
      <c r="BV28" s="278">
        <f>IF($AP$2=0,+BW28-BB24,0)</f>
        <v>0</v>
      </c>
      <c r="BW28" s="1059">
        <f>+AB$50</f>
        <v>0</v>
      </c>
      <c r="BX28" s="1026"/>
    </row>
    <row r="29" spans="1:76" ht="13.35" customHeight="1" x14ac:dyDescent="0.45">
      <c r="A29" s="1003" t="str">
        <f t="shared" si="0"/>
        <v>!</v>
      </c>
      <c r="B29" s="721"/>
      <c r="C29" s="1180"/>
      <c r="D29" s="722"/>
      <c r="E29" s="585"/>
      <c r="F29" s="586"/>
      <c r="G29" s="592"/>
      <c r="H29" s="1195"/>
      <c r="I29" s="1192"/>
      <c r="J29" s="1196"/>
      <c r="K29" s="1057">
        <f t="shared" si="4"/>
        <v>0</v>
      </c>
      <c r="L29" s="1049">
        <f t="shared" si="2"/>
        <v>0</v>
      </c>
      <c r="M29" s="1050">
        <f t="shared" si="46"/>
        <v>0</v>
      </c>
      <c r="N29" s="1051">
        <f t="shared" si="5"/>
        <v>0</v>
      </c>
      <c r="O29" s="87">
        <f t="shared" si="6"/>
        <v>0</v>
      </c>
      <c r="P29" s="87" t="str">
        <f t="shared" si="7"/>
        <v/>
      </c>
      <c r="Q29" s="1052">
        <f t="shared" si="8"/>
        <v>0</v>
      </c>
      <c r="R29" s="87">
        <f t="shared" si="9"/>
        <v>0</v>
      </c>
      <c r="S29" s="87" t="str">
        <f t="shared" si="10"/>
        <v/>
      </c>
      <c r="T29" s="1052">
        <f t="shared" si="11"/>
        <v>0</v>
      </c>
      <c r="U29" s="87">
        <f t="shared" si="12"/>
        <v>0</v>
      </c>
      <c r="V29" s="87" t="str">
        <f t="shared" si="13"/>
        <v/>
      </c>
      <c r="W29" s="1052">
        <f t="shared" si="14"/>
        <v>1</v>
      </c>
      <c r="X29" s="87">
        <f t="shared" si="15"/>
        <v>0</v>
      </c>
      <c r="Y29" s="87">
        <f t="shared" si="16"/>
        <v>0</v>
      </c>
      <c r="Z29" s="1052">
        <f t="shared" si="17"/>
        <v>1</v>
      </c>
      <c r="AA29" s="87">
        <f t="shared" si="18"/>
        <v>0</v>
      </c>
      <c r="AB29" s="87">
        <f t="shared" si="19"/>
        <v>0</v>
      </c>
      <c r="AC29" s="1052">
        <f t="shared" si="20"/>
        <v>1</v>
      </c>
      <c r="AD29" s="87">
        <f t="shared" si="21"/>
        <v>0</v>
      </c>
      <c r="AE29" s="87">
        <f t="shared" si="22"/>
        <v>0</v>
      </c>
      <c r="AF29" s="1052">
        <f t="shared" si="23"/>
        <v>1</v>
      </c>
      <c r="AG29" s="87">
        <f t="shared" si="24"/>
        <v>0</v>
      </c>
      <c r="AH29" s="87">
        <f t="shared" si="25"/>
        <v>0</v>
      </c>
      <c r="AI29" s="1052">
        <f t="shared" si="26"/>
        <v>1</v>
      </c>
      <c r="AJ29" s="87">
        <f t="shared" si="27"/>
        <v>0</v>
      </c>
      <c r="AK29" s="87">
        <f t="shared" si="28"/>
        <v>0</v>
      </c>
      <c r="AL29" s="1052">
        <f t="shared" si="29"/>
        <v>0</v>
      </c>
      <c r="AM29" s="91">
        <f t="shared" si="30"/>
        <v>0</v>
      </c>
      <c r="AN29" s="91" t="str">
        <f t="shared" si="31"/>
        <v/>
      </c>
      <c r="AO29" s="1053">
        <f>IF(AP29="E",1,0)</f>
        <v>0</v>
      </c>
      <c r="AP29" s="1054">
        <f t="shared" si="32"/>
        <v>0</v>
      </c>
      <c r="AQ29" s="220" t="str">
        <f>+Parameter!AH29</f>
        <v>#</v>
      </c>
      <c r="AR29" s="631"/>
      <c r="AS29" s="632">
        <f>SUM(AS30:AS33)</f>
        <v>0</v>
      </c>
      <c r="AT29" s="632"/>
      <c r="AU29" s="632"/>
      <c r="AV29" s="632"/>
      <c r="AW29" s="632">
        <f>SUM(AW30:AW33)</f>
        <v>0</v>
      </c>
      <c r="AX29" s="632"/>
      <c r="AY29" s="632"/>
      <c r="AZ29" s="632"/>
      <c r="BA29" s="632">
        <f>SUM(BA30:BA33)</f>
        <v>0</v>
      </c>
      <c r="BB29" s="634">
        <f>+BA29+AW29+AS29</f>
        <v>0</v>
      </c>
      <c r="BD29" s="268"/>
      <c r="BE29" s="274">
        <f>IF($I$2=AQ29,1,IF($I$2=Jahr!$M$7,1,0))</f>
        <v>1</v>
      </c>
      <c r="BF29" s="728">
        <v>1</v>
      </c>
      <c r="BG29" s="227"/>
      <c r="BH29" s="227"/>
      <c r="BI29" s="227"/>
      <c r="BJ29" s="227"/>
      <c r="BK29" s="227"/>
      <c r="BL29" s="227"/>
      <c r="BM29" s="227"/>
      <c r="BN29" s="227"/>
      <c r="BO29" s="227"/>
      <c r="BP29" s="273"/>
      <c r="BQ29" s="273"/>
      <c r="BR29" s="273"/>
      <c r="BV29" s="1055"/>
      <c r="BW29" s="1056"/>
      <c r="BX29" s="1026"/>
    </row>
    <row r="30" spans="1:76" ht="13.35" customHeight="1" x14ac:dyDescent="0.45">
      <c r="A30" s="1003" t="str">
        <f t="shared" si="0"/>
        <v>!</v>
      </c>
      <c r="B30" s="721"/>
      <c r="C30" s="1180"/>
      <c r="D30" s="722"/>
      <c r="E30" s="585"/>
      <c r="F30" s="586"/>
      <c r="G30" s="592"/>
      <c r="H30" s="1195"/>
      <c r="I30" s="1192"/>
      <c r="J30" s="1196"/>
      <c r="K30" s="1057">
        <f t="shared" si="4"/>
        <v>0</v>
      </c>
      <c r="L30" s="1049">
        <f t="shared" si="2"/>
        <v>0</v>
      </c>
      <c r="M30" s="1050">
        <f t="shared" si="46"/>
        <v>0</v>
      </c>
      <c r="N30" s="1051">
        <f t="shared" si="5"/>
        <v>0</v>
      </c>
      <c r="O30" s="87">
        <f t="shared" si="6"/>
        <v>0</v>
      </c>
      <c r="P30" s="87" t="str">
        <f t="shared" si="7"/>
        <v/>
      </c>
      <c r="Q30" s="1052">
        <f t="shared" si="8"/>
        <v>0</v>
      </c>
      <c r="R30" s="87">
        <f t="shared" si="9"/>
        <v>0</v>
      </c>
      <c r="S30" s="87" t="str">
        <f t="shared" si="10"/>
        <v/>
      </c>
      <c r="T30" s="1052">
        <f t="shared" si="11"/>
        <v>0</v>
      </c>
      <c r="U30" s="87">
        <f t="shared" si="12"/>
        <v>0</v>
      </c>
      <c r="V30" s="87" t="str">
        <f t="shared" si="13"/>
        <v/>
      </c>
      <c r="W30" s="1052">
        <f t="shared" si="14"/>
        <v>1</v>
      </c>
      <c r="X30" s="87">
        <f t="shared" si="15"/>
        <v>0</v>
      </c>
      <c r="Y30" s="87">
        <f t="shared" si="16"/>
        <v>0</v>
      </c>
      <c r="Z30" s="1052">
        <f t="shared" si="17"/>
        <v>1</v>
      </c>
      <c r="AA30" s="87">
        <f t="shared" si="18"/>
        <v>0</v>
      </c>
      <c r="AB30" s="87">
        <f t="shared" si="19"/>
        <v>0</v>
      </c>
      <c r="AC30" s="1052">
        <f t="shared" si="20"/>
        <v>1</v>
      </c>
      <c r="AD30" s="87">
        <f t="shared" si="21"/>
        <v>0</v>
      </c>
      <c r="AE30" s="87">
        <f t="shared" si="22"/>
        <v>0</v>
      </c>
      <c r="AF30" s="1052">
        <f t="shared" si="23"/>
        <v>1</v>
      </c>
      <c r="AG30" s="87">
        <f t="shared" si="24"/>
        <v>0</v>
      </c>
      <c r="AH30" s="87">
        <f t="shared" si="25"/>
        <v>0</v>
      </c>
      <c r="AI30" s="1052">
        <f t="shared" si="26"/>
        <v>1</v>
      </c>
      <c r="AJ30" s="87">
        <f t="shared" si="27"/>
        <v>0</v>
      </c>
      <c r="AK30" s="87">
        <f t="shared" si="28"/>
        <v>0</v>
      </c>
      <c r="AL30" s="1052">
        <f t="shared" si="29"/>
        <v>0</v>
      </c>
      <c r="AM30" s="91">
        <f t="shared" si="30"/>
        <v>0</v>
      </c>
      <c r="AN30" s="91" t="str">
        <f t="shared" si="31"/>
        <v/>
      </c>
      <c r="AO30" s="1058">
        <f>+Parameter!$D$9</f>
        <v>0</v>
      </c>
      <c r="AP30" s="1054">
        <f t="shared" si="32"/>
        <v>0</v>
      </c>
      <c r="AQ30" s="394">
        <f>+Parameter!AH30</f>
        <v>0</v>
      </c>
      <c r="AR30" s="395">
        <f>+Parameter!AI30</f>
        <v>0</v>
      </c>
      <c r="AS30" s="393">
        <f>SUMIFS($I$4:$I$48,$F$4:$F$48,AQ29,$E$4:$E$48,AQ30)+SUMIFS($J$4:$J$48,$F$4:$F$48,AQ29,$E$4:$E$48,AQ30)+SUMIFS($H$4:$H$48,$F$4:$F$48,AQ29,$E$4:$E$48,AQ30)</f>
        <v>0</v>
      </c>
      <c r="AT30" s="393"/>
      <c r="AU30" s="394">
        <f>+Parameter!AL30</f>
        <v>0</v>
      </c>
      <c r="AV30" s="395">
        <f>+Parameter!AM30</f>
        <v>0</v>
      </c>
      <c r="AW30" s="393">
        <f>SUMIFS($I$4:$I$48,$F$4:$F$48,AQ29,$E$4:$E$48,AU30)+SUMIFS($J$4:$J$48,$F$4:$F$48,AQ29,$E$4:$E$48,AU30)+SUMIFS($H$4:$H$48,$F$4:$F$48,AQ29,$E$4:$E$48,AU30)</f>
        <v>0</v>
      </c>
      <c r="AX30" s="393"/>
      <c r="AY30" s="394">
        <f>+Parameter!AP30</f>
        <v>0</v>
      </c>
      <c r="AZ30" s="395">
        <f>+Parameter!AQ30</f>
        <v>0</v>
      </c>
      <c r="BA30" s="393">
        <f>SUMIFS($I$4:$I$48,$F$4:$F$48,AQ29,$E$4:$E$48,AY30)+SUMIFS($J$4:$J$48,$F$4:$F$48,AQ29,$E$4:$E$48,AY30)+SUMIFS($H$4:$H$48,$F$4:$F$48,AQ29,$E$4:$E$48,AY30)</f>
        <v>0</v>
      </c>
      <c r="BB30" s="370" t="str">
        <f>IF(AND($B$50="y",BB31&lt;&gt;0),"aktuell","")</f>
        <v/>
      </c>
      <c r="BD30" s="268"/>
      <c r="BE30" s="274">
        <f>IF($I$2=AQ29,1,IF($I$2=Jahr!$M$7,1,0))</f>
        <v>1</v>
      </c>
      <c r="BF30" s="728">
        <v>1</v>
      </c>
      <c r="BG30" s="699">
        <f t="shared" si="33"/>
        <v>0</v>
      </c>
      <c r="BH30" s="699">
        <f t="shared" si="34"/>
        <v>0</v>
      </c>
      <c r="BI30" s="699">
        <f t="shared" si="35"/>
        <v>0</v>
      </c>
      <c r="BJ30" s="700">
        <f t="shared" si="36"/>
        <v>0</v>
      </c>
      <c r="BK30" s="700">
        <f t="shared" si="37"/>
        <v>0</v>
      </c>
      <c r="BL30" s="700">
        <f t="shared" si="38"/>
        <v>0</v>
      </c>
      <c r="BM30" s="701">
        <f t="shared" si="39"/>
        <v>0</v>
      </c>
      <c r="BN30" s="701">
        <f t="shared" si="40"/>
        <v>0</v>
      </c>
      <c r="BO30" s="701">
        <f t="shared" si="41"/>
        <v>0</v>
      </c>
      <c r="BP30" s="698">
        <f t="shared" si="42"/>
        <v>0</v>
      </c>
      <c r="BQ30" s="698">
        <f t="shared" si="43"/>
        <v>0</v>
      </c>
      <c r="BR30" s="698">
        <f t="shared" si="44"/>
        <v>0</v>
      </c>
      <c r="BS30" s="270" t="s">
        <v>8</v>
      </c>
      <c r="BV30" s="1055"/>
      <c r="BW30" s="1056"/>
      <c r="BX30" s="1026"/>
    </row>
    <row r="31" spans="1:76" ht="13.35" customHeight="1" x14ac:dyDescent="0.45">
      <c r="A31" s="1003" t="str">
        <f t="shared" si="0"/>
        <v>!</v>
      </c>
      <c r="B31" s="721"/>
      <c r="C31" s="1180"/>
      <c r="D31" s="722"/>
      <c r="E31" s="585"/>
      <c r="F31" s="586"/>
      <c r="G31" s="592"/>
      <c r="H31" s="1195"/>
      <c r="I31" s="1192"/>
      <c r="J31" s="1196"/>
      <c r="K31" s="1057">
        <f t="shared" si="4"/>
        <v>0</v>
      </c>
      <c r="L31" s="1049">
        <f t="shared" si="2"/>
        <v>0</v>
      </c>
      <c r="M31" s="1050">
        <f t="shared" si="46"/>
        <v>0</v>
      </c>
      <c r="N31" s="1051">
        <f t="shared" si="5"/>
        <v>0</v>
      </c>
      <c r="O31" s="87">
        <f t="shared" si="6"/>
        <v>0</v>
      </c>
      <c r="P31" s="87" t="str">
        <f t="shared" si="7"/>
        <v/>
      </c>
      <c r="Q31" s="1052">
        <f t="shared" si="8"/>
        <v>0</v>
      </c>
      <c r="R31" s="87">
        <f t="shared" si="9"/>
        <v>0</v>
      </c>
      <c r="S31" s="87" t="str">
        <f t="shared" si="10"/>
        <v/>
      </c>
      <c r="T31" s="1052">
        <f t="shared" si="11"/>
        <v>0</v>
      </c>
      <c r="U31" s="87">
        <f t="shared" si="12"/>
        <v>0</v>
      </c>
      <c r="V31" s="87" t="str">
        <f t="shared" si="13"/>
        <v/>
      </c>
      <c r="W31" s="1052">
        <f t="shared" si="14"/>
        <v>1</v>
      </c>
      <c r="X31" s="87">
        <f t="shared" si="15"/>
        <v>0</v>
      </c>
      <c r="Y31" s="87">
        <f t="shared" si="16"/>
        <v>0</v>
      </c>
      <c r="Z31" s="1052">
        <f t="shared" si="17"/>
        <v>1</v>
      </c>
      <c r="AA31" s="87">
        <f t="shared" si="18"/>
        <v>0</v>
      </c>
      <c r="AB31" s="87">
        <f t="shared" si="19"/>
        <v>0</v>
      </c>
      <c r="AC31" s="1052">
        <f t="shared" si="20"/>
        <v>1</v>
      </c>
      <c r="AD31" s="87">
        <f t="shared" si="21"/>
        <v>0</v>
      </c>
      <c r="AE31" s="87">
        <f t="shared" si="22"/>
        <v>0</v>
      </c>
      <c r="AF31" s="1052">
        <f t="shared" si="23"/>
        <v>1</v>
      </c>
      <c r="AG31" s="87">
        <f t="shared" si="24"/>
        <v>0</v>
      </c>
      <c r="AH31" s="87">
        <f t="shared" si="25"/>
        <v>0</v>
      </c>
      <c r="AI31" s="1052">
        <f t="shared" si="26"/>
        <v>1</v>
      </c>
      <c r="AJ31" s="87">
        <f t="shared" si="27"/>
        <v>0</v>
      </c>
      <c r="AK31" s="87">
        <f t="shared" si="28"/>
        <v>0</v>
      </c>
      <c r="AL31" s="1052">
        <f t="shared" si="29"/>
        <v>0</v>
      </c>
      <c r="AM31" s="91">
        <f t="shared" si="30"/>
        <v>0</v>
      </c>
      <c r="AN31" s="91" t="str">
        <f t="shared" si="31"/>
        <v/>
      </c>
      <c r="AO31" s="1058">
        <f>+Parameter!$D$9</f>
        <v>0</v>
      </c>
      <c r="AP31" s="1054">
        <f t="shared" si="32"/>
        <v>0</v>
      </c>
      <c r="AQ31" s="395">
        <f>+Parameter!AH31</f>
        <v>0</v>
      </c>
      <c r="AR31" s="395">
        <f>+Parameter!AI31</f>
        <v>0</v>
      </c>
      <c r="AS31" s="393">
        <f>SUMIFS($I$4:$I$48,$F$4:$F$48,AQ29,$E$4:$E$48,AQ31)+SUMIFS($J$4:$J$48,$F$4:$F$48,AQ29,$E$4:$E$48,AQ31)+SUMIFS($H$4:$H$48,$F$4:$F$48,AQ29,$E$4:$E$48,AQ31)</f>
        <v>0</v>
      </c>
      <c r="AT31" s="393"/>
      <c r="AU31" s="395">
        <f>+Parameter!AL31</f>
        <v>0</v>
      </c>
      <c r="AV31" s="395">
        <f>+Parameter!AM31</f>
        <v>0</v>
      </c>
      <c r="AW31" s="393">
        <f>SUMIFS($I$4:$I$48,$F$4:$F$48,AQ29,$E$4:$E$48,AU31)+SUMIFS($J$4:$J$48,$F$4:$F$48,AQ29,$E$4:$E$48,AU31)+SUMIFS($H$4:$H$48,$F$4:$F$48,AQ29,$E$4:$E$48,AU31)</f>
        <v>0</v>
      </c>
      <c r="AX31" s="393"/>
      <c r="AY31" s="395">
        <f>+Parameter!AP31</f>
        <v>0</v>
      </c>
      <c r="AZ31" s="395">
        <f>+Parameter!AQ31</f>
        <v>0</v>
      </c>
      <c r="BA31" s="393">
        <f>SUMIFS($I$4:$I$48,$F$4:$F$48,AQ29,$E$4:$E$48,AY31)+SUMIFS($J$4:$J$48,$F$4:$F$48,AQ29,$E$4:$E$48,AY31)+SUMIFS($H$4:$H$48,$F$4:$F$48,AQ29,$E$4:$E$48,AY31)</f>
        <v>0</v>
      </c>
      <c r="BB31" s="371">
        <f>+AE2</f>
        <v>0</v>
      </c>
      <c r="BD31" s="268"/>
      <c r="BE31" s="274">
        <f>IF($I$2=AQ29,1,IF($I$2=Jahr!$M$7,1,0))</f>
        <v>1</v>
      </c>
      <c r="BF31" s="728">
        <v>1</v>
      </c>
      <c r="BG31" s="699">
        <f t="shared" si="33"/>
        <v>0</v>
      </c>
      <c r="BH31" s="699">
        <f t="shared" si="34"/>
        <v>0</v>
      </c>
      <c r="BI31" s="699">
        <f t="shared" si="35"/>
        <v>0</v>
      </c>
      <c r="BJ31" s="700">
        <f t="shared" si="36"/>
        <v>0</v>
      </c>
      <c r="BK31" s="700">
        <f t="shared" si="37"/>
        <v>0</v>
      </c>
      <c r="BL31" s="700">
        <f t="shared" si="38"/>
        <v>0</v>
      </c>
      <c r="BM31" s="701">
        <f t="shared" si="39"/>
        <v>0</v>
      </c>
      <c r="BN31" s="701">
        <f t="shared" si="40"/>
        <v>0</v>
      </c>
      <c r="BO31" s="701">
        <f t="shared" si="41"/>
        <v>0</v>
      </c>
      <c r="BP31" s="698">
        <f t="shared" si="42"/>
        <v>0</v>
      </c>
      <c r="BQ31" s="698">
        <f t="shared" si="43"/>
        <v>0</v>
      </c>
      <c r="BR31" s="698">
        <f t="shared" si="44"/>
        <v>0</v>
      </c>
      <c r="BS31" s="275">
        <f>SUMIFS($H$4:$H$48,$F$4:$F$48,AQ29,$B$4:$B$48,"&gt;0")</f>
        <v>0</v>
      </c>
      <c r="BT31" s="275">
        <f>SUMIFS($I$4:$I$48,$F$4:$F$48,AQ29,$B$4:$B$48,"&gt;0")</f>
        <v>0</v>
      </c>
      <c r="BU31" s="275">
        <f>SUMIFS($J$4:$J$48,$F$4:$F$48,AQ29,$B$4:$B$48,"&gt;0")</f>
        <v>0</v>
      </c>
      <c r="BV31" s="276"/>
      <c r="BW31" s="1056"/>
      <c r="BX31" s="1026"/>
    </row>
    <row r="32" spans="1:76" ht="13.35" customHeight="1" x14ac:dyDescent="0.45">
      <c r="A32" s="1003" t="str">
        <f t="shared" si="0"/>
        <v>!</v>
      </c>
      <c r="B32" s="721"/>
      <c r="C32" s="1180"/>
      <c r="D32" s="722"/>
      <c r="E32" s="585"/>
      <c r="F32" s="586"/>
      <c r="G32" s="592"/>
      <c r="H32" s="1195"/>
      <c r="I32" s="1192"/>
      <c r="J32" s="1196"/>
      <c r="K32" s="1057">
        <f t="shared" si="4"/>
        <v>0</v>
      </c>
      <c r="L32" s="1049">
        <f t="shared" si="2"/>
        <v>0</v>
      </c>
      <c r="M32" s="1050">
        <f t="shared" si="46"/>
        <v>0</v>
      </c>
      <c r="N32" s="1051">
        <f t="shared" si="5"/>
        <v>0</v>
      </c>
      <c r="O32" s="87">
        <f t="shared" si="6"/>
        <v>0</v>
      </c>
      <c r="P32" s="87" t="str">
        <f t="shared" si="7"/>
        <v/>
      </c>
      <c r="Q32" s="1052">
        <f t="shared" si="8"/>
        <v>0</v>
      </c>
      <c r="R32" s="87">
        <f t="shared" si="9"/>
        <v>0</v>
      </c>
      <c r="S32" s="87" t="str">
        <f t="shared" si="10"/>
        <v/>
      </c>
      <c r="T32" s="1052">
        <f t="shared" si="11"/>
        <v>0</v>
      </c>
      <c r="U32" s="87">
        <f t="shared" si="12"/>
        <v>0</v>
      </c>
      <c r="V32" s="87" t="str">
        <f t="shared" si="13"/>
        <v/>
      </c>
      <c r="W32" s="1052">
        <f t="shared" si="14"/>
        <v>1</v>
      </c>
      <c r="X32" s="87">
        <f t="shared" si="15"/>
        <v>0</v>
      </c>
      <c r="Y32" s="87">
        <f t="shared" si="16"/>
        <v>0</v>
      </c>
      <c r="Z32" s="1052">
        <f t="shared" si="17"/>
        <v>1</v>
      </c>
      <c r="AA32" s="87">
        <f t="shared" si="18"/>
        <v>0</v>
      </c>
      <c r="AB32" s="87">
        <f t="shared" si="19"/>
        <v>0</v>
      </c>
      <c r="AC32" s="1052">
        <f t="shared" si="20"/>
        <v>1</v>
      </c>
      <c r="AD32" s="87">
        <f t="shared" si="21"/>
        <v>0</v>
      </c>
      <c r="AE32" s="87">
        <f t="shared" si="22"/>
        <v>0</v>
      </c>
      <c r="AF32" s="1052">
        <f t="shared" si="23"/>
        <v>1</v>
      </c>
      <c r="AG32" s="87">
        <f t="shared" si="24"/>
        <v>0</v>
      </c>
      <c r="AH32" s="87">
        <f t="shared" si="25"/>
        <v>0</v>
      </c>
      <c r="AI32" s="1052">
        <f t="shared" si="26"/>
        <v>1</v>
      </c>
      <c r="AJ32" s="87">
        <f t="shared" si="27"/>
        <v>0</v>
      </c>
      <c r="AK32" s="87">
        <f t="shared" si="28"/>
        <v>0</v>
      </c>
      <c r="AL32" s="1052">
        <f t="shared" si="29"/>
        <v>0</v>
      </c>
      <c r="AM32" s="91">
        <f t="shared" si="30"/>
        <v>0</v>
      </c>
      <c r="AN32" s="91" t="str">
        <f t="shared" si="31"/>
        <v/>
      </c>
      <c r="AO32" s="1058">
        <f>+Parameter!$D$9</f>
        <v>0</v>
      </c>
      <c r="AP32" s="1054">
        <f t="shared" si="32"/>
        <v>0</v>
      </c>
      <c r="AQ32" s="395">
        <f>+Parameter!AH32</f>
        <v>0</v>
      </c>
      <c r="AR32" s="395">
        <f>+Parameter!AI32</f>
        <v>0</v>
      </c>
      <c r="AS32" s="393">
        <f>SUMIFS($I$4:$I$48,$F$4:$F$48,AQ29,$E$4:$E$48,AQ32)+SUMIFS($J$4:$J$48,$F$4:$F$48,AQ29,$E$4:$E$48,AQ32)+SUMIFS($H$4:$H$48,$F$4:$F$48,AQ29,$E$4:$E$48,AQ32)</f>
        <v>0</v>
      </c>
      <c r="AT32" s="393"/>
      <c r="AU32" s="395">
        <f>+Parameter!AL32</f>
        <v>0</v>
      </c>
      <c r="AV32" s="395">
        <f>+Parameter!AM32</f>
        <v>0</v>
      </c>
      <c r="AW32" s="393">
        <f>SUMIFS($I$4:$I$48,$F$4:$F$48,AQ29,$E$4:$E$48,AU32)+SUMIFS($J$4:$J$48,$F$4:$F$48,AQ29,$E$4:$E$48,AU32)+SUMIFS($H$4:$H$48,$F$4:$F$48,AQ29,$E$4:$E$48,AU32)</f>
        <v>0</v>
      </c>
      <c r="AX32" s="393"/>
      <c r="AY32" s="395">
        <f>+Parameter!AP32</f>
        <v>0</v>
      </c>
      <c r="AZ32" s="395">
        <f>+Parameter!AQ32</f>
        <v>0</v>
      </c>
      <c r="BA32" s="393">
        <f>SUMIFS($I$4:$I$48,$F$4:$F$48,AQ29,$E$4:$E$48,AY32)+SUMIFS($J$4:$J$48,$F$4:$F$48,AQ29,$E$4:$E$48,AY32)+SUMIFS($H$4:$H$48,$F$4:$F$48,AQ29,$E$4:$E$48,AY32)</f>
        <v>0</v>
      </c>
      <c r="BB32" s="372" t="str">
        <f>IF(BB33&lt;&gt;0,"Monatsende","")</f>
        <v/>
      </c>
      <c r="BD32" s="268"/>
      <c r="BE32" s="274">
        <f>IF($I$2=AQ29,1,IF($I$2=Jahr!$M$7,1,0))</f>
        <v>1</v>
      </c>
      <c r="BF32" s="728">
        <v>1</v>
      </c>
      <c r="BG32" s="699">
        <f t="shared" si="33"/>
        <v>0</v>
      </c>
      <c r="BH32" s="699">
        <f t="shared" si="34"/>
        <v>0</v>
      </c>
      <c r="BI32" s="699">
        <f t="shared" si="35"/>
        <v>0</v>
      </c>
      <c r="BJ32" s="700">
        <f t="shared" si="36"/>
        <v>0</v>
      </c>
      <c r="BK32" s="700">
        <f t="shared" si="37"/>
        <v>0</v>
      </c>
      <c r="BL32" s="700">
        <f t="shared" si="38"/>
        <v>0</v>
      </c>
      <c r="BM32" s="701">
        <f t="shared" si="39"/>
        <v>0</v>
      </c>
      <c r="BN32" s="701">
        <f t="shared" si="40"/>
        <v>0</v>
      </c>
      <c r="BO32" s="701">
        <f t="shared" si="41"/>
        <v>0</v>
      </c>
      <c r="BP32" s="698">
        <f t="shared" si="42"/>
        <v>0</v>
      </c>
      <c r="BQ32" s="698">
        <f t="shared" si="43"/>
        <v>0</v>
      </c>
      <c r="BR32" s="698">
        <f t="shared" si="44"/>
        <v>0</v>
      </c>
      <c r="BS32" s="270" t="s">
        <v>22</v>
      </c>
      <c r="BV32" s="1055"/>
      <c r="BW32" s="1056"/>
      <c r="BX32" s="1026"/>
    </row>
    <row r="33" spans="1:76" ht="13.35" customHeight="1" x14ac:dyDescent="0.45">
      <c r="A33" s="1003" t="str">
        <f t="shared" si="0"/>
        <v>!</v>
      </c>
      <c r="B33" s="721"/>
      <c r="C33" s="1180"/>
      <c r="D33" s="722"/>
      <c r="E33" s="585"/>
      <c r="F33" s="586"/>
      <c r="G33" s="592"/>
      <c r="H33" s="1195"/>
      <c r="I33" s="1192"/>
      <c r="J33" s="1196"/>
      <c r="K33" s="1057">
        <f t="shared" si="4"/>
        <v>0</v>
      </c>
      <c r="L33" s="1049">
        <f t="shared" si="2"/>
        <v>0</v>
      </c>
      <c r="M33" s="1050">
        <f t="shared" si="46"/>
        <v>0</v>
      </c>
      <c r="N33" s="1051">
        <f t="shared" si="5"/>
        <v>0</v>
      </c>
      <c r="O33" s="87">
        <f t="shared" si="6"/>
        <v>0</v>
      </c>
      <c r="P33" s="87" t="str">
        <f t="shared" si="7"/>
        <v/>
      </c>
      <c r="Q33" s="1052">
        <f t="shared" si="8"/>
        <v>0</v>
      </c>
      <c r="R33" s="87">
        <f t="shared" si="9"/>
        <v>0</v>
      </c>
      <c r="S33" s="87" t="str">
        <f t="shared" si="10"/>
        <v/>
      </c>
      <c r="T33" s="1052">
        <f t="shared" si="11"/>
        <v>0</v>
      </c>
      <c r="U33" s="87">
        <f t="shared" si="12"/>
        <v>0</v>
      </c>
      <c r="V33" s="87" t="str">
        <f t="shared" si="13"/>
        <v/>
      </c>
      <c r="W33" s="1052">
        <f t="shared" si="14"/>
        <v>1</v>
      </c>
      <c r="X33" s="87">
        <f t="shared" si="15"/>
        <v>0</v>
      </c>
      <c r="Y33" s="87">
        <f t="shared" si="16"/>
        <v>0</v>
      </c>
      <c r="Z33" s="1052">
        <f t="shared" si="17"/>
        <v>1</v>
      </c>
      <c r="AA33" s="87">
        <f t="shared" si="18"/>
        <v>0</v>
      </c>
      <c r="AB33" s="87">
        <f t="shared" si="19"/>
        <v>0</v>
      </c>
      <c r="AC33" s="1052">
        <f t="shared" si="20"/>
        <v>1</v>
      </c>
      <c r="AD33" s="87">
        <f t="shared" si="21"/>
        <v>0</v>
      </c>
      <c r="AE33" s="87">
        <f t="shared" si="22"/>
        <v>0</v>
      </c>
      <c r="AF33" s="1052">
        <f t="shared" si="23"/>
        <v>1</v>
      </c>
      <c r="AG33" s="87">
        <f t="shared" si="24"/>
        <v>0</v>
      </c>
      <c r="AH33" s="87">
        <f t="shared" si="25"/>
        <v>0</v>
      </c>
      <c r="AI33" s="1052">
        <f t="shared" si="26"/>
        <v>1</v>
      </c>
      <c r="AJ33" s="87">
        <f t="shared" si="27"/>
        <v>0</v>
      </c>
      <c r="AK33" s="87">
        <f t="shared" si="28"/>
        <v>0</v>
      </c>
      <c r="AL33" s="1052">
        <f t="shared" si="29"/>
        <v>0</v>
      </c>
      <c r="AM33" s="91">
        <f t="shared" si="30"/>
        <v>0</v>
      </c>
      <c r="AN33" s="91" t="str">
        <f t="shared" si="31"/>
        <v/>
      </c>
      <c r="AO33" s="1058">
        <f>+Parameter!$D$9</f>
        <v>0</v>
      </c>
      <c r="AP33" s="1054">
        <f t="shared" si="32"/>
        <v>0</v>
      </c>
      <c r="AQ33" s="397">
        <f>+Parameter!AH33</f>
        <v>0</v>
      </c>
      <c r="AR33" s="397">
        <f>+Parameter!AI33</f>
        <v>0</v>
      </c>
      <c r="AS33" s="393">
        <f>SUMIFS($I$4:$I$48,$F$4:$F$48,AQ29,$E$4:$E$48,AQ33)+SUMIFS($J$4:$J$48,$F$4:$F$48,AQ29,$E$4:$E$48,AQ33)+SUMIFS($H$4:$H$48,$F$4:$F$48,AQ29,$E$4:$E$48,AQ33)</f>
        <v>0</v>
      </c>
      <c r="AT33" s="396"/>
      <c r="AU33" s="397">
        <f>+Parameter!AL33</f>
        <v>0</v>
      </c>
      <c r="AV33" s="397">
        <f>+Parameter!AM33</f>
        <v>0</v>
      </c>
      <c r="AW33" s="393">
        <f>SUMIFS($I$4:$I$48,$F$4:$F$48,AQ29,$E$4:$E$48,AU33)+SUMIFS($J$4:$J$48,$F$4:$F$48,AQ29,$E$4:$E$48,AU33)+SUMIFS($H$4:$H$48,$F$4:$F$48,AQ29,$E$4:$E$48,AU33)</f>
        <v>0</v>
      </c>
      <c r="AX33" s="396"/>
      <c r="AY33" s="397">
        <f>+Parameter!AP33</f>
        <v>0</v>
      </c>
      <c r="AZ33" s="397">
        <f>+Parameter!AQ33</f>
        <v>0</v>
      </c>
      <c r="BA33" s="393">
        <f>SUMIFS($I$4:$I$48,$F$4:$F$48,AQ29,$E$4:$E$48,AY33)+SUMIFS($J$4:$J$48,$F$4:$F$48,AQ29,$E$4:$E$48,AY33)+SUMIFS($H$4:$H$48,$F$4:$F$48,AQ29,$E$4:$E$48,AY33)</f>
        <v>0</v>
      </c>
      <c r="BB33" s="375">
        <f>+AE3</f>
        <v>0</v>
      </c>
      <c r="BD33" s="268"/>
      <c r="BE33" s="274">
        <f>IF($I$2=AQ29,1,IF($I$2=Jahr!$M$7,1,0))</f>
        <v>1</v>
      </c>
      <c r="BF33" s="728">
        <v>1</v>
      </c>
      <c r="BG33" s="702">
        <f t="shared" si="33"/>
        <v>0</v>
      </c>
      <c r="BH33" s="702">
        <f t="shared" si="34"/>
        <v>0</v>
      </c>
      <c r="BI33" s="702">
        <f t="shared" si="35"/>
        <v>0</v>
      </c>
      <c r="BJ33" s="703">
        <f t="shared" si="36"/>
        <v>0</v>
      </c>
      <c r="BK33" s="703">
        <f t="shared" si="37"/>
        <v>0</v>
      </c>
      <c r="BL33" s="703">
        <f t="shared" si="38"/>
        <v>0</v>
      </c>
      <c r="BM33" s="704">
        <f t="shared" si="39"/>
        <v>0</v>
      </c>
      <c r="BN33" s="704">
        <f t="shared" si="40"/>
        <v>0</v>
      </c>
      <c r="BO33" s="704">
        <f t="shared" si="41"/>
        <v>0</v>
      </c>
      <c r="BP33" s="705">
        <f t="shared" si="42"/>
        <v>0</v>
      </c>
      <c r="BQ33" s="705">
        <f t="shared" si="43"/>
        <v>0</v>
      </c>
      <c r="BR33" s="705">
        <f t="shared" si="44"/>
        <v>0</v>
      </c>
      <c r="BS33" s="277">
        <f>SUMIFS($H$4:$H$48,$F$4:$F$48,AQ29)</f>
        <v>0</v>
      </c>
      <c r="BT33" s="277">
        <f>SUMIFS($I$4:$I$48,$F$4:$F$48,AQ29)</f>
        <v>0</v>
      </c>
      <c r="BU33" s="277">
        <f>SUMIFS($J$4:$J$48,$F$4:$F$48,AQ29)</f>
        <v>0</v>
      </c>
      <c r="BV33" s="278">
        <f>IF($AP$2=0,+BW33-BB29,0)</f>
        <v>0</v>
      </c>
      <c r="BW33" s="1059">
        <f>+AE$50</f>
        <v>0</v>
      </c>
      <c r="BX33" s="1026"/>
    </row>
    <row r="34" spans="1:76" ht="13.35" customHeight="1" x14ac:dyDescent="0.45">
      <c r="A34" s="1003" t="str">
        <f t="shared" si="0"/>
        <v>!</v>
      </c>
      <c r="B34" s="721"/>
      <c r="C34" s="1180"/>
      <c r="D34" s="722"/>
      <c r="E34" s="585"/>
      <c r="F34" s="586"/>
      <c r="G34" s="592"/>
      <c r="H34" s="1195"/>
      <c r="I34" s="1192"/>
      <c r="J34" s="1196"/>
      <c r="K34" s="1057">
        <f t="shared" si="4"/>
        <v>0</v>
      </c>
      <c r="L34" s="1049">
        <f t="shared" si="2"/>
        <v>0</v>
      </c>
      <c r="M34" s="1050">
        <f t="shared" si="46"/>
        <v>0</v>
      </c>
      <c r="N34" s="1051">
        <f t="shared" si="5"/>
        <v>0</v>
      </c>
      <c r="O34" s="87">
        <f t="shared" si="6"/>
        <v>0</v>
      </c>
      <c r="P34" s="87" t="str">
        <f t="shared" si="7"/>
        <v/>
      </c>
      <c r="Q34" s="1052">
        <f t="shared" si="8"/>
        <v>0</v>
      </c>
      <c r="R34" s="87">
        <f t="shared" si="9"/>
        <v>0</v>
      </c>
      <c r="S34" s="87" t="str">
        <f t="shared" si="10"/>
        <v/>
      </c>
      <c r="T34" s="1052">
        <f t="shared" si="11"/>
        <v>0</v>
      </c>
      <c r="U34" s="87">
        <f t="shared" si="12"/>
        <v>0</v>
      </c>
      <c r="V34" s="87" t="str">
        <f t="shared" si="13"/>
        <v/>
      </c>
      <c r="W34" s="1052">
        <f t="shared" si="14"/>
        <v>1</v>
      </c>
      <c r="X34" s="87">
        <f t="shared" si="15"/>
        <v>0</v>
      </c>
      <c r="Y34" s="87">
        <f t="shared" si="16"/>
        <v>0</v>
      </c>
      <c r="Z34" s="1052">
        <f t="shared" si="17"/>
        <v>1</v>
      </c>
      <c r="AA34" s="87">
        <f t="shared" si="18"/>
        <v>0</v>
      </c>
      <c r="AB34" s="87">
        <f t="shared" si="19"/>
        <v>0</v>
      </c>
      <c r="AC34" s="1052">
        <f t="shared" si="20"/>
        <v>1</v>
      </c>
      <c r="AD34" s="87">
        <f t="shared" si="21"/>
        <v>0</v>
      </c>
      <c r="AE34" s="87">
        <f t="shared" si="22"/>
        <v>0</v>
      </c>
      <c r="AF34" s="1052">
        <f t="shared" si="23"/>
        <v>1</v>
      </c>
      <c r="AG34" s="87">
        <f t="shared" si="24"/>
        <v>0</v>
      </c>
      <c r="AH34" s="87">
        <f t="shared" si="25"/>
        <v>0</v>
      </c>
      <c r="AI34" s="1052">
        <f t="shared" si="26"/>
        <v>1</v>
      </c>
      <c r="AJ34" s="87">
        <f t="shared" si="27"/>
        <v>0</v>
      </c>
      <c r="AK34" s="87">
        <f t="shared" si="28"/>
        <v>0</v>
      </c>
      <c r="AL34" s="1052">
        <f t="shared" si="29"/>
        <v>0</v>
      </c>
      <c r="AM34" s="91">
        <f t="shared" si="30"/>
        <v>0</v>
      </c>
      <c r="AN34" s="91" t="str">
        <f t="shared" si="31"/>
        <v/>
      </c>
      <c r="AO34" s="1053">
        <f>IF(AP34="E",1,0)</f>
        <v>0</v>
      </c>
      <c r="AP34" s="1054">
        <f t="shared" si="32"/>
        <v>0</v>
      </c>
      <c r="AQ34" s="582" t="str">
        <f>+Parameter!AH34</f>
        <v>#</v>
      </c>
      <c r="AR34" s="631"/>
      <c r="AS34" s="632">
        <f>SUM(AS35:AS38)</f>
        <v>0</v>
      </c>
      <c r="AT34" s="632"/>
      <c r="AU34" s="632"/>
      <c r="AV34" s="632"/>
      <c r="AW34" s="632">
        <f>SUM(AW35:AW38)</f>
        <v>0</v>
      </c>
      <c r="AX34" s="632"/>
      <c r="AY34" s="632"/>
      <c r="AZ34" s="632"/>
      <c r="BA34" s="632">
        <f>SUM(BA35:BA38)</f>
        <v>0</v>
      </c>
      <c r="BB34" s="634">
        <f>+BA34+AW34+AS34</f>
        <v>0</v>
      </c>
      <c r="BD34" s="268"/>
      <c r="BE34" s="274">
        <f>IF($I$2=AQ34,1,IF($I$2=Jahr!$M$7,1,0))</f>
        <v>1</v>
      </c>
      <c r="BF34" s="728">
        <v>1</v>
      </c>
      <c r="BG34" s="227"/>
      <c r="BH34" s="227"/>
      <c r="BI34" s="227"/>
      <c r="BJ34" s="227"/>
      <c r="BK34" s="227"/>
      <c r="BL34" s="227"/>
      <c r="BM34" s="227"/>
      <c r="BN34" s="227"/>
      <c r="BO34" s="227"/>
      <c r="BP34" s="273"/>
      <c r="BQ34" s="273"/>
      <c r="BR34" s="273"/>
      <c r="BV34" s="1055"/>
      <c r="BW34" s="1056"/>
      <c r="BX34" s="1026"/>
    </row>
    <row r="35" spans="1:76" ht="13.35" customHeight="1" x14ac:dyDescent="0.45">
      <c r="A35" s="1003" t="str">
        <f t="shared" si="0"/>
        <v>!</v>
      </c>
      <c r="B35" s="721"/>
      <c r="C35" s="1180"/>
      <c r="D35" s="722"/>
      <c r="E35" s="585"/>
      <c r="F35" s="586"/>
      <c r="G35" s="592"/>
      <c r="H35" s="1195"/>
      <c r="I35" s="1192"/>
      <c r="J35" s="1196"/>
      <c r="K35" s="1057">
        <f t="shared" si="4"/>
        <v>0</v>
      </c>
      <c r="L35" s="1049">
        <f t="shared" si="2"/>
        <v>0</v>
      </c>
      <c r="M35" s="1050">
        <f t="shared" si="46"/>
        <v>0</v>
      </c>
      <c r="N35" s="1051">
        <f t="shared" si="5"/>
        <v>0</v>
      </c>
      <c r="O35" s="87">
        <f t="shared" si="6"/>
        <v>0</v>
      </c>
      <c r="P35" s="87" t="str">
        <f t="shared" si="7"/>
        <v/>
      </c>
      <c r="Q35" s="1052">
        <f t="shared" si="8"/>
        <v>0</v>
      </c>
      <c r="R35" s="87">
        <f t="shared" si="9"/>
        <v>0</v>
      </c>
      <c r="S35" s="87" t="str">
        <f t="shared" si="10"/>
        <v/>
      </c>
      <c r="T35" s="1052">
        <f t="shared" si="11"/>
        <v>0</v>
      </c>
      <c r="U35" s="87">
        <f t="shared" si="12"/>
        <v>0</v>
      </c>
      <c r="V35" s="87" t="str">
        <f t="shared" si="13"/>
        <v/>
      </c>
      <c r="W35" s="1052">
        <f t="shared" si="14"/>
        <v>1</v>
      </c>
      <c r="X35" s="87">
        <f t="shared" si="15"/>
        <v>0</v>
      </c>
      <c r="Y35" s="87">
        <f t="shared" si="16"/>
        <v>0</v>
      </c>
      <c r="Z35" s="1052">
        <f t="shared" si="17"/>
        <v>1</v>
      </c>
      <c r="AA35" s="87">
        <f t="shared" si="18"/>
        <v>0</v>
      </c>
      <c r="AB35" s="87">
        <f t="shared" si="19"/>
        <v>0</v>
      </c>
      <c r="AC35" s="1052">
        <f t="shared" si="20"/>
        <v>1</v>
      </c>
      <c r="AD35" s="87">
        <f t="shared" si="21"/>
        <v>0</v>
      </c>
      <c r="AE35" s="87">
        <f t="shared" si="22"/>
        <v>0</v>
      </c>
      <c r="AF35" s="1052">
        <f t="shared" si="23"/>
        <v>1</v>
      </c>
      <c r="AG35" s="87">
        <f t="shared" si="24"/>
        <v>0</v>
      </c>
      <c r="AH35" s="87">
        <f t="shared" si="25"/>
        <v>0</v>
      </c>
      <c r="AI35" s="1052">
        <f t="shared" si="26"/>
        <v>1</v>
      </c>
      <c r="AJ35" s="87">
        <f t="shared" si="27"/>
        <v>0</v>
      </c>
      <c r="AK35" s="87">
        <f t="shared" si="28"/>
        <v>0</v>
      </c>
      <c r="AL35" s="1052">
        <f t="shared" si="29"/>
        <v>0</v>
      </c>
      <c r="AM35" s="91">
        <f t="shared" si="30"/>
        <v>0</v>
      </c>
      <c r="AN35" s="91" t="str">
        <f t="shared" si="31"/>
        <v/>
      </c>
      <c r="AO35" s="1058">
        <f>+Parameter!$D$10</f>
        <v>0</v>
      </c>
      <c r="AP35" s="1054">
        <f t="shared" si="32"/>
        <v>0</v>
      </c>
      <c r="AQ35" s="398">
        <f>+Parameter!AH35</f>
        <v>0</v>
      </c>
      <c r="AR35" s="399">
        <f>+Parameter!AI35</f>
        <v>0</v>
      </c>
      <c r="AS35" s="367">
        <f>SUMIFS($I$4:$I$48,$F$4:$F$48,AQ34,$E$4:$E$48,AQ35)+SUMIFS($J$4:$J$48,$F$4:$F$48,AQ34,$E$4:$E$48,AQ35)+SUMIFS($H$4:$H$48,$F$4:$F$48,AQ34,$E$4:$E$48,AQ35)</f>
        <v>0</v>
      </c>
      <c r="AT35" s="367"/>
      <c r="AU35" s="398">
        <f>+Parameter!AL35</f>
        <v>0</v>
      </c>
      <c r="AV35" s="399">
        <f>+Parameter!AM35</f>
        <v>0</v>
      </c>
      <c r="AW35" s="367">
        <f>SUMIFS($I$4:$I$48,$F$4:$F$48,AQ34,$E$4:$E$48,AU35)+SUMIFS($J$4:$J$48,$F$4:$F$48,AQ34,$E$4:$E$48,AU35)+SUMIFS($H$4:$H$48,$F$4:$F$48,AQ34,$E$4:$E$48,AU35)</f>
        <v>0</v>
      </c>
      <c r="AX35" s="367"/>
      <c r="AY35" s="398">
        <f>+Parameter!AP35</f>
        <v>0</v>
      </c>
      <c r="AZ35" s="399">
        <f>+Parameter!AQ35</f>
        <v>0</v>
      </c>
      <c r="BA35" s="367">
        <f>SUMIFS($I$4:$I$48,$F$4:$F$48,AQ34,$E$4:$E$48,AY35)+SUMIFS($J$4:$J$48,$F$4:$F$48,AQ34,$E$4:$E$48,AY35)+SUMIFS($H$4:$H$48,$F$4:$F$48,AQ34,$E$4:$E$48,AY35)</f>
        <v>0</v>
      </c>
      <c r="BB35" s="370" t="str">
        <f>IF(AND($B$50="y",BB36&lt;&gt;0),"aktuell","")</f>
        <v/>
      </c>
      <c r="BD35" s="268"/>
      <c r="BE35" s="274">
        <f>IF($I$2=AQ34,1,IF($I$2=Jahr!$M$7,1,0))</f>
        <v>1</v>
      </c>
      <c r="BF35" s="728">
        <v>1</v>
      </c>
      <c r="BG35" s="699">
        <f t="shared" si="33"/>
        <v>0</v>
      </c>
      <c r="BH35" s="699">
        <f t="shared" si="34"/>
        <v>0</v>
      </c>
      <c r="BI35" s="699">
        <f t="shared" si="35"/>
        <v>0</v>
      </c>
      <c r="BJ35" s="700">
        <f t="shared" si="36"/>
        <v>0</v>
      </c>
      <c r="BK35" s="700">
        <f t="shared" si="37"/>
        <v>0</v>
      </c>
      <c r="BL35" s="700">
        <f t="shared" si="38"/>
        <v>0</v>
      </c>
      <c r="BM35" s="701">
        <f t="shared" si="39"/>
        <v>0</v>
      </c>
      <c r="BN35" s="701">
        <f t="shared" si="40"/>
        <v>0</v>
      </c>
      <c r="BO35" s="701">
        <f t="shared" si="41"/>
        <v>0</v>
      </c>
      <c r="BP35" s="698">
        <f t="shared" si="42"/>
        <v>0</v>
      </c>
      <c r="BQ35" s="698">
        <f t="shared" si="43"/>
        <v>0</v>
      </c>
      <c r="BR35" s="698">
        <f t="shared" si="44"/>
        <v>0</v>
      </c>
      <c r="BS35" s="270" t="s">
        <v>8</v>
      </c>
      <c r="BV35" s="1055"/>
      <c r="BW35" s="1056"/>
      <c r="BX35" s="1026"/>
    </row>
    <row r="36" spans="1:76" ht="13.35" customHeight="1" x14ac:dyDescent="0.45">
      <c r="A36" s="1003" t="str">
        <f t="shared" si="0"/>
        <v>!</v>
      </c>
      <c r="B36" s="721"/>
      <c r="C36" s="1180"/>
      <c r="D36" s="722"/>
      <c r="E36" s="585"/>
      <c r="F36" s="586"/>
      <c r="G36" s="592"/>
      <c r="H36" s="1195"/>
      <c r="I36" s="1192"/>
      <c r="J36" s="1196"/>
      <c r="K36" s="1057">
        <f t="shared" si="4"/>
        <v>0</v>
      </c>
      <c r="L36" s="1049">
        <f>IF(ISERROR(+H36+I36+J36),1,0)</f>
        <v>0</v>
      </c>
      <c r="M36" s="1050">
        <f t="shared" ref="M36:M46" si="47">IF(AND(B36&gt;0,B36&lt;&gt;"x",M35&lt;&gt;0),+M35+1,0)</f>
        <v>0</v>
      </c>
      <c r="N36" s="1051">
        <f t="shared" si="5"/>
        <v>0</v>
      </c>
      <c r="O36" s="87">
        <f t="shared" si="6"/>
        <v>0</v>
      </c>
      <c r="P36" s="87" t="str">
        <f t="shared" si="7"/>
        <v/>
      </c>
      <c r="Q36" s="1052">
        <f t="shared" si="8"/>
        <v>0</v>
      </c>
      <c r="R36" s="87">
        <f t="shared" si="9"/>
        <v>0</v>
      </c>
      <c r="S36" s="87" t="str">
        <f t="shared" si="10"/>
        <v/>
      </c>
      <c r="T36" s="1052">
        <f t="shared" si="11"/>
        <v>0</v>
      </c>
      <c r="U36" s="87">
        <f t="shared" si="12"/>
        <v>0</v>
      </c>
      <c r="V36" s="87" t="str">
        <f t="shared" si="13"/>
        <v/>
      </c>
      <c r="W36" s="1052">
        <f t="shared" si="14"/>
        <v>1</v>
      </c>
      <c r="X36" s="87">
        <f t="shared" si="15"/>
        <v>0</v>
      </c>
      <c r="Y36" s="87">
        <f t="shared" si="16"/>
        <v>0</v>
      </c>
      <c r="Z36" s="1052">
        <f t="shared" si="17"/>
        <v>1</v>
      </c>
      <c r="AA36" s="87">
        <f t="shared" si="18"/>
        <v>0</v>
      </c>
      <c r="AB36" s="87">
        <f t="shared" si="19"/>
        <v>0</v>
      </c>
      <c r="AC36" s="1052">
        <f t="shared" si="20"/>
        <v>1</v>
      </c>
      <c r="AD36" s="87">
        <f t="shared" si="21"/>
        <v>0</v>
      </c>
      <c r="AE36" s="87">
        <f t="shared" si="22"/>
        <v>0</v>
      </c>
      <c r="AF36" s="1052">
        <f t="shared" si="23"/>
        <v>1</v>
      </c>
      <c r="AG36" s="87">
        <f t="shared" si="24"/>
        <v>0</v>
      </c>
      <c r="AH36" s="87">
        <f t="shared" si="25"/>
        <v>0</v>
      </c>
      <c r="AI36" s="1052">
        <f t="shared" si="26"/>
        <v>1</v>
      </c>
      <c r="AJ36" s="87">
        <f t="shared" si="27"/>
        <v>0</v>
      </c>
      <c r="AK36" s="87">
        <f t="shared" si="28"/>
        <v>0</v>
      </c>
      <c r="AL36" s="1052">
        <f t="shared" si="29"/>
        <v>0</v>
      </c>
      <c r="AM36" s="91">
        <f t="shared" si="30"/>
        <v>0</v>
      </c>
      <c r="AN36" s="91" t="str">
        <f t="shared" si="31"/>
        <v/>
      </c>
      <c r="AO36" s="1058">
        <f>+Parameter!$D$10</f>
        <v>0</v>
      </c>
      <c r="AP36" s="1054">
        <f t="shared" si="32"/>
        <v>0</v>
      </c>
      <c r="AQ36" s="399">
        <f>+Parameter!AH36</f>
        <v>0</v>
      </c>
      <c r="AR36" s="399">
        <f>+Parameter!AI36</f>
        <v>0</v>
      </c>
      <c r="AS36" s="367">
        <f>SUMIFS($I$4:$I$48,$F$4:$F$48,AQ34,$E$4:$E$48,AQ36)+SUMIFS($J$4:$J$48,$F$4:$F$48,AQ34,$E$4:$E$48,AQ36)+SUMIFS($H$4:$H$48,$F$4:$F$48,AQ34,$E$4:$E$48,AQ36)</f>
        <v>0</v>
      </c>
      <c r="AT36" s="367"/>
      <c r="AU36" s="399">
        <f>+Parameter!AL36</f>
        <v>0</v>
      </c>
      <c r="AV36" s="399">
        <f>+Parameter!AM36</f>
        <v>0</v>
      </c>
      <c r="AW36" s="367">
        <f>SUMIFS($I$4:$I$48,$F$4:$F$48,AQ34,$E$4:$E$48,AU36)+SUMIFS($J$4:$J$48,$F$4:$F$48,AQ34,$E$4:$E$48,AU36)+SUMIFS($H$4:$H$48,$F$4:$F$48,AQ34,$E$4:$E$48,AU36)</f>
        <v>0</v>
      </c>
      <c r="AX36" s="367"/>
      <c r="AY36" s="399">
        <f>+Parameter!AP36</f>
        <v>0</v>
      </c>
      <c r="AZ36" s="399">
        <f>+Parameter!AQ36</f>
        <v>0</v>
      </c>
      <c r="BA36" s="367">
        <f>SUMIFS($I$4:$I$48,$F$4:$F$48,AQ34,$E$4:$E$48,AY36)+SUMIFS($J$4:$J$48,$F$4:$F$48,AQ34,$E$4:$E$48,AY36)+SUMIFS($H$4:$H$48,$F$4:$F$48,AQ34,$E$4:$E$48,AY36)</f>
        <v>0</v>
      </c>
      <c r="BB36" s="371">
        <f>+AH2</f>
        <v>0</v>
      </c>
      <c r="BD36" s="268"/>
      <c r="BE36" s="274">
        <f>IF($I$2=AQ34,1,IF($I$2=Jahr!$M$7,1,0))</f>
        <v>1</v>
      </c>
      <c r="BF36" s="728">
        <v>1</v>
      </c>
      <c r="BG36" s="699">
        <f t="shared" si="33"/>
        <v>0</v>
      </c>
      <c r="BH36" s="699">
        <f t="shared" si="34"/>
        <v>0</v>
      </c>
      <c r="BI36" s="699">
        <f t="shared" si="35"/>
        <v>0</v>
      </c>
      <c r="BJ36" s="700">
        <f t="shared" si="36"/>
        <v>0</v>
      </c>
      <c r="BK36" s="700">
        <f t="shared" si="37"/>
        <v>0</v>
      </c>
      <c r="BL36" s="700">
        <f t="shared" si="38"/>
        <v>0</v>
      </c>
      <c r="BM36" s="701">
        <f t="shared" si="39"/>
        <v>0</v>
      </c>
      <c r="BN36" s="701">
        <f t="shared" si="40"/>
        <v>0</v>
      </c>
      <c r="BO36" s="701">
        <f t="shared" si="41"/>
        <v>0</v>
      </c>
      <c r="BP36" s="698">
        <f t="shared" si="42"/>
        <v>0</v>
      </c>
      <c r="BQ36" s="698">
        <f t="shared" si="43"/>
        <v>0</v>
      </c>
      <c r="BR36" s="698">
        <f t="shared" si="44"/>
        <v>0</v>
      </c>
      <c r="BS36" s="275">
        <f>SUMIFS($H$4:$H$48,$F$4:$F$48,AQ34,$B$4:$B$48,"&gt;0")</f>
        <v>0</v>
      </c>
      <c r="BT36" s="275">
        <f>SUMIFS($I$4:$I$48,$F$4:$F$48,AQ34,$B$4:$B$48,"&gt;0")</f>
        <v>0</v>
      </c>
      <c r="BU36" s="275">
        <f>SUMIFS($J$4:$J$48,$F$4:$F$48,AQ34,$B$4:$B$48,"&gt;0")</f>
        <v>0</v>
      </c>
      <c r="BV36" s="276"/>
      <c r="BW36" s="1056"/>
      <c r="BX36" s="1026"/>
    </row>
    <row r="37" spans="1:76" ht="13.35" customHeight="1" x14ac:dyDescent="0.45">
      <c r="A37" s="1003" t="str">
        <f t="shared" si="0"/>
        <v>!</v>
      </c>
      <c r="B37" s="721"/>
      <c r="C37" s="1180"/>
      <c r="D37" s="722"/>
      <c r="E37" s="585"/>
      <c r="F37" s="586"/>
      <c r="G37" s="592"/>
      <c r="H37" s="1195"/>
      <c r="I37" s="1192"/>
      <c r="J37" s="1196"/>
      <c r="K37" s="1057">
        <f t="shared" si="4"/>
        <v>0</v>
      </c>
      <c r="L37" s="1049">
        <f t="shared" si="2"/>
        <v>0</v>
      </c>
      <c r="M37" s="1050">
        <f>IF(AND(B37&gt;0,B37&lt;&gt;"x",M36&lt;&gt;0),+M36+1,0)</f>
        <v>0</v>
      </c>
      <c r="N37" s="1051">
        <f t="shared" si="5"/>
        <v>0</v>
      </c>
      <c r="O37" s="87">
        <f t="shared" si="6"/>
        <v>0</v>
      </c>
      <c r="P37" s="87" t="str">
        <f t="shared" si="7"/>
        <v/>
      </c>
      <c r="Q37" s="1052">
        <f t="shared" si="8"/>
        <v>0</v>
      </c>
      <c r="R37" s="87">
        <f t="shared" si="9"/>
        <v>0</v>
      </c>
      <c r="S37" s="87" t="str">
        <f t="shared" si="10"/>
        <v/>
      </c>
      <c r="T37" s="1052">
        <f t="shared" si="11"/>
        <v>0</v>
      </c>
      <c r="U37" s="87">
        <f t="shared" si="12"/>
        <v>0</v>
      </c>
      <c r="V37" s="87" t="str">
        <f t="shared" si="13"/>
        <v/>
      </c>
      <c r="W37" s="1052">
        <f t="shared" si="14"/>
        <v>1</v>
      </c>
      <c r="X37" s="87">
        <f t="shared" si="15"/>
        <v>0</v>
      </c>
      <c r="Y37" s="87">
        <f t="shared" si="16"/>
        <v>0</v>
      </c>
      <c r="Z37" s="1052">
        <f t="shared" si="17"/>
        <v>1</v>
      </c>
      <c r="AA37" s="87">
        <f t="shared" si="18"/>
        <v>0</v>
      </c>
      <c r="AB37" s="87">
        <f t="shared" si="19"/>
        <v>0</v>
      </c>
      <c r="AC37" s="1052">
        <f t="shared" si="20"/>
        <v>1</v>
      </c>
      <c r="AD37" s="87">
        <f t="shared" si="21"/>
        <v>0</v>
      </c>
      <c r="AE37" s="87">
        <f t="shared" si="22"/>
        <v>0</v>
      </c>
      <c r="AF37" s="1052">
        <f t="shared" si="23"/>
        <v>1</v>
      </c>
      <c r="AG37" s="87">
        <f t="shared" si="24"/>
        <v>0</v>
      </c>
      <c r="AH37" s="87">
        <f t="shared" si="25"/>
        <v>0</v>
      </c>
      <c r="AI37" s="1052">
        <f t="shared" si="26"/>
        <v>1</v>
      </c>
      <c r="AJ37" s="87">
        <f t="shared" si="27"/>
        <v>0</v>
      </c>
      <c r="AK37" s="87">
        <f t="shared" si="28"/>
        <v>0</v>
      </c>
      <c r="AL37" s="1052">
        <f t="shared" si="29"/>
        <v>0</v>
      </c>
      <c r="AM37" s="91">
        <f t="shared" si="30"/>
        <v>0</v>
      </c>
      <c r="AN37" s="91" t="str">
        <f t="shared" si="31"/>
        <v/>
      </c>
      <c r="AO37" s="1058">
        <f>+Parameter!$D$10</f>
        <v>0</v>
      </c>
      <c r="AP37" s="1054">
        <f t="shared" si="32"/>
        <v>0</v>
      </c>
      <c r="AQ37" s="399">
        <f>+Parameter!AH37</f>
        <v>0</v>
      </c>
      <c r="AR37" s="399">
        <f>+Parameter!AI37</f>
        <v>0</v>
      </c>
      <c r="AS37" s="367">
        <f>SUMIFS($I$4:$I$48,$F$4:$F$48,AQ34,$E$4:$E$48,AQ37)+SUMIFS($J$4:$J$48,$F$4:$F$48,AQ34,$E$4:$E$48,AQ37)+SUMIFS($H$4:$H$48,$F$4:$F$48,AQ34,$E$4:$E$48,AQ37)</f>
        <v>0</v>
      </c>
      <c r="AT37" s="367"/>
      <c r="AU37" s="399">
        <f>+Parameter!AL37</f>
        <v>0</v>
      </c>
      <c r="AV37" s="399">
        <f>+Parameter!AM37</f>
        <v>0</v>
      </c>
      <c r="AW37" s="367">
        <f>SUMIFS($I$4:$I$48,$F$4:$F$48,AQ34,$E$4:$E$48,AU37)+SUMIFS($J$4:$J$48,$F$4:$F$48,AQ34,$E$4:$E$48,AU37)+SUMIFS($H$4:$H$48,$F$4:$F$48,AQ34,$E$4:$E$48,AU37)</f>
        <v>0</v>
      </c>
      <c r="AX37" s="367"/>
      <c r="AY37" s="399">
        <f>+Parameter!AP37</f>
        <v>0</v>
      </c>
      <c r="AZ37" s="399">
        <f>+Parameter!AQ37</f>
        <v>0</v>
      </c>
      <c r="BA37" s="367">
        <f>SUMIFS($I$4:$I$48,$F$4:$F$48,AQ34,$E$4:$E$48,AY37)+SUMIFS($J$4:$J$48,$F$4:$F$48,AQ34,$E$4:$E$48,AY37)+SUMIFS($H$4:$H$48,$F$4:$F$48,AQ34,$E$4:$E$48,AY37)</f>
        <v>0</v>
      </c>
      <c r="BB37" s="372" t="str">
        <f>IF(BB38&lt;&gt;0,"Monatsende","")</f>
        <v/>
      </c>
      <c r="BD37" s="268"/>
      <c r="BE37" s="274">
        <f>IF($I$2=AQ34,1,IF($I$2=Jahr!$M$7,1,0))</f>
        <v>1</v>
      </c>
      <c r="BF37" s="728">
        <v>1</v>
      </c>
      <c r="BG37" s="699">
        <f t="shared" si="33"/>
        <v>0</v>
      </c>
      <c r="BH37" s="699">
        <f t="shared" si="34"/>
        <v>0</v>
      </c>
      <c r="BI37" s="699">
        <f t="shared" si="35"/>
        <v>0</v>
      </c>
      <c r="BJ37" s="700">
        <f t="shared" si="36"/>
        <v>0</v>
      </c>
      <c r="BK37" s="700">
        <f t="shared" si="37"/>
        <v>0</v>
      </c>
      <c r="BL37" s="700">
        <f t="shared" si="38"/>
        <v>0</v>
      </c>
      <c r="BM37" s="701">
        <f t="shared" si="39"/>
        <v>0</v>
      </c>
      <c r="BN37" s="701">
        <f t="shared" si="40"/>
        <v>0</v>
      </c>
      <c r="BO37" s="701">
        <f t="shared" si="41"/>
        <v>0</v>
      </c>
      <c r="BP37" s="698">
        <f t="shared" si="42"/>
        <v>0</v>
      </c>
      <c r="BQ37" s="698">
        <f t="shared" si="43"/>
        <v>0</v>
      </c>
      <c r="BR37" s="698">
        <f t="shared" si="44"/>
        <v>0</v>
      </c>
      <c r="BS37" s="270" t="s">
        <v>22</v>
      </c>
      <c r="BV37" s="1055"/>
      <c r="BW37" s="1056"/>
      <c r="BX37" s="1026"/>
    </row>
    <row r="38" spans="1:76" ht="13.35" customHeight="1" x14ac:dyDescent="0.45">
      <c r="A38" s="1003" t="str">
        <f t="shared" si="0"/>
        <v>!</v>
      </c>
      <c r="B38" s="721"/>
      <c r="C38" s="1180"/>
      <c r="D38" s="722"/>
      <c r="E38" s="585"/>
      <c r="F38" s="586"/>
      <c r="G38" s="592"/>
      <c r="H38" s="1195"/>
      <c r="I38" s="1192"/>
      <c r="J38" s="1196"/>
      <c r="K38" s="1057">
        <f t="shared" si="4"/>
        <v>0</v>
      </c>
      <c r="L38" s="1049">
        <f t="shared" si="2"/>
        <v>0</v>
      </c>
      <c r="M38" s="1050">
        <f t="shared" si="47"/>
        <v>0</v>
      </c>
      <c r="N38" s="1051">
        <f t="shared" si="5"/>
        <v>0</v>
      </c>
      <c r="O38" s="87">
        <f t="shared" si="6"/>
        <v>0</v>
      </c>
      <c r="P38" s="87" t="str">
        <f t="shared" si="7"/>
        <v/>
      </c>
      <c r="Q38" s="1052">
        <f t="shared" si="8"/>
        <v>0</v>
      </c>
      <c r="R38" s="87">
        <f t="shared" si="9"/>
        <v>0</v>
      </c>
      <c r="S38" s="87" t="str">
        <f t="shared" si="10"/>
        <v/>
      </c>
      <c r="T38" s="1052">
        <f t="shared" si="11"/>
        <v>0</v>
      </c>
      <c r="U38" s="87">
        <f t="shared" si="12"/>
        <v>0</v>
      </c>
      <c r="V38" s="87" t="str">
        <f t="shared" si="13"/>
        <v/>
      </c>
      <c r="W38" s="1052">
        <f t="shared" si="14"/>
        <v>1</v>
      </c>
      <c r="X38" s="87">
        <f t="shared" si="15"/>
        <v>0</v>
      </c>
      <c r="Y38" s="87">
        <f t="shared" si="16"/>
        <v>0</v>
      </c>
      <c r="Z38" s="1052">
        <f t="shared" si="17"/>
        <v>1</v>
      </c>
      <c r="AA38" s="87">
        <f t="shared" si="18"/>
        <v>0</v>
      </c>
      <c r="AB38" s="87">
        <f t="shared" si="19"/>
        <v>0</v>
      </c>
      <c r="AC38" s="1052">
        <f t="shared" si="20"/>
        <v>1</v>
      </c>
      <c r="AD38" s="87">
        <f t="shared" si="21"/>
        <v>0</v>
      </c>
      <c r="AE38" s="87">
        <f t="shared" si="22"/>
        <v>0</v>
      </c>
      <c r="AF38" s="1052">
        <f t="shared" si="23"/>
        <v>1</v>
      </c>
      <c r="AG38" s="87">
        <f t="shared" si="24"/>
        <v>0</v>
      </c>
      <c r="AH38" s="87">
        <f t="shared" si="25"/>
        <v>0</v>
      </c>
      <c r="AI38" s="1052">
        <f t="shared" si="26"/>
        <v>1</v>
      </c>
      <c r="AJ38" s="87">
        <f t="shared" si="27"/>
        <v>0</v>
      </c>
      <c r="AK38" s="87">
        <f t="shared" si="28"/>
        <v>0</v>
      </c>
      <c r="AL38" s="1052">
        <f t="shared" si="29"/>
        <v>0</v>
      </c>
      <c r="AM38" s="91">
        <f t="shared" si="30"/>
        <v>0</v>
      </c>
      <c r="AN38" s="91" t="str">
        <f t="shared" si="31"/>
        <v/>
      </c>
      <c r="AO38" s="1058">
        <f>+Parameter!$D$10</f>
        <v>0</v>
      </c>
      <c r="AP38" s="1054">
        <f t="shared" si="32"/>
        <v>0</v>
      </c>
      <c r="AQ38" s="400">
        <f>+Parameter!AH38</f>
        <v>0</v>
      </c>
      <c r="AR38" s="400">
        <f>+Parameter!AI38</f>
        <v>0</v>
      </c>
      <c r="AS38" s="367">
        <f>SUMIFS($I$4:$I$48,$F$4:$F$48,AQ34,$E$4:$E$48,AQ38)+SUMIFS($J$4:$J$48,$F$4:$F$48,AQ34,$E$4:$E$48,AQ38)+SUMIFS($H$4:$H$48,$F$4:$F$48,AQ34,$E$4:$E$48,AQ38)</f>
        <v>0</v>
      </c>
      <c r="AT38" s="373"/>
      <c r="AU38" s="400">
        <f>+Parameter!AL38</f>
        <v>0</v>
      </c>
      <c r="AV38" s="400">
        <f>+Parameter!AM38</f>
        <v>0</v>
      </c>
      <c r="AW38" s="367">
        <f>SUMIFS($I$4:$I$48,$F$4:$F$48,AQ34,$E$4:$E$48,AU38)+SUMIFS($J$4:$J$48,$F$4:$F$48,AQ34,$E$4:$E$48,AU38)+SUMIFS($H$4:$H$48,$F$4:$F$48,AQ34,$E$4:$E$48,AU38)</f>
        <v>0</v>
      </c>
      <c r="AX38" s="373"/>
      <c r="AY38" s="400">
        <f>+Parameter!AP38</f>
        <v>0</v>
      </c>
      <c r="AZ38" s="400">
        <f>+Parameter!AQ38</f>
        <v>0</v>
      </c>
      <c r="BA38" s="367">
        <f>SUMIFS($I$4:$I$48,$F$4:$F$48,AQ34,$E$4:$E$48,AY38)+SUMIFS($J$4:$J$48,$F$4:$F$48,AQ34,$E$4:$E$48,AY38)+SUMIFS($H$4:$H$48,$F$4:$F$48,AQ34,$E$4:$E$48,AY38)</f>
        <v>0</v>
      </c>
      <c r="BB38" s="375">
        <f>+AH3</f>
        <v>0</v>
      </c>
      <c r="BD38" s="268"/>
      <c r="BE38" s="274">
        <f>IF($I$2=AQ34,1,IF($I$2=Jahr!$M$7,1,0))</f>
        <v>1</v>
      </c>
      <c r="BF38" s="728">
        <v>1</v>
      </c>
      <c r="BG38" s="702">
        <f t="shared" si="33"/>
        <v>0</v>
      </c>
      <c r="BH38" s="702">
        <f t="shared" si="34"/>
        <v>0</v>
      </c>
      <c r="BI38" s="702">
        <f t="shared" si="35"/>
        <v>0</v>
      </c>
      <c r="BJ38" s="703">
        <f t="shared" si="36"/>
        <v>0</v>
      </c>
      <c r="BK38" s="703">
        <f t="shared" si="37"/>
        <v>0</v>
      </c>
      <c r="BL38" s="703">
        <f t="shared" si="38"/>
        <v>0</v>
      </c>
      <c r="BM38" s="704">
        <f t="shared" si="39"/>
        <v>0</v>
      </c>
      <c r="BN38" s="704">
        <f t="shared" si="40"/>
        <v>0</v>
      </c>
      <c r="BO38" s="704">
        <f t="shared" si="41"/>
        <v>0</v>
      </c>
      <c r="BP38" s="705">
        <f t="shared" si="42"/>
        <v>0</v>
      </c>
      <c r="BQ38" s="705">
        <f t="shared" si="43"/>
        <v>0</v>
      </c>
      <c r="BR38" s="705">
        <f t="shared" si="44"/>
        <v>0</v>
      </c>
      <c r="BS38" s="277">
        <f>SUMIFS($H$4:$H$48,$F$4:$F$48,AQ34)</f>
        <v>0</v>
      </c>
      <c r="BT38" s="277">
        <f>SUMIFS($I$4:$I$48,$F$4:$F$48,AQ34)</f>
        <v>0</v>
      </c>
      <c r="BU38" s="277">
        <f>SUMIFS($J$4:$J$48,$F$4:$F$48,AQ34)</f>
        <v>0</v>
      </c>
      <c r="BV38" s="278">
        <f>IF($AP$2=0,+BW38-BB34,0)</f>
        <v>0</v>
      </c>
      <c r="BW38" s="1059">
        <f>+AH$50</f>
        <v>0</v>
      </c>
      <c r="BX38" s="1026"/>
    </row>
    <row r="39" spans="1:76" ht="13.35" customHeight="1" x14ac:dyDescent="0.45">
      <c r="A39" s="1003" t="str">
        <f t="shared" si="0"/>
        <v>!</v>
      </c>
      <c r="B39" s="721"/>
      <c r="C39" s="1180"/>
      <c r="D39" s="722"/>
      <c r="E39" s="585"/>
      <c r="F39" s="586"/>
      <c r="G39" s="592"/>
      <c r="H39" s="1195"/>
      <c r="I39" s="1192"/>
      <c r="J39" s="1196"/>
      <c r="K39" s="1057">
        <f t="shared" si="4"/>
        <v>0</v>
      </c>
      <c r="L39" s="1049">
        <f t="shared" si="2"/>
        <v>0</v>
      </c>
      <c r="M39" s="1050">
        <f>IF(AND(B39&gt;0,B39&lt;&gt;"x",M38&lt;&gt;0),+M38+1,0)</f>
        <v>0</v>
      </c>
      <c r="N39" s="1051">
        <f t="shared" si="5"/>
        <v>0</v>
      </c>
      <c r="O39" s="87">
        <f t="shared" si="6"/>
        <v>0</v>
      </c>
      <c r="P39" s="87" t="str">
        <f t="shared" si="7"/>
        <v/>
      </c>
      <c r="Q39" s="1052">
        <f t="shared" si="8"/>
        <v>0</v>
      </c>
      <c r="R39" s="87">
        <f t="shared" si="9"/>
        <v>0</v>
      </c>
      <c r="S39" s="87" t="str">
        <f t="shared" si="10"/>
        <v/>
      </c>
      <c r="T39" s="1052">
        <f t="shared" si="11"/>
        <v>0</v>
      </c>
      <c r="U39" s="87">
        <f t="shared" si="12"/>
        <v>0</v>
      </c>
      <c r="V39" s="87" t="str">
        <f t="shared" si="13"/>
        <v/>
      </c>
      <c r="W39" s="1052">
        <f t="shared" si="14"/>
        <v>1</v>
      </c>
      <c r="X39" s="87">
        <f t="shared" si="15"/>
        <v>0</v>
      </c>
      <c r="Y39" s="87">
        <f t="shared" si="16"/>
        <v>0</v>
      </c>
      <c r="Z39" s="1052">
        <f t="shared" si="17"/>
        <v>1</v>
      </c>
      <c r="AA39" s="87">
        <f t="shared" si="18"/>
        <v>0</v>
      </c>
      <c r="AB39" s="87">
        <f t="shared" si="19"/>
        <v>0</v>
      </c>
      <c r="AC39" s="1052">
        <f t="shared" si="20"/>
        <v>1</v>
      </c>
      <c r="AD39" s="87">
        <f t="shared" si="21"/>
        <v>0</v>
      </c>
      <c r="AE39" s="87">
        <f t="shared" si="22"/>
        <v>0</v>
      </c>
      <c r="AF39" s="1052">
        <f t="shared" si="23"/>
        <v>1</v>
      </c>
      <c r="AG39" s="87">
        <f t="shared" si="24"/>
        <v>0</v>
      </c>
      <c r="AH39" s="87">
        <f t="shared" si="25"/>
        <v>0</v>
      </c>
      <c r="AI39" s="1052">
        <f t="shared" si="26"/>
        <v>1</v>
      </c>
      <c r="AJ39" s="87">
        <f t="shared" si="27"/>
        <v>0</v>
      </c>
      <c r="AK39" s="87">
        <f t="shared" si="28"/>
        <v>0</v>
      </c>
      <c r="AL39" s="1052">
        <f t="shared" si="29"/>
        <v>0</v>
      </c>
      <c r="AM39" s="91">
        <f t="shared" si="30"/>
        <v>0</v>
      </c>
      <c r="AN39" s="91" t="str">
        <f t="shared" si="31"/>
        <v/>
      </c>
      <c r="AO39" s="1053">
        <f>IF(AP39="E",1,0)</f>
        <v>0</v>
      </c>
      <c r="AP39" s="1054">
        <f t="shared" si="32"/>
        <v>0</v>
      </c>
      <c r="AQ39" s="221" t="str">
        <f>+Parameter!AH39</f>
        <v>#</v>
      </c>
      <c r="AR39" s="631"/>
      <c r="AS39" s="632">
        <f>SUM(AS40:AS43)</f>
        <v>0</v>
      </c>
      <c r="AT39" s="632"/>
      <c r="AU39" s="632"/>
      <c r="AV39" s="632"/>
      <c r="AW39" s="632">
        <f>SUM(AW40:AW43)</f>
        <v>0</v>
      </c>
      <c r="AX39" s="632"/>
      <c r="AY39" s="632"/>
      <c r="AZ39" s="632"/>
      <c r="BA39" s="632">
        <f>SUM(BA40:BA43)</f>
        <v>0</v>
      </c>
      <c r="BB39" s="634">
        <f>+BA39+AW39+AS39</f>
        <v>0</v>
      </c>
      <c r="BD39" s="268"/>
      <c r="BE39" s="274">
        <f>IF($I$2=AQ39,1,IF($I$2=Jahr!$M$7,1,0))</f>
        <v>1</v>
      </c>
      <c r="BF39" s="728">
        <v>1</v>
      </c>
      <c r="BG39" s="227"/>
      <c r="BH39" s="227"/>
      <c r="BI39" s="227"/>
      <c r="BJ39" s="227"/>
      <c r="BK39" s="227"/>
      <c r="BL39" s="227"/>
      <c r="BM39" s="227"/>
      <c r="BN39" s="227"/>
      <c r="BO39" s="227"/>
      <c r="BP39" s="273"/>
      <c r="BQ39" s="273"/>
      <c r="BR39" s="273"/>
      <c r="BV39" s="1055"/>
      <c r="BW39" s="1056"/>
      <c r="BX39" s="1026"/>
    </row>
    <row r="40" spans="1:76" ht="13.35" customHeight="1" x14ac:dyDescent="0.45">
      <c r="A40" s="1003" t="str">
        <f t="shared" si="0"/>
        <v>!</v>
      </c>
      <c r="B40" s="721"/>
      <c r="C40" s="1180"/>
      <c r="D40" s="722"/>
      <c r="E40" s="585"/>
      <c r="F40" s="586"/>
      <c r="G40" s="592"/>
      <c r="H40" s="1195"/>
      <c r="I40" s="1192"/>
      <c r="J40" s="1196"/>
      <c r="K40" s="1057">
        <f t="shared" si="4"/>
        <v>0</v>
      </c>
      <c r="L40" s="1049">
        <f t="shared" si="2"/>
        <v>0</v>
      </c>
      <c r="M40" s="1050">
        <f t="shared" si="47"/>
        <v>0</v>
      </c>
      <c r="N40" s="1051">
        <f t="shared" si="5"/>
        <v>0</v>
      </c>
      <c r="O40" s="87">
        <f t="shared" si="6"/>
        <v>0</v>
      </c>
      <c r="P40" s="87" t="str">
        <f t="shared" si="7"/>
        <v/>
      </c>
      <c r="Q40" s="1052">
        <f t="shared" si="8"/>
        <v>0</v>
      </c>
      <c r="R40" s="87">
        <f t="shared" si="9"/>
        <v>0</v>
      </c>
      <c r="S40" s="87" t="str">
        <f t="shared" si="10"/>
        <v/>
      </c>
      <c r="T40" s="1052">
        <f t="shared" si="11"/>
        <v>0</v>
      </c>
      <c r="U40" s="87">
        <f t="shared" si="12"/>
        <v>0</v>
      </c>
      <c r="V40" s="87" t="str">
        <f t="shared" si="13"/>
        <v/>
      </c>
      <c r="W40" s="1052">
        <f t="shared" si="14"/>
        <v>1</v>
      </c>
      <c r="X40" s="87">
        <f t="shared" si="15"/>
        <v>0</v>
      </c>
      <c r="Y40" s="87">
        <f t="shared" si="16"/>
        <v>0</v>
      </c>
      <c r="Z40" s="1052">
        <f t="shared" si="17"/>
        <v>1</v>
      </c>
      <c r="AA40" s="87">
        <f t="shared" si="18"/>
        <v>0</v>
      </c>
      <c r="AB40" s="87">
        <f t="shared" si="19"/>
        <v>0</v>
      </c>
      <c r="AC40" s="1052">
        <f t="shared" si="20"/>
        <v>1</v>
      </c>
      <c r="AD40" s="87">
        <f t="shared" si="21"/>
        <v>0</v>
      </c>
      <c r="AE40" s="87">
        <f t="shared" si="22"/>
        <v>0</v>
      </c>
      <c r="AF40" s="1052">
        <f t="shared" si="23"/>
        <v>1</v>
      </c>
      <c r="AG40" s="87">
        <f t="shared" si="24"/>
        <v>0</v>
      </c>
      <c r="AH40" s="87">
        <f t="shared" si="25"/>
        <v>0</v>
      </c>
      <c r="AI40" s="1052">
        <f t="shared" si="26"/>
        <v>1</v>
      </c>
      <c r="AJ40" s="87">
        <f t="shared" si="27"/>
        <v>0</v>
      </c>
      <c r="AK40" s="87">
        <f t="shared" si="28"/>
        <v>0</v>
      </c>
      <c r="AL40" s="1052">
        <f t="shared" si="29"/>
        <v>0</v>
      </c>
      <c r="AM40" s="91">
        <f t="shared" si="30"/>
        <v>0</v>
      </c>
      <c r="AN40" s="91" t="str">
        <f t="shared" si="31"/>
        <v/>
      </c>
      <c r="AO40" s="1058">
        <f>+Parameter!$D$11</f>
        <v>0</v>
      </c>
      <c r="AP40" s="1054">
        <f t="shared" si="32"/>
        <v>0</v>
      </c>
      <c r="AQ40" s="401">
        <f>+Parameter!AH40</f>
        <v>0</v>
      </c>
      <c r="AR40" s="402">
        <f>+Parameter!AI40</f>
        <v>0</v>
      </c>
      <c r="AS40" s="403">
        <f>SUMIFS($I$4:$I$48,$F$4:$F$48,AQ39,$E$4:$E$48,AQ40)+SUMIFS($J$4:$J$48,$F$4:$F$48,AQ39,$E$4:$E$48,AQ40)+SUMIFS($H$4:$H$48,$F$4:$F$48,AQ39,$E$4:$E$48,AQ40)</f>
        <v>0</v>
      </c>
      <c r="AT40" s="379"/>
      <c r="AU40" s="401">
        <f>+Parameter!AL40</f>
        <v>0</v>
      </c>
      <c r="AV40" s="402">
        <f>+Parameter!AM40</f>
        <v>0</v>
      </c>
      <c r="AW40" s="403">
        <f>SUMIFS($I$4:$I$48,$F$4:$F$48,AQ39,$E$4:$E$48,AU40)+SUMIFS($J$4:$J$48,$F$4:$F$48,AQ39,$E$4:$E$48,AU40)+SUMIFS($H$4:$H$48,$F$4:$F$48,AQ39,$E$4:$E$48,AU40)</f>
        <v>0</v>
      </c>
      <c r="AX40" s="403"/>
      <c r="AY40" s="401">
        <f>+Parameter!AP40</f>
        <v>0</v>
      </c>
      <c r="AZ40" s="402">
        <f>+Parameter!AQ40</f>
        <v>0</v>
      </c>
      <c r="BA40" s="403">
        <f>SUMIFS($I$4:$I$48,$F$4:$F$48,AQ39,$E$4:$E$48,AY40)+SUMIFS($J$4:$J$48,$F$4:$F$48,AQ39,$E$4:$E$48,AY40)+SUMIFS($H$4:$H$48,$F$4:$F$48,AQ39,$E$4:$E$48,AY40)</f>
        <v>0</v>
      </c>
      <c r="BB40" s="370" t="str">
        <f>IF(AND($B$50="y",BB41&lt;&gt;0),"aktuell","")</f>
        <v/>
      </c>
      <c r="BD40" s="268"/>
      <c r="BE40" s="274">
        <f>IF($I$2=AQ39,1,IF($I$2=Jahr!$M$7,1,0))</f>
        <v>1</v>
      </c>
      <c r="BF40" s="728">
        <v>1</v>
      </c>
      <c r="BG40" s="699">
        <f t="shared" si="33"/>
        <v>0</v>
      </c>
      <c r="BH40" s="699">
        <f t="shared" si="34"/>
        <v>0</v>
      </c>
      <c r="BI40" s="699">
        <f t="shared" si="35"/>
        <v>0</v>
      </c>
      <c r="BJ40" s="700">
        <f t="shared" si="36"/>
        <v>0</v>
      </c>
      <c r="BK40" s="700">
        <f t="shared" si="37"/>
        <v>0</v>
      </c>
      <c r="BL40" s="700">
        <f t="shared" si="38"/>
        <v>0</v>
      </c>
      <c r="BM40" s="701">
        <f t="shared" si="39"/>
        <v>0</v>
      </c>
      <c r="BN40" s="701">
        <f t="shared" si="40"/>
        <v>0</v>
      </c>
      <c r="BO40" s="701">
        <f t="shared" si="41"/>
        <v>0</v>
      </c>
      <c r="BP40" s="698">
        <f t="shared" si="42"/>
        <v>0</v>
      </c>
      <c r="BQ40" s="698">
        <f t="shared" si="43"/>
        <v>0</v>
      </c>
      <c r="BR40" s="698">
        <f t="shared" si="44"/>
        <v>0</v>
      </c>
      <c r="BS40" s="270" t="s">
        <v>8</v>
      </c>
      <c r="BV40" s="1055"/>
      <c r="BW40" s="1056"/>
      <c r="BX40" s="1026"/>
    </row>
    <row r="41" spans="1:76" ht="13.35" customHeight="1" x14ac:dyDescent="0.45">
      <c r="A41" s="1003" t="str">
        <f t="shared" si="0"/>
        <v>!</v>
      </c>
      <c r="B41" s="721"/>
      <c r="C41" s="1180"/>
      <c r="D41" s="722"/>
      <c r="E41" s="585"/>
      <c r="F41" s="586"/>
      <c r="G41" s="592"/>
      <c r="H41" s="1195"/>
      <c r="I41" s="1192"/>
      <c r="J41" s="1196"/>
      <c r="K41" s="1057">
        <f t="shared" si="4"/>
        <v>0</v>
      </c>
      <c r="L41" s="1049">
        <f t="shared" si="2"/>
        <v>0</v>
      </c>
      <c r="M41" s="1050">
        <f t="shared" si="47"/>
        <v>0</v>
      </c>
      <c r="N41" s="1051">
        <f t="shared" si="5"/>
        <v>0</v>
      </c>
      <c r="O41" s="87">
        <f t="shared" si="6"/>
        <v>0</v>
      </c>
      <c r="P41" s="87" t="str">
        <f t="shared" si="7"/>
        <v/>
      </c>
      <c r="Q41" s="1052">
        <f t="shared" si="8"/>
        <v>0</v>
      </c>
      <c r="R41" s="87">
        <f t="shared" si="9"/>
        <v>0</v>
      </c>
      <c r="S41" s="87" t="str">
        <f t="shared" si="10"/>
        <v/>
      </c>
      <c r="T41" s="1052">
        <f t="shared" si="11"/>
        <v>0</v>
      </c>
      <c r="U41" s="87">
        <f t="shared" si="12"/>
        <v>0</v>
      </c>
      <c r="V41" s="87" t="str">
        <f t="shared" si="13"/>
        <v/>
      </c>
      <c r="W41" s="1052">
        <f t="shared" si="14"/>
        <v>1</v>
      </c>
      <c r="X41" s="87">
        <f t="shared" si="15"/>
        <v>0</v>
      </c>
      <c r="Y41" s="87">
        <f t="shared" si="16"/>
        <v>0</v>
      </c>
      <c r="Z41" s="1052">
        <f t="shared" si="17"/>
        <v>1</v>
      </c>
      <c r="AA41" s="87">
        <f t="shared" si="18"/>
        <v>0</v>
      </c>
      <c r="AB41" s="87">
        <f t="shared" si="19"/>
        <v>0</v>
      </c>
      <c r="AC41" s="1052">
        <f t="shared" si="20"/>
        <v>1</v>
      </c>
      <c r="AD41" s="87">
        <f t="shared" si="21"/>
        <v>0</v>
      </c>
      <c r="AE41" s="87">
        <f t="shared" si="22"/>
        <v>0</v>
      </c>
      <c r="AF41" s="1052">
        <f t="shared" si="23"/>
        <v>1</v>
      </c>
      <c r="AG41" s="87">
        <f t="shared" si="24"/>
        <v>0</v>
      </c>
      <c r="AH41" s="87">
        <f t="shared" si="25"/>
        <v>0</v>
      </c>
      <c r="AI41" s="1052">
        <f t="shared" si="26"/>
        <v>1</v>
      </c>
      <c r="AJ41" s="87">
        <f t="shared" si="27"/>
        <v>0</v>
      </c>
      <c r="AK41" s="87">
        <f t="shared" si="28"/>
        <v>0</v>
      </c>
      <c r="AL41" s="1052">
        <f t="shared" si="29"/>
        <v>0</v>
      </c>
      <c r="AM41" s="91">
        <f t="shared" si="30"/>
        <v>0</v>
      </c>
      <c r="AN41" s="91" t="str">
        <f t="shared" si="31"/>
        <v/>
      </c>
      <c r="AO41" s="1058">
        <f>+Parameter!$D$11</f>
        <v>0</v>
      </c>
      <c r="AP41" s="1054">
        <f t="shared" si="32"/>
        <v>0</v>
      </c>
      <c r="AQ41" s="402">
        <f>+Parameter!AH41</f>
        <v>0</v>
      </c>
      <c r="AR41" s="402">
        <f>+Parameter!AI41</f>
        <v>0</v>
      </c>
      <c r="AS41" s="403">
        <f>SUMIFS($I$4:$I$48,$F$4:$F$48,AQ39,$E$4:$E$48,AQ41)+SUMIFS($J$4:$J$48,$F$4:$F$48,AQ39,$E$4:$E$48,AQ41)+SUMIFS($H$4:$H$48,$F$4:$F$48,AQ39,$E$4:$E$48,AQ41)</f>
        <v>0</v>
      </c>
      <c r="AT41" s="379"/>
      <c r="AU41" s="402">
        <f>+Parameter!AL41</f>
        <v>0</v>
      </c>
      <c r="AV41" s="402">
        <f>+Parameter!AM41</f>
        <v>0</v>
      </c>
      <c r="AW41" s="403">
        <f>SUMIFS($I$4:$I$48,$F$4:$F$48,AQ39,$E$4:$E$48,AU41)+SUMIFS($J$4:$J$48,$F$4:$F$48,AQ39,$E$4:$E$48,AU41)+SUMIFS($H$4:$H$48,$F$4:$F$48,AQ39,$E$4:$E$48,AU41)</f>
        <v>0</v>
      </c>
      <c r="AX41" s="403"/>
      <c r="AY41" s="402">
        <f>+Parameter!AP41</f>
        <v>0</v>
      </c>
      <c r="AZ41" s="402">
        <f>+Parameter!AQ41</f>
        <v>0</v>
      </c>
      <c r="BA41" s="403">
        <f>SUMIFS($I$4:$I$48,$F$4:$F$48,AQ39,$E$4:$E$48,AY41)+SUMIFS($J$4:$J$48,$F$4:$F$48,AQ39,$E$4:$E$48,AY41)+SUMIFS($H$4:$H$48,$F$4:$F$48,AQ39,$E$4:$E$48,AY41)</f>
        <v>0</v>
      </c>
      <c r="BB41" s="371">
        <f>+AK2</f>
        <v>0</v>
      </c>
      <c r="BD41" s="268"/>
      <c r="BE41" s="274">
        <f>IF($I$2=AQ39,1,IF($I$2=Jahr!$M$7,1,0))</f>
        <v>1</v>
      </c>
      <c r="BF41" s="728">
        <v>1</v>
      </c>
      <c r="BG41" s="699">
        <f t="shared" si="33"/>
        <v>0</v>
      </c>
      <c r="BH41" s="699">
        <f t="shared" si="34"/>
        <v>0</v>
      </c>
      <c r="BI41" s="699">
        <f t="shared" si="35"/>
        <v>0</v>
      </c>
      <c r="BJ41" s="700">
        <f t="shared" si="36"/>
        <v>0</v>
      </c>
      <c r="BK41" s="700">
        <f t="shared" si="37"/>
        <v>0</v>
      </c>
      <c r="BL41" s="700">
        <f t="shared" si="38"/>
        <v>0</v>
      </c>
      <c r="BM41" s="701">
        <f t="shared" si="39"/>
        <v>0</v>
      </c>
      <c r="BN41" s="701">
        <f t="shared" si="40"/>
        <v>0</v>
      </c>
      <c r="BO41" s="701">
        <f t="shared" si="41"/>
        <v>0</v>
      </c>
      <c r="BP41" s="698">
        <f t="shared" si="42"/>
        <v>0</v>
      </c>
      <c r="BQ41" s="698">
        <f t="shared" si="43"/>
        <v>0</v>
      </c>
      <c r="BR41" s="698">
        <f t="shared" si="44"/>
        <v>0</v>
      </c>
      <c r="BS41" s="275">
        <f>SUMIFS($H$4:$H$48,$F$4:$F$48,AQ39,$B$4:$B$48,"&gt;0")</f>
        <v>0</v>
      </c>
      <c r="BT41" s="275">
        <f>SUMIFS($I$4:$I$48,$F$4:$F$48,AQ39,$B$4:$B$48,"&gt;0")</f>
        <v>0</v>
      </c>
      <c r="BU41" s="275">
        <f>SUMIFS($J$4:$J$48,$F$4:$F$48,AQ39,$B$4:$B$48,"&gt;0")</f>
        <v>0</v>
      </c>
      <c r="BV41" s="276"/>
      <c r="BW41" s="1056"/>
      <c r="BX41" s="1026"/>
    </row>
    <row r="42" spans="1:76" ht="13.35" customHeight="1" x14ac:dyDescent="0.45">
      <c r="A42" s="1003" t="str">
        <f t="shared" si="0"/>
        <v>!</v>
      </c>
      <c r="B42" s="721"/>
      <c r="C42" s="1180"/>
      <c r="D42" s="722"/>
      <c r="E42" s="585"/>
      <c r="F42" s="586"/>
      <c r="G42" s="592"/>
      <c r="H42" s="1195"/>
      <c r="I42" s="1192"/>
      <c r="J42" s="1196"/>
      <c r="K42" s="1057">
        <f t="shared" si="4"/>
        <v>0</v>
      </c>
      <c r="L42" s="1049">
        <f t="shared" si="2"/>
        <v>0</v>
      </c>
      <c r="M42" s="1050">
        <f t="shared" si="47"/>
        <v>0</v>
      </c>
      <c r="N42" s="1051">
        <f t="shared" si="5"/>
        <v>0</v>
      </c>
      <c r="O42" s="87">
        <f t="shared" si="6"/>
        <v>0</v>
      </c>
      <c r="P42" s="87" t="str">
        <f t="shared" si="7"/>
        <v/>
      </c>
      <c r="Q42" s="1052">
        <f t="shared" si="8"/>
        <v>0</v>
      </c>
      <c r="R42" s="87">
        <f t="shared" si="9"/>
        <v>0</v>
      </c>
      <c r="S42" s="87" t="str">
        <f t="shared" si="10"/>
        <v/>
      </c>
      <c r="T42" s="1052">
        <f t="shared" si="11"/>
        <v>0</v>
      </c>
      <c r="U42" s="87">
        <f t="shared" si="12"/>
        <v>0</v>
      </c>
      <c r="V42" s="87" t="str">
        <f t="shared" si="13"/>
        <v/>
      </c>
      <c r="W42" s="1052">
        <f t="shared" si="14"/>
        <v>1</v>
      </c>
      <c r="X42" s="87">
        <f t="shared" si="15"/>
        <v>0</v>
      </c>
      <c r="Y42" s="87">
        <f t="shared" si="16"/>
        <v>0</v>
      </c>
      <c r="Z42" s="1052">
        <f t="shared" si="17"/>
        <v>1</v>
      </c>
      <c r="AA42" s="87">
        <f t="shared" si="18"/>
        <v>0</v>
      </c>
      <c r="AB42" s="87">
        <f t="shared" si="19"/>
        <v>0</v>
      </c>
      <c r="AC42" s="1052">
        <f t="shared" si="20"/>
        <v>1</v>
      </c>
      <c r="AD42" s="87">
        <f t="shared" si="21"/>
        <v>0</v>
      </c>
      <c r="AE42" s="87">
        <f t="shared" si="22"/>
        <v>0</v>
      </c>
      <c r="AF42" s="1052">
        <f t="shared" si="23"/>
        <v>1</v>
      </c>
      <c r="AG42" s="87">
        <f t="shared" si="24"/>
        <v>0</v>
      </c>
      <c r="AH42" s="87">
        <f t="shared" si="25"/>
        <v>0</v>
      </c>
      <c r="AI42" s="1052">
        <f t="shared" si="26"/>
        <v>1</v>
      </c>
      <c r="AJ42" s="87">
        <f t="shared" si="27"/>
        <v>0</v>
      </c>
      <c r="AK42" s="87">
        <f t="shared" si="28"/>
        <v>0</v>
      </c>
      <c r="AL42" s="1052">
        <f t="shared" si="29"/>
        <v>0</v>
      </c>
      <c r="AM42" s="91">
        <f t="shared" si="30"/>
        <v>0</v>
      </c>
      <c r="AN42" s="91" t="str">
        <f t="shared" si="31"/>
        <v/>
      </c>
      <c r="AO42" s="1058">
        <f>+Parameter!$D$11</f>
        <v>0</v>
      </c>
      <c r="AP42" s="1054">
        <f t="shared" si="32"/>
        <v>0</v>
      </c>
      <c r="AQ42" s="402">
        <f>+Parameter!AH42</f>
        <v>0</v>
      </c>
      <c r="AR42" s="402">
        <f>+Parameter!AI42</f>
        <v>0</v>
      </c>
      <c r="AS42" s="403">
        <f>SUMIFS($I$4:$I$48,$F$4:$F$48,AQ39,$E$4:$E$48,AQ42)+SUMIFS($J$4:$J$48,$F$4:$F$48,AQ39,$E$4:$E$48,AQ42)+SUMIFS($H$4:$H$48,$F$4:$F$48,AQ39,$E$4:$E$48,AQ42)</f>
        <v>0</v>
      </c>
      <c r="AT42" s="379"/>
      <c r="AU42" s="402">
        <f>+Parameter!AL42</f>
        <v>0</v>
      </c>
      <c r="AV42" s="402">
        <f>+Parameter!AM42</f>
        <v>0</v>
      </c>
      <c r="AW42" s="403">
        <f>SUMIFS($I$4:$I$48,$F$4:$F$48,AQ39,$E$4:$E$48,AU42)+SUMIFS($J$4:$J$48,$F$4:$F$48,AQ39,$E$4:$E$48,AU42)+SUMIFS($H$4:$H$48,$F$4:$F$48,AQ39,$E$4:$E$48,AU42)</f>
        <v>0</v>
      </c>
      <c r="AX42" s="403"/>
      <c r="AY42" s="402">
        <f>+Parameter!AP42</f>
        <v>0</v>
      </c>
      <c r="AZ42" s="402">
        <f>+Parameter!AQ42</f>
        <v>0</v>
      </c>
      <c r="BA42" s="403">
        <f>SUMIFS($I$4:$I$48,$F$4:$F$48,AQ39,$E$4:$E$48,AY42)+SUMIFS($J$4:$J$48,$F$4:$F$48,AQ39,$E$4:$E$48,AY42)+SUMIFS($H$4:$H$48,$F$4:$F$48,AQ39,$E$4:$E$48,AY42)</f>
        <v>0</v>
      </c>
      <c r="BB42" s="372" t="str">
        <f>IF(BB43&lt;&gt;0,"Monatsende","")</f>
        <v/>
      </c>
      <c r="BD42" s="268"/>
      <c r="BE42" s="274">
        <f>IF($I$2=AQ39,1,IF($I$2=Jahr!$M$7,1,0))</f>
        <v>1</v>
      </c>
      <c r="BF42" s="728">
        <v>1</v>
      </c>
      <c r="BG42" s="699">
        <f t="shared" si="33"/>
        <v>0</v>
      </c>
      <c r="BH42" s="699">
        <f t="shared" si="34"/>
        <v>0</v>
      </c>
      <c r="BI42" s="699">
        <f t="shared" si="35"/>
        <v>0</v>
      </c>
      <c r="BJ42" s="700">
        <f t="shared" si="36"/>
        <v>0</v>
      </c>
      <c r="BK42" s="700">
        <f t="shared" si="37"/>
        <v>0</v>
      </c>
      <c r="BL42" s="700">
        <f t="shared" si="38"/>
        <v>0</v>
      </c>
      <c r="BM42" s="701">
        <f t="shared" si="39"/>
        <v>0</v>
      </c>
      <c r="BN42" s="701">
        <f t="shared" si="40"/>
        <v>0</v>
      </c>
      <c r="BO42" s="701">
        <f t="shared" si="41"/>
        <v>0</v>
      </c>
      <c r="BP42" s="698">
        <f t="shared" si="42"/>
        <v>0</v>
      </c>
      <c r="BQ42" s="698">
        <f t="shared" si="43"/>
        <v>0</v>
      </c>
      <c r="BR42" s="698">
        <f t="shared" si="44"/>
        <v>0</v>
      </c>
      <c r="BS42" s="270" t="s">
        <v>22</v>
      </c>
      <c r="BV42" s="1055"/>
      <c r="BW42" s="1056"/>
      <c r="BX42" s="1026"/>
    </row>
    <row r="43" spans="1:76" ht="13.35" customHeight="1" x14ac:dyDescent="0.45">
      <c r="A43" s="1003" t="str">
        <f t="shared" si="0"/>
        <v>!</v>
      </c>
      <c r="B43" s="721"/>
      <c r="C43" s="1180"/>
      <c r="D43" s="722"/>
      <c r="E43" s="585"/>
      <c r="F43" s="586"/>
      <c r="G43" s="592"/>
      <c r="H43" s="1195"/>
      <c r="I43" s="1192"/>
      <c r="J43" s="1196"/>
      <c r="K43" s="1057">
        <f t="shared" si="4"/>
        <v>0</v>
      </c>
      <c r="L43" s="1049">
        <f t="shared" si="2"/>
        <v>0</v>
      </c>
      <c r="M43" s="1050">
        <f t="shared" si="47"/>
        <v>0</v>
      </c>
      <c r="N43" s="1051">
        <f t="shared" si="5"/>
        <v>0</v>
      </c>
      <c r="O43" s="87">
        <f t="shared" si="6"/>
        <v>0</v>
      </c>
      <c r="P43" s="87" t="str">
        <f t="shared" si="7"/>
        <v/>
      </c>
      <c r="Q43" s="1052">
        <f t="shared" si="8"/>
        <v>0</v>
      </c>
      <c r="R43" s="87">
        <f t="shared" si="9"/>
        <v>0</v>
      </c>
      <c r="S43" s="87" t="str">
        <f t="shared" si="10"/>
        <v/>
      </c>
      <c r="T43" s="1052">
        <f t="shared" si="11"/>
        <v>0</v>
      </c>
      <c r="U43" s="87">
        <f t="shared" si="12"/>
        <v>0</v>
      </c>
      <c r="V43" s="87" t="str">
        <f t="shared" si="13"/>
        <v/>
      </c>
      <c r="W43" s="1052">
        <f t="shared" si="14"/>
        <v>1</v>
      </c>
      <c r="X43" s="87">
        <f t="shared" si="15"/>
        <v>0</v>
      </c>
      <c r="Y43" s="87">
        <f t="shared" si="16"/>
        <v>0</v>
      </c>
      <c r="Z43" s="1052">
        <f t="shared" si="17"/>
        <v>1</v>
      </c>
      <c r="AA43" s="87">
        <f t="shared" si="18"/>
        <v>0</v>
      </c>
      <c r="AB43" s="87">
        <f t="shared" si="19"/>
        <v>0</v>
      </c>
      <c r="AC43" s="1052">
        <f t="shared" si="20"/>
        <v>1</v>
      </c>
      <c r="AD43" s="87">
        <f t="shared" si="21"/>
        <v>0</v>
      </c>
      <c r="AE43" s="87">
        <f t="shared" si="22"/>
        <v>0</v>
      </c>
      <c r="AF43" s="1052">
        <f t="shared" si="23"/>
        <v>1</v>
      </c>
      <c r="AG43" s="87">
        <f t="shared" si="24"/>
        <v>0</v>
      </c>
      <c r="AH43" s="87">
        <f t="shared" si="25"/>
        <v>0</v>
      </c>
      <c r="AI43" s="1052">
        <f t="shared" si="26"/>
        <v>1</v>
      </c>
      <c r="AJ43" s="87">
        <f t="shared" si="27"/>
        <v>0</v>
      </c>
      <c r="AK43" s="87">
        <f t="shared" si="28"/>
        <v>0</v>
      </c>
      <c r="AL43" s="1052">
        <f t="shared" si="29"/>
        <v>0</v>
      </c>
      <c r="AM43" s="91">
        <f t="shared" si="30"/>
        <v>0</v>
      </c>
      <c r="AN43" s="91" t="str">
        <f t="shared" si="31"/>
        <v/>
      </c>
      <c r="AO43" s="1058">
        <f>+Parameter!$D$11</f>
        <v>0</v>
      </c>
      <c r="AP43" s="1054">
        <f t="shared" si="32"/>
        <v>0</v>
      </c>
      <c r="AQ43" s="404">
        <f>+Parameter!AH43</f>
        <v>0</v>
      </c>
      <c r="AR43" s="404">
        <f>+Parameter!AI43</f>
        <v>0</v>
      </c>
      <c r="AS43" s="405">
        <f>SUMIFS($I$4:$I$48,$F$4:$F$48,AQ39,$E$4:$E$48,AQ43)+SUMIFS($J$4:$J$48,$F$4:$F$48,AQ39,$E$4:$E$48,AQ43)+SUMIFS($H$4:$H$48,$F$4:$F$48,AQ39,$E$4:$E$48,AQ43)</f>
        <v>0</v>
      </c>
      <c r="AT43" s="382"/>
      <c r="AU43" s="404">
        <f>+Parameter!AL43</f>
        <v>0</v>
      </c>
      <c r="AV43" s="404">
        <f>+Parameter!AM43</f>
        <v>0</v>
      </c>
      <c r="AW43" s="405">
        <f>SUMIFS($I$4:$I$48,$F$4:$F$48,AQ39,$E$4:$E$48,AU43)+SUMIFS($J$4:$J$48,$F$4:$F$48,AQ39,$E$4:$E$48,AU43)+SUMIFS($H$4:$H$48,$F$4:$F$48,AQ39,$E$4:$E$48,AU43)</f>
        <v>0</v>
      </c>
      <c r="AX43" s="405"/>
      <c r="AY43" s="404">
        <f>+Parameter!AP43</f>
        <v>0</v>
      </c>
      <c r="AZ43" s="404">
        <f>+Parameter!AQ43</f>
        <v>0</v>
      </c>
      <c r="BA43" s="405">
        <f>SUMIFS($I$4:$I$48,$F$4:$F$48,AQ39,$E$4:$E$48,AY43)+SUMIFS($J$4:$J$48,$F$4:$F$48,AQ39,$E$4:$E$48,AY43)+SUMIFS($H$4:$H$48,$F$4:$F$48,AQ39,$E$4:$E$48,AY43)</f>
        <v>0</v>
      </c>
      <c r="BB43" s="375">
        <f>+AK3</f>
        <v>0</v>
      </c>
      <c r="BD43" s="268"/>
      <c r="BE43" s="274">
        <f>IF($I$2=AQ39,1,IF($I$2=Jahr!$M$7,1,0))</f>
        <v>1</v>
      </c>
      <c r="BF43" s="728">
        <v>1</v>
      </c>
      <c r="BG43" s="702">
        <f t="shared" si="33"/>
        <v>0</v>
      </c>
      <c r="BH43" s="702">
        <f t="shared" si="34"/>
        <v>0</v>
      </c>
      <c r="BI43" s="702">
        <f t="shared" si="35"/>
        <v>0</v>
      </c>
      <c r="BJ43" s="703">
        <f t="shared" si="36"/>
        <v>0</v>
      </c>
      <c r="BK43" s="703">
        <f t="shared" si="37"/>
        <v>0</v>
      </c>
      <c r="BL43" s="703">
        <f t="shared" si="38"/>
        <v>0</v>
      </c>
      <c r="BM43" s="704">
        <f t="shared" si="39"/>
        <v>0</v>
      </c>
      <c r="BN43" s="704">
        <f t="shared" si="40"/>
        <v>0</v>
      </c>
      <c r="BO43" s="704">
        <f t="shared" si="41"/>
        <v>0</v>
      </c>
      <c r="BP43" s="705">
        <f t="shared" si="42"/>
        <v>0</v>
      </c>
      <c r="BQ43" s="705">
        <f t="shared" si="43"/>
        <v>0</v>
      </c>
      <c r="BR43" s="705">
        <f t="shared" si="44"/>
        <v>0</v>
      </c>
      <c r="BS43" s="277">
        <f>SUMIFS($H$4:$H$48,$F$4:$F$48,AQ39)</f>
        <v>0</v>
      </c>
      <c r="BT43" s="277">
        <f>SUMIFS($I$4:$I$48,$F$4:$F$48,AQ39)</f>
        <v>0</v>
      </c>
      <c r="BU43" s="277">
        <f>SUMIFS($J$4:$J$48,$F$4:$F$48,AQ39)</f>
        <v>0</v>
      </c>
      <c r="BV43" s="278">
        <f>IF($AP$2=0,+BW43-BB39,0)</f>
        <v>0</v>
      </c>
      <c r="BW43" s="1059">
        <f>+AK$50</f>
        <v>0</v>
      </c>
      <c r="BX43" s="1026"/>
    </row>
    <row r="44" spans="1:76" ht="13.35" customHeight="1" x14ac:dyDescent="0.45">
      <c r="A44" s="1003" t="str">
        <f t="shared" si="0"/>
        <v>!</v>
      </c>
      <c r="B44" s="721"/>
      <c r="C44" s="1180"/>
      <c r="D44" s="722"/>
      <c r="E44" s="585"/>
      <c r="F44" s="586"/>
      <c r="G44" s="592"/>
      <c r="H44" s="1195"/>
      <c r="I44" s="1192"/>
      <c r="J44" s="1196"/>
      <c r="K44" s="1057">
        <f t="shared" si="4"/>
        <v>0</v>
      </c>
      <c r="L44" s="1049">
        <f t="shared" si="2"/>
        <v>0</v>
      </c>
      <c r="M44" s="1050">
        <f t="shared" si="47"/>
        <v>0</v>
      </c>
      <c r="N44" s="1051">
        <f t="shared" si="5"/>
        <v>0</v>
      </c>
      <c r="O44" s="87">
        <f t="shared" si="6"/>
        <v>0</v>
      </c>
      <c r="P44" s="87" t="str">
        <f t="shared" si="7"/>
        <v/>
      </c>
      <c r="Q44" s="1052">
        <f t="shared" si="8"/>
        <v>0</v>
      </c>
      <c r="R44" s="87">
        <f t="shared" si="9"/>
        <v>0</v>
      </c>
      <c r="S44" s="87" t="str">
        <f t="shared" si="10"/>
        <v/>
      </c>
      <c r="T44" s="1052">
        <f t="shared" si="11"/>
        <v>0</v>
      </c>
      <c r="U44" s="87">
        <f t="shared" si="12"/>
        <v>0</v>
      </c>
      <c r="V44" s="87" t="str">
        <f t="shared" si="13"/>
        <v/>
      </c>
      <c r="W44" s="1052">
        <f t="shared" si="14"/>
        <v>1</v>
      </c>
      <c r="X44" s="87">
        <f t="shared" si="15"/>
        <v>0</v>
      </c>
      <c r="Y44" s="87">
        <f t="shared" si="16"/>
        <v>0</v>
      </c>
      <c r="Z44" s="1052">
        <f t="shared" si="17"/>
        <v>1</v>
      </c>
      <c r="AA44" s="87">
        <f t="shared" si="18"/>
        <v>0</v>
      </c>
      <c r="AB44" s="87">
        <f t="shared" si="19"/>
        <v>0</v>
      </c>
      <c r="AC44" s="1052">
        <f t="shared" si="20"/>
        <v>1</v>
      </c>
      <c r="AD44" s="87">
        <f t="shared" si="21"/>
        <v>0</v>
      </c>
      <c r="AE44" s="87">
        <f t="shared" si="22"/>
        <v>0</v>
      </c>
      <c r="AF44" s="1052">
        <f t="shared" si="23"/>
        <v>1</v>
      </c>
      <c r="AG44" s="87">
        <f t="shared" si="24"/>
        <v>0</v>
      </c>
      <c r="AH44" s="87">
        <f t="shared" si="25"/>
        <v>0</v>
      </c>
      <c r="AI44" s="1052">
        <f t="shared" si="26"/>
        <v>1</v>
      </c>
      <c r="AJ44" s="87">
        <f t="shared" si="27"/>
        <v>0</v>
      </c>
      <c r="AK44" s="87">
        <f t="shared" si="28"/>
        <v>0</v>
      </c>
      <c r="AL44" s="1052">
        <f t="shared" si="29"/>
        <v>0</v>
      </c>
      <c r="AM44" s="91">
        <f t="shared" si="30"/>
        <v>0</v>
      </c>
      <c r="AN44" s="91" t="str">
        <f t="shared" si="31"/>
        <v/>
      </c>
      <c r="AO44" s="1060"/>
      <c r="AP44" s="1054">
        <f t="shared" si="32"/>
        <v>0</v>
      </c>
      <c r="AQ44" s="1390" t="str">
        <f>+Jahr!P27</f>
        <v/>
      </c>
      <c r="AR44" s="1390"/>
      <c r="AS44" s="1390"/>
      <c r="AT44" s="1390"/>
      <c r="AU44" s="1390"/>
      <c r="AV44" s="1390"/>
      <c r="AZ44" s="499"/>
      <c r="BA44" s="500" t="str">
        <f>IF(BB44&lt;&gt;0,"Gesamt aktuell gebucht: ","")</f>
        <v/>
      </c>
      <c r="BB44" s="501">
        <f>+BB6+BB11+BB16+BB21+BB26+BB31+BB36+BB41+BB46</f>
        <v>0</v>
      </c>
      <c r="BD44" s="268"/>
      <c r="BE44" s="274">
        <f>IF($I$2=AQ40,1,IF($I$2=Jahr!$M$7,1,0))</f>
        <v>1</v>
      </c>
      <c r="BF44" s="728">
        <v>1</v>
      </c>
      <c r="BG44" s="712"/>
      <c r="BK44" s="271"/>
      <c r="BL44" s="271"/>
      <c r="BM44" s="271"/>
      <c r="BN44" s="271"/>
      <c r="BO44" s="271"/>
      <c r="BP44" s="271"/>
      <c r="BQ44" s="271"/>
      <c r="BR44" s="271"/>
      <c r="BV44" s="1055"/>
      <c r="BW44" s="1056"/>
      <c r="BX44" s="1026"/>
    </row>
    <row r="45" spans="1:76" ht="13.35" customHeight="1" x14ac:dyDescent="0.2">
      <c r="A45" s="1003" t="str">
        <f t="shared" si="0"/>
        <v>!</v>
      </c>
      <c r="B45" s="721"/>
      <c r="C45" s="1180"/>
      <c r="D45" s="722"/>
      <c r="E45" s="585"/>
      <c r="F45" s="586"/>
      <c r="G45" s="592"/>
      <c r="H45" s="1195"/>
      <c r="I45" s="1192"/>
      <c r="J45" s="1196"/>
      <c r="K45" s="1057">
        <f t="shared" si="4"/>
        <v>0</v>
      </c>
      <c r="L45" s="1049">
        <f t="shared" si="2"/>
        <v>0</v>
      </c>
      <c r="M45" s="1050">
        <f t="shared" si="47"/>
        <v>0</v>
      </c>
      <c r="N45" s="1051">
        <f t="shared" si="5"/>
        <v>0</v>
      </c>
      <c r="O45" s="87">
        <f t="shared" si="6"/>
        <v>0</v>
      </c>
      <c r="P45" s="87" t="str">
        <f t="shared" si="7"/>
        <v/>
      </c>
      <c r="Q45" s="1052">
        <f t="shared" si="8"/>
        <v>0</v>
      </c>
      <c r="R45" s="87">
        <f t="shared" si="9"/>
        <v>0</v>
      </c>
      <c r="S45" s="87" t="str">
        <f t="shared" si="10"/>
        <v/>
      </c>
      <c r="T45" s="1052">
        <f t="shared" si="11"/>
        <v>0</v>
      </c>
      <c r="U45" s="87">
        <f t="shared" si="12"/>
        <v>0</v>
      </c>
      <c r="V45" s="87" t="str">
        <f t="shared" si="13"/>
        <v/>
      </c>
      <c r="W45" s="1052">
        <f t="shared" si="14"/>
        <v>1</v>
      </c>
      <c r="X45" s="87">
        <f t="shared" si="15"/>
        <v>0</v>
      </c>
      <c r="Y45" s="87">
        <f t="shared" si="16"/>
        <v>0</v>
      </c>
      <c r="Z45" s="1052">
        <f t="shared" si="17"/>
        <v>1</v>
      </c>
      <c r="AA45" s="87">
        <f t="shared" si="18"/>
        <v>0</v>
      </c>
      <c r="AB45" s="87">
        <f t="shared" si="19"/>
        <v>0</v>
      </c>
      <c r="AC45" s="1052">
        <f t="shared" si="20"/>
        <v>1</v>
      </c>
      <c r="AD45" s="87">
        <f t="shared" si="21"/>
        <v>0</v>
      </c>
      <c r="AE45" s="87">
        <f t="shared" si="22"/>
        <v>0</v>
      </c>
      <c r="AF45" s="1052">
        <f t="shared" si="23"/>
        <v>1</v>
      </c>
      <c r="AG45" s="87">
        <f t="shared" si="24"/>
        <v>0</v>
      </c>
      <c r="AH45" s="87">
        <f t="shared" si="25"/>
        <v>0</v>
      </c>
      <c r="AI45" s="1052">
        <f t="shared" si="26"/>
        <v>1</v>
      </c>
      <c r="AJ45" s="87">
        <f t="shared" si="27"/>
        <v>0</v>
      </c>
      <c r="AK45" s="87">
        <f t="shared" si="28"/>
        <v>0</v>
      </c>
      <c r="AL45" s="1052">
        <f t="shared" si="29"/>
        <v>0</v>
      </c>
      <c r="AM45" s="91">
        <f t="shared" si="30"/>
        <v>0</v>
      </c>
      <c r="AN45" s="91" t="str">
        <f t="shared" si="31"/>
        <v/>
      </c>
      <c r="AO45" s="1061"/>
      <c r="AP45" s="1054">
        <f t="shared" si="32"/>
        <v>0</v>
      </c>
      <c r="AQ45" s="200" t="str">
        <f>+Parameter!AH45</f>
        <v>X</v>
      </c>
      <c r="AR45" s="1386" t="s">
        <v>16</v>
      </c>
      <c r="AS45" s="1386"/>
      <c r="AT45" s="1386"/>
      <c r="AU45" s="1386"/>
      <c r="AV45" s="1386"/>
      <c r="AW45" s="1386"/>
      <c r="AX45" s="1386"/>
      <c r="AY45" s="1386"/>
      <c r="AZ45" s="1386"/>
      <c r="BA45" s="201" t="s">
        <v>27</v>
      </c>
      <c r="BB45" s="406">
        <f>+BB39+BB34+BB29+BB24+BB19+BB14+BB9+BB4+AZ46-H50-P60</f>
        <v>0</v>
      </c>
      <c r="BD45" s="268"/>
      <c r="BE45" s="274">
        <f>IF($I$2=AQ41,1,IF($I$2=Jahr!$M$7,1,0))</f>
        <v>1</v>
      </c>
      <c r="BF45" s="728">
        <v>1</v>
      </c>
      <c r="BV45" s="1055"/>
      <c r="BW45" s="1056"/>
      <c r="BX45" s="1026"/>
    </row>
    <row r="46" spans="1:76" ht="13.35" customHeight="1" x14ac:dyDescent="0.45">
      <c r="A46" s="1003" t="str">
        <f t="shared" si="0"/>
        <v>!</v>
      </c>
      <c r="B46" s="721"/>
      <c r="C46" s="1180"/>
      <c r="D46" s="722"/>
      <c r="E46" s="585"/>
      <c r="F46" s="586"/>
      <c r="G46" s="592"/>
      <c r="H46" s="1195"/>
      <c r="I46" s="1192"/>
      <c r="J46" s="1196"/>
      <c r="K46" s="1057">
        <f t="shared" si="4"/>
        <v>0</v>
      </c>
      <c r="L46" s="1049">
        <f t="shared" si="2"/>
        <v>0</v>
      </c>
      <c r="M46" s="1050">
        <f t="shared" si="47"/>
        <v>0</v>
      </c>
      <c r="N46" s="1051">
        <f t="shared" si="5"/>
        <v>0</v>
      </c>
      <c r="O46" s="87">
        <f t="shared" si="6"/>
        <v>0</v>
      </c>
      <c r="P46" s="87" t="str">
        <f t="shared" si="7"/>
        <v/>
      </c>
      <c r="Q46" s="1052">
        <f t="shared" si="8"/>
        <v>0</v>
      </c>
      <c r="R46" s="87">
        <f t="shared" si="9"/>
        <v>0</v>
      </c>
      <c r="S46" s="87" t="str">
        <f t="shared" si="10"/>
        <v/>
      </c>
      <c r="T46" s="1052">
        <f t="shared" si="11"/>
        <v>0</v>
      </c>
      <c r="U46" s="87">
        <f t="shared" si="12"/>
        <v>0</v>
      </c>
      <c r="V46" s="87" t="str">
        <f t="shared" si="13"/>
        <v/>
      </c>
      <c r="W46" s="1052">
        <f t="shared" si="14"/>
        <v>1</v>
      </c>
      <c r="X46" s="87">
        <f t="shared" si="15"/>
        <v>0</v>
      </c>
      <c r="Y46" s="87">
        <f t="shared" si="16"/>
        <v>0</v>
      </c>
      <c r="Z46" s="1052">
        <f t="shared" si="17"/>
        <v>1</v>
      </c>
      <c r="AA46" s="87">
        <f t="shared" si="18"/>
        <v>0</v>
      </c>
      <c r="AB46" s="87">
        <f t="shared" si="19"/>
        <v>0</v>
      </c>
      <c r="AC46" s="1052">
        <f t="shared" si="20"/>
        <v>1</v>
      </c>
      <c r="AD46" s="87">
        <f t="shared" si="21"/>
        <v>0</v>
      </c>
      <c r="AE46" s="87">
        <f t="shared" si="22"/>
        <v>0</v>
      </c>
      <c r="AF46" s="1052">
        <f t="shared" si="23"/>
        <v>1</v>
      </c>
      <c r="AG46" s="87">
        <f t="shared" si="24"/>
        <v>0</v>
      </c>
      <c r="AH46" s="87">
        <f t="shared" si="25"/>
        <v>0</v>
      </c>
      <c r="AI46" s="1052">
        <f t="shared" si="26"/>
        <v>1</v>
      </c>
      <c r="AJ46" s="87">
        <f t="shared" si="27"/>
        <v>0</v>
      </c>
      <c r="AK46" s="87">
        <f t="shared" si="28"/>
        <v>0</v>
      </c>
      <c r="AL46" s="1052">
        <f t="shared" si="29"/>
        <v>0</v>
      </c>
      <c r="AM46" s="91">
        <f t="shared" si="30"/>
        <v>0</v>
      </c>
      <c r="AN46" s="91" t="str">
        <f t="shared" si="31"/>
        <v/>
      </c>
      <c r="AO46" s="1062"/>
      <c r="AP46" s="1054">
        <f t="shared" si="32"/>
        <v>0</v>
      </c>
      <c r="AQ46" s="627" t="s">
        <v>89</v>
      </c>
      <c r="AR46" s="627"/>
      <c r="AS46" s="628"/>
      <c r="AT46" s="629"/>
      <c r="AU46" s="1063" t="s">
        <v>10</v>
      </c>
      <c r="AV46" s="1063" t="s">
        <v>28</v>
      </c>
      <c r="AW46" s="1063"/>
      <c r="AX46" s="1063"/>
      <c r="AY46" s="1063"/>
      <c r="AZ46" s="630">
        <f>SUMIFS($I$4:$I$48,$F$4:$F$48,AQ45,$E$4:$E$48,AQ45)+SUMIFS($J$4:$J$48,$F$4:$F$48,AQ45,$E$4:$E$48,AQ45)+SUMIFS($H$4:$H$48,$F$4:$F$48,AQ45,$E$4:$E$48,AQ45)</f>
        <v>0</v>
      </c>
      <c r="BA46" s="616" t="str">
        <f>IF(BB46&lt;&gt;0,"aktuell","")</f>
        <v/>
      </c>
      <c r="BB46" s="617">
        <f>+AN2</f>
        <v>0</v>
      </c>
      <c r="BD46" s="268"/>
      <c r="BE46" s="274">
        <f>IF($I$2=AQ42,1,IF($I$2=Jahr!$M$7,1,0))</f>
        <v>1</v>
      </c>
      <c r="BF46" s="728">
        <v>1</v>
      </c>
      <c r="BG46" s="724"/>
      <c r="BH46" s="693"/>
      <c r="BP46" s="279" t="s">
        <v>8</v>
      </c>
      <c r="BQ46" s="279"/>
      <c r="BR46" s="279"/>
      <c r="BS46" s="275">
        <f>SUMIFS($H$4:$H$48,$F$4:$F$48,AQ45,$B$4:$B$48,"&gt;0")</f>
        <v>0</v>
      </c>
      <c r="BT46" s="275">
        <f>SUMIFS($I$4:$I$48,$F$4:$F$48,AQ45,$B$4:$B$48,"&gt;0")</f>
        <v>0</v>
      </c>
      <c r="BU46" s="275">
        <f>SUMIFS($J$4:$J$48,$F$4:$F$48,AQ45,$B$4:$B$48,"&gt;0")</f>
        <v>0</v>
      </c>
      <c r="BV46" s="276"/>
      <c r="BW46" s="1056"/>
      <c r="BX46" s="1026"/>
    </row>
    <row r="47" spans="1:76" ht="13.35" customHeight="1" thickBot="1" x14ac:dyDescent="0.5">
      <c r="A47" s="1003" t="str">
        <f t="shared" si="0"/>
        <v>!</v>
      </c>
      <c r="B47" s="721"/>
      <c r="C47" s="1180"/>
      <c r="D47" s="722"/>
      <c r="E47" s="585"/>
      <c r="F47" s="586"/>
      <c r="G47" s="592"/>
      <c r="H47" s="1195"/>
      <c r="I47" s="1192"/>
      <c r="J47" s="1196"/>
      <c r="K47" s="1057">
        <f t="shared" si="4"/>
        <v>0</v>
      </c>
      <c r="L47" s="1064">
        <f t="shared" si="2"/>
        <v>0</v>
      </c>
      <c r="M47" s="1050">
        <f>IF(AND(B47&gt;0,B47&lt;&gt;"x",M46&lt;&gt;0),+M46+1,0)</f>
        <v>0</v>
      </c>
      <c r="N47" s="1051">
        <f t="shared" si="5"/>
        <v>0</v>
      </c>
      <c r="O47" s="87">
        <f t="shared" si="6"/>
        <v>0</v>
      </c>
      <c r="P47" s="87" t="str">
        <f t="shared" si="7"/>
        <v/>
      </c>
      <c r="Q47" s="1052">
        <f t="shared" si="8"/>
        <v>0</v>
      </c>
      <c r="R47" s="87">
        <f t="shared" si="9"/>
        <v>0</v>
      </c>
      <c r="S47" s="87" t="str">
        <f t="shared" si="10"/>
        <v/>
      </c>
      <c r="T47" s="1052">
        <f t="shared" si="11"/>
        <v>0</v>
      </c>
      <c r="U47" s="87">
        <f t="shared" si="12"/>
        <v>0</v>
      </c>
      <c r="V47" s="87" t="str">
        <f t="shared" si="13"/>
        <v/>
      </c>
      <c r="W47" s="1052">
        <f t="shared" si="14"/>
        <v>1</v>
      </c>
      <c r="X47" s="87">
        <f t="shared" si="15"/>
        <v>0</v>
      </c>
      <c r="Y47" s="87">
        <f t="shared" si="16"/>
        <v>0</v>
      </c>
      <c r="Z47" s="1052">
        <f t="shared" si="17"/>
        <v>1</v>
      </c>
      <c r="AA47" s="87">
        <f t="shared" si="18"/>
        <v>0</v>
      </c>
      <c r="AB47" s="87">
        <f t="shared" si="19"/>
        <v>0</v>
      </c>
      <c r="AC47" s="1052">
        <f t="shared" si="20"/>
        <v>1</v>
      </c>
      <c r="AD47" s="87">
        <f t="shared" si="21"/>
        <v>0</v>
      </c>
      <c r="AE47" s="87">
        <f t="shared" si="22"/>
        <v>0</v>
      </c>
      <c r="AF47" s="1052">
        <f t="shared" si="23"/>
        <v>1</v>
      </c>
      <c r="AG47" s="87">
        <f t="shared" si="24"/>
        <v>0</v>
      </c>
      <c r="AH47" s="87">
        <f t="shared" si="25"/>
        <v>0</v>
      </c>
      <c r="AI47" s="1052">
        <f t="shared" si="26"/>
        <v>1</v>
      </c>
      <c r="AJ47" s="87">
        <f t="shared" si="27"/>
        <v>0</v>
      </c>
      <c r="AK47" s="87">
        <f t="shared" si="28"/>
        <v>0</v>
      </c>
      <c r="AL47" s="1052">
        <f t="shared" si="29"/>
        <v>0</v>
      </c>
      <c r="AM47" s="91">
        <f>IF($F47=AM$2,AM46+$H47+$I47+$J47,+AM46)</f>
        <v>0</v>
      </c>
      <c r="AN47" s="1146" t="str">
        <f t="shared" ref="AN47" si="48">IF($F47=AM$2,+$H47+$I47+$J47,"")</f>
        <v/>
      </c>
      <c r="AO47" s="1065"/>
      <c r="AP47" s="1054">
        <f t="shared" si="32"/>
        <v>0</v>
      </c>
      <c r="AQ47" s="1383" t="s">
        <v>148</v>
      </c>
      <c r="AR47" s="1383"/>
      <c r="AS47" s="1383"/>
      <c r="AT47" s="1383"/>
      <c r="AU47" s="1383"/>
      <c r="AV47" s="1383"/>
      <c r="AW47" s="1383"/>
      <c r="AX47" s="1383"/>
      <c r="AY47" s="1383"/>
      <c r="AZ47" s="1384"/>
      <c r="BA47" s="618" t="str">
        <f>IF(BB47&lt;&gt;0,"Monatsende","")</f>
        <v/>
      </c>
      <c r="BB47" s="619">
        <f>+AN3</f>
        <v>0</v>
      </c>
      <c r="BD47" s="280"/>
      <c r="BE47" s="281">
        <f>IF($I$2=AQ43,1,IF($I$2=Jahr!$M$7,1,0))</f>
        <v>1</v>
      </c>
      <c r="BF47" s="729">
        <v>1</v>
      </c>
      <c r="BG47" s="723"/>
      <c r="BH47" s="282"/>
      <c r="BI47" s="282"/>
      <c r="BJ47" s="282"/>
      <c r="BK47" s="283"/>
      <c r="BL47" s="283"/>
      <c r="BM47" s="283"/>
      <c r="BN47" s="283"/>
      <c r="BO47" s="283"/>
      <c r="BP47" s="284" t="s">
        <v>22</v>
      </c>
      <c r="BQ47" s="284"/>
      <c r="BR47" s="284"/>
      <c r="BS47" s="285">
        <f>SUMIFS($H$4:$H$48,$F$4:$F$48,AQ45)</f>
        <v>0</v>
      </c>
      <c r="BT47" s="285">
        <f>SUMIFS($I$4:$I$48,$F$4:$F$48,AQ45)</f>
        <v>0</v>
      </c>
      <c r="BU47" s="285">
        <f>SUMIFS($J$4:$J$48,$F$4:$F$48,AQ45)</f>
        <v>0</v>
      </c>
      <c r="BV47" s="286">
        <f>IF($AP$2=0,+BW47-AZ46,0)</f>
        <v>0</v>
      </c>
      <c r="BW47" s="1066">
        <f>+AN$50</f>
        <v>0</v>
      </c>
      <c r="BX47" s="1026"/>
    </row>
    <row r="48" spans="1:76" ht="5.0999999999999996" customHeight="1" thickTop="1" x14ac:dyDescent="0.45">
      <c r="A48" s="1370" t="s">
        <v>95</v>
      </c>
      <c r="B48" s="1362" t="str">
        <f>IF($BE$2&lt;&gt;0,"geht nicht!",IF(M49=0,"einfügen:","kopieren:"))</f>
        <v>einfügen:</v>
      </c>
      <c r="C48" s="1364" t="str">
        <f>IF($BE$2&lt;&gt;0," Die Aktion muss rückgängig gemacht werden!",IF(M49=0," &lt; markieren + &lt;Einfügen/Blattzeile Einfügen&gt;"," bis hierher ziehen!"))</f>
        <v xml:space="preserve"> &lt; markieren + &lt;Einfügen/Blattzeile Einfügen&gt;</v>
      </c>
      <c r="D48" s="1365"/>
      <c r="E48" s="1067" t="s">
        <v>9</v>
      </c>
      <c r="F48" s="1068" t="s">
        <v>9</v>
      </c>
      <c r="G48" s="1068" t="s">
        <v>9</v>
      </c>
      <c r="H48" s="1069"/>
      <c r="I48" s="1175"/>
      <c r="J48" s="1173"/>
      <c r="K48" s="1372">
        <f>K3+H49+I49+J49-H50</f>
        <v>0</v>
      </c>
      <c r="L48" s="1070"/>
      <c r="M48" s="1037"/>
      <c r="N48" s="1051"/>
      <c r="O48" s="87"/>
      <c r="P48" s="87"/>
      <c r="Q48" s="1052"/>
      <c r="R48" s="87"/>
      <c r="S48" s="87"/>
      <c r="T48" s="1052"/>
      <c r="U48" s="87"/>
      <c r="V48" s="87"/>
      <c r="W48" s="1052"/>
      <c r="X48" s="87"/>
      <c r="Y48" s="87"/>
      <c r="Z48" s="1052"/>
      <c r="AA48" s="87"/>
      <c r="AB48" s="87"/>
      <c r="AC48" s="1052"/>
      <c r="AD48" s="87"/>
      <c r="AE48" s="87"/>
      <c r="AF48" s="1052"/>
      <c r="AG48" s="87"/>
      <c r="AH48" s="87"/>
      <c r="AI48" s="1052"/>
      <c r="AJ48" s="87"/>
      <c r="AK48" s="87"/>
      <c r="AL48" s="1052"/>
      <c r="AM48" s="91"/>
      <c r="AN48" s="91"/>
      <c r="AO48" s="1071"/>
      <c r="AP48" s="1371" t="s">
        <v>95</v>
      </c>
      <c r="AQ48" s="588"/>
      <c r="AR48" s="589"/>
      <c r="AS48" s="590"/>
      <c r="AT48" s="589"/>
      <c r="AU48" s="589"/>
      <c r="AV48" s="589"/>
      <c r="AW48" s="590"/>
      <c r="AX48" s="589"/>
      <c r="AY48" s="589"/>
      <c r="AZ48" s="589"/>
      <c r="BA48" s="590"/>
      <c r="BB48" s="591"/>
    </row>
    <row r="49" spans="1:58" ht="13.15" customHeight="1" x14ac:dyDescent="0.35">
      <c r="A49" s="1370"/>
      <c r="B49" s="1363"/>
      <c r="C49" s="1366"/>
      <c r="D49" s="1367"/>
      <c r="E49" s="1072" t="s">
        <v>9</v>
      </c>
      <c r="F49" s="1073" t="s">
        <v>9</v>
      </c>
      <c r="G49" s="1073" t="s">
        <v>9</v>
      </c>
      <c r="H49" s="1176" t="str">
        <f>IF(SUBTOTAL(9,H4:H48)&lt;&gt;0,SUBTOTAL(9,H4:H48),"0,00 ")</f>
        <v xml:space="preserve">0,00 </v>
      </c>
      <c r="I49" s="1074" t="str">
        <f>IF(SUBTOTAL(9,I4:I48)&lt;&gt;0,SUBTOTAL(9,I4:I48),"0,00 ")</f>
        <v xml:space="preserve">0,00 </v>
      </c>
      <c r="J49" s="1075" t="str">
        <f>IF(SUBTOTAL(9,J4:J48)&lt;&gt;0,SUBTOTAL(9,J4:J48),"0,00 ")</f>
        <v xml:space="preserve">0,00 </v>
      </c>
      <c r="K49" s="1373"/>
      <c r="L49" s="1037">
        <f>MAX(M3:M48)</f>
        <v>1</v>
      </c>
      <c r="M49" s="718">
        <f>IF(L3&lt;&gt;0,0,COUNTBLANK(AP3:AP48)+M50)</f>
        <v>0</v>
      </c>
      <c r="N49" s="1076"/>
      <c r="O49" s="1077">
        <f>+P49+O3</f>
        <v>0</v>
      </c>
      <c r="P49" s="1078">
        <f>SUM(P4:P48)</f>
        <v>0</v>
      </c>
      <c r="Q49" s="1079"/>
      <c r="R49" s="1077">
        <f>+S49+R3</f>
        <v>0</v>
      </c>
      <c r="S49" s="1078">
        <f>SUM(S4:S48)</f>
        <v>0</v>
      </c>
      <c r="T49" s="1079"/>
      <c r="U49" s="1077">
        <f>+V49+U3</f>
        <v>0</v>
      </c>
      <c r="V49" s="1078">
        <f>SUM(V4:V48)</f>
        <v>0</v>
      </c>
      <c r="W49" s="1079"/>
      <c r="X49" s="1077">
        <f>+Y49+X3</f>
        <v>0</v>
      </c>
      <c r="Y49" s="1078">
        <f>SUM(Y4:Y48)</f>
        <v>0</v>
      </c>
      <c r="Z49" s="1079"/>
      <c r="AA49" s="1077">
        <f>+AB49+AA3</f>
        <v>0</v>
      </c>
      <c r="AB49" s="1078">
        <f>SUM(AB4:AB48)</f>
        <v>0</v>
      </c>
      <c r="AC49" s="1079"/>
      <c r="AD49" s="1077">
        <f>+AE49+AD3</f>
        <v>0</v>
      </c>
      <c r="AE49" s="1078">
        <f>SUM(AE4:AE48)</f>
        <v>0</v>
      </c>
      <c r="AF49" s="1079"/>
      <c r="AG49" s="1077">
        <f>+AH49+AG3</f>
        <v>0</v>
      </c>
      <c r="AH49" s="1078">
        <f>SUM(AH4:AH48)</f>
        <v>0</v>
      </c>
      <c r="AI49" s="1079"/>
      <c r="AJ49" s="1077">
        <f>+AK49+AJ3</f>
        <v>0</v>
      </c>
      <c r="AK49" s="1078">
        <f>SUM(AK4:AK48)</f>
        <v>0</v>
      </c>
      <c r="AL49" s="1079"/>
      <c r="AM49" s="1077">
        <f>+AN49+AM3</f>
        <v>0</v>
      </c>
      <c r="AN49" s="1080">
        <f>SUM(AN4:AN48)</f>
        <v>0</v>
      </c>
      <c r="AO49" s="1081" t="s">
        <v>116</v>
      </c>
      <c r="AP49" s="1371"/>
      <c r="AQ49" s="110"/>
      <c r="AR49" s="110"/>
      <c r="AS49" s="204"/>
      <c r="AT49" s="110"/>
      <c r="AU49" s="110"/>
      <c r="AV49" s="110"/>
      <c r="AW49" s="204"/>
      <c r="AX49" s="110"/>
      <c r="AY49" s="110"/>
      <c r="AZ49" s="110"/>
      <c r="BA49" s="204"/>
    </row>
    <row r="50" spans="1:58" ht="13.15" customHeight="1" thickBot="1" x14ac:dyDescent="0.5">
      <c r="A50" s="1003" t="str">
        <f>IF(M49="!",".",IF(AND($B$50="y",B50&gt;0,OR(B51=0,B51="x",A51="!"),B50&lt;&gt;"x"),+K50,"."))</f>
        <v>.</v>
      </c>
      <c r="B50" s="1162" t="s">
        <v>11</v>
      </c>
      <c r="C50" s="1368" t="str">
        <f>IF(+Jahr!G26=1,+Jahr!E33,IF(+Jahr!G25&gt;0,+Jahr!E30,IF(+Jahr!H25&gt;0,+Jahr!E31,IF(+Jahr!K11&gt;0,+Jahr!E32,""))))</f>
        <v/>
      </c>
      <c r="D50" s="1369"/>
      <c r="E50" s="1082" t="s">
        <v>9</v>
      </c>
      <c r="F50" s="1082" t="s">
        <v>9</v>
      </c>
      <c r="G50" s="1083" t="s">
        <v>9</v>
      </c>
      <c r="H50" s="1380">
        <f>-P60+H49+I49+J49</f>
        <v>0</v>
      </c>
      <c r="I50" s="1381"/>
      <c r="J50" s="1382"/>
      <c r="K50" s="1374"/>
      <c r="L50" s="1084" t="s">
        <v>115</v>
      </c>
      <c r="M50" s="720">
        <f>IF(ISERROR(K51),1,0)</f>
        <v>0</v>
      </c>
      <c r="N50" s="1085"/>
      <c r="O50" s="1086">
        <f>IF(O2&lt;&gt;"",COUNTIF($F$3:$F$48,O2),0)</f>
        <v>0</v>
      </c>
      <c r="P50" s="1087">
        <f>SUBTOTAL(109,P4:P48)</f>
        <v>0</v>
      </c>
      <c r="Q50" s="1087"/>
      <c r="R50" s="1086">
        <f>IF(R2&lt;&gt;"",COUNTIF($F$3:$F$48,R2),0)</f>
        <v>0</v>
      </c>
      <c r="S50" s="1087">
        <f>SUBTOTAL(109,S4:S48)</f>
        <v>0</v>
      </c>
      <c r="T50" s="1087"/>
      <c r="U50" s="1086">
        <f>IF(U2&lt;&gt;"",COUNTIF($F$3:$F$48,U2),0)</f>
        <v>0</v>
      </c>
      <c r="V50" s="1087">
        <f>SUBTOTAL(109,V4:V48)</f>
        <v>0</v>
      </c>
      <c r="W50" s="1087"/>
      <c r="X50" s="1086">
        <f>IF(X2&lt;&gt;"",COUNTIF($F$3:$F$48,X2),0)</f>
        <v>0</v>
      </c>
      <c r="Y50" s="1087">
        <f>SUBTOTAL(109,Y4:Y48)</f>
        <v>0</v>
      </c>
      <c r="Z50" s="1087"/>
      <c r="AA50" s="1086">
        <f>IF(AA2&lt;&gt;"",COUNTIF($F$3:$F$48,AA2),0)</f>
        <v>0</v>
      </c>
      <c r="AB50" s="1087">
        <f>SUBTOTAL(109,AB4:AB48)</f>
        <v>0</v>
      </c>
      <c r="AC50" s="1087"/>
      <c r="AD50" s="1086">
        <f>IF(AD2&lt;&gt;"",COUNTIF($F$3:$F$48,AD2),0)</f>
        <v>0</v>
      </c>
      <c r="AE50" s="1087">
        <f>SUBTOTAL(109,AE4:AE48)</f>
        <v>0</v>
      </c>
      <c r="AF50" s="1087"/>
      <c r="AG50" s="1086">
        <f>IF(AG2&lt;&gt;"",COUNTIF($F$3:$F$48,AG2),0)</f>
        <v>0</v>
      </c>
      <c r="AH50" s="1087">
        <f>SUBTOTAL(109,AH4:AH48)</f>
        <v>0</v>
      </c>
      <c r="AI50" s="1087"/>
      <c r="AJ50" s="1086">
        <f>IF(AJ2&lt;&gt;"",COUNTIF($F$3:$F$48,AJ2),0)</f>
        <v>0</v>
      </c>
      <c r="AK50" s="1087">
        <f>SUBTOTAL(109,AK4:AK48)</f>
        <v>0</v>
      </c>
      <c r="AL50" s="1087"/>
      <c r="AM50" s="1086">
        <f>IF(AM2&lt;&gt;"",COUNTIF($F$3:$F$48,AM2),0)</f>
        <v>0</v>
      </c>
      <c r="AN50" s="1087">
        <f>SUBTOTAL(109,AN4:AN48)</f>
        <v>0</v>
      </c>
      <c r="AO50" s="1088" t="s">
        <v>36</v>
      </c>
      <c r="AQ50" s="1089">
        <f>+Jahr!K22</f>
        <v>0</v>
      </c>
    </row>
    <row r="51" spans="1:58" s="98" customFormat="1" ht="9" customHeight="1" thickTop="1" x14ac:dyDescent="0.45">
      <c r="A51" s="1090" t="s">
        <v>9</v>
      </c>
      <c r="B51" s="1091" t="s">
        <v>9</v>
      </c>
      <c r="C51" s="1091" t="s">
        <v>9</v>
      </c>
      <c r="D51" s="1091"/>
      <c r="E51" s="1091" t="s">
        <v>9</v>
      </c>
      <c r="F51" s="1091" t="str">
        <f>IF(Parameter!B4&lt;&gt;"#",+Parameter!B4,"")</f>
        <v>HH</v>
      </c>
      <c r="G51" s="1091" t="s">
        <v>9</v>
      </c>
      <c r="H51" s="1092">
        <f t="shared" ref="H51:H59" si="49">IF($F51&lt;&gt;"!",SUMIFS($H$3:$H$48,$F$3:$F$48,$F51),"!")</f>
        <v>0</v>
      </c>
      <c r="I51" s="1092">
        <f t="shared" ref="I51:I59" si="50">IF($F51&lt;&gt;"!",SUMIFS($I$3:$I$48,$F$3:$F$48,$F51),"!")</f>
        <v>0</v>
      </c>
      <c r="J51" s="1092">
        <f t="shared" ref="J51:J59" si="51">IF($F51&lt;&gt;"!",SUMIFS($J$3:$J$48,$F$3:$F$48,$F51),"!")</f>
        <v>0</v>
      </c>
      <c r="K51" s="1093">
        <f>SUM(K3:K50)</f>
        <v>0</v>
      </c>
      <c r="L51" s="1094" t="s">
        <v>117</v>
      </c>
      <c r="M51" s="1095">
        <f>IF(F51&lt;&gt;"",1,0)</f>
        <v>1</v>
      </c>
      <c r="N51" s="1096">
        <f>SUBTOTAL(9,M51)</f>
        <v>1</v>
      </c>
      <c r="O51" s="1097"/>
      <c r="P51" s="1098"/>
      <c r="Q51" s="1099"/>
      <c r="R51" s="1098"/>
      <c r="S51" s="1098"/>
      <c r="T51" s="1099"/>
      <c r="U51" s="1100"/>
      <c r="V51" s="1100"/>
      <c r="W51" s="1100"/>
      <c r="X51" s="1100"/>
      <c r="Y51" s="1101"/>
      <c r="Z51" s="1101"/>
      <c r="AA51" s="1101"/>
      <c r="AB51" s="1101"/>
      <c r="AC51" s="1101"/>
      <c r="AD51" s="1101"/>
      <c r="AE51" s="1102"/>
      <c r="AF51" s="1102"/>
      <c r="AG51" s="1102"/>
      <c r="AH51" s="1102"/>
      <c r="AI51" s="1102"/>
      <c r="AJ51" s="1102"/>
      <c r="AK51" s="1102"/>
      <c r="AL51" s="1102"/>
      <c r="AM51" s="1102"/>
      <c r="AN51" s="1102"/>
      <c r="AO51" s="1387" t="s">
        <v>118</v>
      </c>
      <c r="AS51" s="1103"/>
      <c r="AW51" s="1103"/>
      <c r="BA51" s="1103"/>
      <c r="BB51" s="1104"/>
      <c r="BF51" s="1105"/>
    </row>
    <row r="52" spans="1:58" s="98" customFormat="1" ht="9" customHeight="1" x14ac:dyDescent="0.45">
      <c r="A52" s="1090" t="s">
        <v>9</v>
      </c>
      <c r="B52" s="1091" t="s">
        <v>9</v>
      </c>
      <c r="C52" s="1091" t="s">
        <v>9</v>
      </c>
      <c r="D52" s="1091"/>
      <c r="E52" s="1091" t="s">
        <v>9</v>
      </c>
      <c r="F52" s="1091" t="str">
        <f>IF(Parameter!B5&lt;&gt;"#",+Parameter!B5,"")</f>
        <v>Frei</v>
      </c>
      <c r="G52" s="1091" t="s">
        <v>9</v>
      </c>
      <c r="H52" s="1092">
        <f t="shared" si="49"/>
        <v>0</v>
      </c>
      <c r="I52" s="1092">
        <f t="shared" si="50"/>
        <v>0</v>
      </c>
      <c r="J52" s="1092">
        <f t="shared" si="51"/>
        <v>0</v>
      </c>
      <c r="K52" s="1091" t="s">
        <v>9</v>
      </c>
      <c r="L52" s="1091"/>
      <c r="M52" s="1106">
        <f t="shared" ref="M52:M59" si="52">IF(F52&lt;&gt;"",1,0)</f>
        <v>1</v>
      </c>
      <c r="N52" s="1107">
        <f t="shared" ref="N52:N59" si="53">SUBTOTAL(9,M52)</f>
        <v>1</v>
      </c>
      <c r="O52" s="1108"/>
      <c r="P52" s="1071"/>
      <c r="Q52" s="1109"/>
      <c r="R52" s="1071"/>
      <c r="S52" s="1071"/>
      <c r="T52" s="1109"/>
      <c r="U52" s="1110"/>
      <c r="V52" s="1110"/>
      <c r="W52" s="1110"/>
      <c r="X52" s="1110"/>
      <c r="Y52" s="1111"/>
      <c r="Z52" s="1111"/>
      <c r="AA52" s="1111"/>
      <c r="AB52" s="1111"/>
      <c r="AC52" s="1111"/>
      <c r="AD52" s="1111"/>
      <c r="AE52" s="1112"/>
      <c r="AF52" s="1112"/>
      <c r="AG52" s="1112"/>
      <c r="AH52" s="1112"/>
      <c r="AI52" s="1112"/>
      <c r="AJ52" s="1112"/>
      <c r="AK52" s="1112"/>
      <c r="AL52" s="1112"/>
      <c r="AM52" s="1112"/>
      <c r="AN52" s="1112"/>
      <c r="AO52" s="1388"/>
      <c r="AP52" s="719"/>
      <c r="AS52" s="1103"/>
      <c r="AW52" s="1103"/>
      <c r="BA52" s="1103"/>
      <c r="BB52" s="1104"/>
      <c r="BF52" s="1105"/>
    </row>
    <row r="53" spans="1:58" s="98" customFormat="1" ht="9" customHeight="1" x14ac:dyDescent="0.45">
      <c r="A53" s="1090" t="s">
        <v>9</v>
      </c>
      <c r="B53" s="1091" t="s">
        <v>9</v>
      </c>
      <c r="C53" s="1091" t="s">
        <v>9</v>
      </c>
      <c r="D53" s="1091"/>
      <c r="E53" s="1091" t="s">
        <v>9</v>
      </c>
      <c r="F53" s="1091" t="str">
        <f>IF(Parameter!B6&lt;&gt;"#",+Parameter!B6,"")</f>
        <v>Arzt</v>
      </c>
      <c r="G53" s="1091" t="s">
        <v>9</v>
      </c>
      <c r="H53" s="1092">
        <f t="shared" si="49"/>
        <v>0</v>
      </c>
      <c r="I53" s="1092">
        <f t="shared" si="50"/>
        <v>0</v>
      </c>
      <c r="J53" s="1092">
        <f t="shared" si="51"/>
        <v>0</v>
      </c>
      <c r="K53" s="1091" t="s">
        <v>9</v>
      </c>
      <c r="L53" s="1091"/>
      <c r="M53" s="1106">
        <f t="shared" si="52"/>
        <v>1</v>
      </c>
      <c r="N53" s="1107">
        <f t="shared" si="53"/>
        <v>1</v>
      </c>
      <c r="O53" s="1108"/>
      <c r="P53" s="1071"/>
      <c r="Q53" s="1109"/>
      <c r="R53" s="1071"/>
      <c r="S53" s="1071"/>
      <c r="T53" s="1109"/>
      <c r="U53" s="1110"/>
      <c r="V53" s="1110"/>
      <c r="W53" s="1110"/>
      <c r="X53" s="1110"/>
      <c r="Y53" s="1111"/>
      <c r="Z53" s="1111"/>
      <c r="AA53" s="1111"/>
      <c r="AB53" s="1111"/>
      <c r="AC53" s="1111"/>
      <c r="AD53" s="1111"/>
      <c r="AE53" s="1112"/>
      <c r="AF53" s="1112"/>
      <c r="AG53" s="1112"/>
      <c r="AH53" s="1112"/>
      <c r="AI53" s="1112"/>
      <c r="AJ53" s="1112"/>
      <c r="AK53" s="1112"/>
      <c r="AL53" s="1112"/>
      <c r="AM53" s="1112"/>
      <c r="AN53" s="1112"/>
      <c r="AO53" s="1388"/>
      <c r="AP53" s="719"/>
      <c r="AS53" s="1103"/>
      <c r="AW53" s="1103"/>
      <c r="BA53" s="1103"/>
      <c r="BB53" s="1104"/>
      <c r="BF53" s="1105"/>
    </row>
    <row r="54" spans="1:58" s="98" customFormat="1" ht="9" customHeight="1" x14ac:dyDescent="0.45">
      <c r="A54" s="1090" t="s">
        <v>9</v>
      </c>
      <c r="B54" s="1091" t="s">
        <v>9</v>
      </c>
      <c r="C54" s="1091" t="s">
        <v>9</v>
      </c>
      <c r="D54" s="1091"/>
      <c r="E54" s="1091" t="s">
        <v>9</v>
      </c>
      <c r="F54" s="1091" t="str">
        <f>IF(Parameter!B7&lt;&gt;"#",+Parameter!B7,"")</f>
        <v/>
      </c>
      <c r="G54" s="1091" t="s">
        <v>9</v>
      </c>
      <c r="H54" s="1092">
        <f t="shared" si="49"/>
        <v>0</v>
      </c>
      <c r="I54" s="1092">
        <f t="shared" si="50"/>
        <v>0</v>
      </c>
      <c r="J54" s="1092">
        <f t="shared" si="51"/>
        <v>0</v>
      </c>
      <c r="K54" s="1091" t="s">
        <v>9</v>
      </c>
      <c r="L54" s="1091"/>
      <c r="M54" s="1106">
        <f t="shared" si="52"/>
        <v>0</v>
      </c>
      <c r="N54" s="1107">
        <f t="shared" si="53"/>
        <v>0</v>
      </c>
      <c r="O54" s="1108"/>
      <c r="P54" s="1071"/>
      <c r="Q54" s="1109"/>
      <c r="R54" s="1071"/>
      <c r="S54" s="1071"/>
      <c r="T54" s="1109"/>
      <c r="U54" s="1110"/>
      <c r="V54" s="1110"/>
      <c r="W54" s="1110"/>
      <c r="X54" s="1110"/>
      <c r="Y54" s="1111"/>
      <c r="Z54" s="1111"/>
      <c r="AA54" s="1111"/>
      <c r="AB54" s="1111"/>
      <c r="AC54" s="1111"/>
      <c r="AD54" s="1111"/>
      <c r="AE54" s="1112"/>
      <c r="AF54" s="1112"/>
      <c r="AG54" s="1112"/>
      <c r="AH54" s="1112"/>
      <c r="AI54" s="1112"/>
      <c r="AJ54" s="1112"/>
      <c r="AK54" s="1112"/>
      <c r="AL54" s="1112"/>
      <c r="AM54" s="1112"/>
      <c r="AN54" s="1112"/>
      <c r="AO54" s="1388"/>
      <c r="AP54" s="719"/>
      <c r="AS54" s="1103"/>
      <c r="AW54" s="1103"/>
      <c r="BA54" s="1103"/>
      <c r="BB54" s="1104"/>
      <c r="BF54" s="1105"/>
    </row>
    <row r="55" spans="1:58" s="98" customFormat="1" ht="9" customHeight="1" x14ac:dyDescent="0.45">
      <c r="A55" s="1090" t="s">
        <v>9</v>
      </c>
      <c r="B55" s="1091" t="s">
        <v>9</v>
      </c>
      <c r="C55" s="1091" t="s">
        <v>9</v>
      </c>
      <c r="D55" s="1091"/>
      <c r="E55" s="1091" t="s">
        <v>9</v>
      </c>
      <c r="F55" s="1091" t="str">
        <f>IF(Parameter!B8&lt;&gt;"#",+Parameter!B8,"")</f>
        <v/>
      </c>
      <c r="G55" s="1091" t="s">
        <v>9</v>
      </c>
      <c r="H55" s="1092">
        <f t="shared" si="49"/>
        <v>0</v>
      </c>
      <c r="I55" s="1092">
        <f t="shared" si="50"/>
        <v>0</v>
      </c>
      <c r="J55" s="1092">
        <f t="shared" si="51"/>
        <v>0</v>
      </c>
      <c r="K55" s="1091" t="s">
        <v>9</v>
      </c>
      <c r="L55" s="1091"/>
      <c r="M55" s="1106">
        <f t="shared" si="52"/>
        <v>0</v>
      </c>
      <c r="N55" s="1107">
        <f t="shared" si="53"/>
        <v>0</v>
      </c>
      <c r="O55" s="1108"/>
      <c r="P55" s="1071"/>
      <c r="Q55" s="1109"/>
      <c r="R55" s="1071"/>
      <c r="S55" s="1071"/>
      <c r="T55" s="1109"/>
      <c r="U55" s="1110"/>
      <c r="V55" s="1110"/>
      <c r="W55" s="1110"/>
      <c r="X55" s="1110"/>
      <c r="Y55" s="1111"/>
      <c r="Z55" s="1111"/>
      <c r="AA55" s="1111"/>
      <c r="AB55" s="1111"/>
      <c r="AC55" s="1111"/>
      <c r="AD55" s="1111"/>
      <c r="AE55" s="1112"/>
      <c r="AF55" s="1112"/>
      <c r="AG55" s="1112"/>
      <c r="AH55" s="1112"/>
      <c r="AI55" s="1112"/>
      <c r="AJ55" s="1112"/>
      <c r="AK55" s="1112"/>
      <c r="AL55" s="1112"/>
      <c r="AM55" s="1112"/>
      <c r="AN55" s="1112"/>
      <c r="AO55" s="1388"/>
      <c r="AP55" s="719"/>
      <c r="AS55" s="1103"/>
      <c r="AW55" s="1103"/>
      <c r="BA55" s="1103"/>
      <c r="BB55" s="1104"/>
      <c r="BF55" s="1105"/>
    </row>
    <row r="56" spans="1:58" s="98" customFormat="1" ht="9" customHeight="1" x14ac:dyDescent="0.45">
      <c r="A56" s="1090" t="s">
        <v>9</v>
      </c>
      <c r="B56" s="1091" t="s">
        <v>9</v>
      </c>
      <c r="C56" s="1091" t="s">
        <v>9</v>
      </c>
      <c r="D56" s="1091"/>
      <c r="E56" s="1091" t="s">
        <v>9</v>
      </c>
      <c r="F56" s="1091" t="str">
        <f>IF(Parameter!B9&lt;&gt;"#",+Parameter!B9,"")</f>
        <v/>
      </c>
      <c r="G56" s="1091" t="s">
        <v>9</v>
      </c>
      <c r="H56" s="1092">
        <f t="shared" si="49"/>
        <v>0</v>
      </c>
      <c r="I56" s="1092">
        <f t="shared" si="50"/>
        <v>0</v>
      </c>
      <c r="J56" s="1092">
        <f t="shared" si="51"/>
        <v>0</v>
      </c>
      <c r="K56" s="1091" t="s">
        <v>9</v>
      </c>
      <c r="L56" s="1091"/>
      <c r="M56" s="1106">
        <f t="shared" si="52"/>
        <v>0</v>
      </c>
      <c r="N56" s="1107">
        <f t="shared" si="53"/>
        <v>0</v>
      </c>
      <c r="O56" s="1108"/>
      <c r="P56" s="1071"/>
      <c r="Q56" s="1109"/>
      <c r="R56" s="1071"/>
      <c r="S56" s="1071"/>
      <c r="T56" s="1109"/>
      <c r="U56" s="1110"/>
      <c r="V56" s="1110"/>
      <c r="W56" s="1110"/>
      <c r="X56" s="1110"/>
      <c r="Y56" s="1111"/>
      <c r="Z56" s="1111"/>
      <c r="AA56" s="1111"/>
      <c r="AB56" s="1111"/>
      <c r="AC56" s="1111"/>
      <c r="AD56" s="1111"/>
      <c r="AE56" s="1112"/>
      <c r="AF56" s="1112"/>
      <c r="AG56" s="1112"/>
      <c r="AH56" s="1112"/>
      <c r="AI56" s="1112"/>
      <c r="AJ56" s="1112"/>
      <c r="AK56" s="1112"/>
      <c r="AL56" s="1112"/>
      <c r="AM56" s="1112"/>
      <c r="AN56" s="1112"/>
      <c r="AO56" s="1388"/>
      <c r="AP56" s="719"/>
      <c r="AS56" s="1103"/>
      <c r="AW56" s="1103"/>
      <c r="BA56" s="1103"/>
      <c r="BB56" s="1104"/>
      <c r="BF56" s="1105"/>
    </row>
    <row r="57" spans="1:58" s="98" customFormat="1" ht="9" customHeight="1" x14ac:dyDescent="0.45">
      <c r="A57" s="1090" t="s">
        <v>9</v>
      </c>
      <c r="B57" s="1091" t="s">
        <v>9</v>
      </c>
      <c r="C57" s="1091" t="s">
        <v>9</v>
      </c>
      <c r="D57" s="1091"/>
      <c r="E57" s="1091" t="s">
        <v>9</v>
      </c>
      <c r="F57" s="1091" t="str">
        <f>IF(Parameter!B10&lt;&gt;"#",+Parameter!B10,"")</f>
        <v/>
      </c>
      <c r="G57" s="1091" t="s">
        <v>9</v>
      </c>
      <c r="H57" s="1092">
        <f t="shared" si="49"/>
        <v>0</v>
      </c>
      <c r="I57" s="1092">
        <f t="shared" si="50"/>
        <v>0</v>
      </c>
      <c r="J57" s="1092">
        <f t="shared" si="51"/>
        <v>0</v>
      </c>
      <c r="K57" s="1091" t="s">
        <v>9</v>
      </c>
      <c r="L57" s="1091"/>
      <c r="M57" s="1106">
        <f t="shared" si="52"/>
        <v>0</v>
      </c>
      <c r="N57" s="1107">
        <f t="shared" si="53"/>
        <v>0</v>
      </c>
      <c r="O57" s="1108"/>
      <c r="P57" s="1071"/>
      <c r="Q57" s="1109"/>
      <c r="R57" s="1071"/>
      <c r="S57" s="1071"/>
      <c r="T57" s="1109"/>
      <c r="U57" s="1110"/>
      <c r="V57" s="1110"/>
      <c r="W57" s="1110"/>
      <c r="X57" s="1110"/>
      <c r="Y57" s="1111"/>
      <c r="Z57" s="1111"/>
      <c r="AA57" s="1111"/>
      <c r="AB57" s="1111"/>
      <c r="AC57" s="1111"/>
      <c r="AD57" s="1111"/>
      <c r="AE57" s="1112"/>
      <c r="AF57" s="1112"/>
      <c r="AG57" s="1112"/>
      <c r="AH57" s="1112"/>
      <c r="AI57" s="1112"/>
      <c r="AJ57" s="1112"/>
      <c r="AK57" s="1112"/>
      <c r="AL57" s="1112"/>
      <c r="AM57" s="1112"/>
      <c r="AN57" s="1112"/>
      <c r="AO57" s="1388"/>
      <c r="AP57" s="719"/>
      <c r="AS57" s="1103"/>
      <c r="AW57" s="1103"/>
      <c r="BA57" s="1103"/>
      <c r="BB57" s="1104"/>
      <c r="BF57" s="1105"/>
    </row>
    <row r="58" spans="1:58" s="98" customFormat="1" ht="9" customHeight="1" x14ac:dyDescent="0.45">
      <c r="A58" s="1090" t="s">
        <v>9</v>
      </c>
      <c r="B58" s="1091" t="s">
        <v>9</v>
      </c>
      <c r="C58" s="1091" t="s">
        <v>9</v>
      </c>
      <c r="D58" s="1091"/>
      <c r="E58" s="1091" t="s">
        <v>9</v>
      </c>
      <c r="F58" s="1091" t="str">
        <f>IF(Parameter!B11&lt;&gt;"#",+Parameter!B11,"")</f>
        <v/>
      </c>
      <c r="G58" s="1091" t="s">
        <v>9</v>
      </c>
      <c r="H58" s="1092">
        <f t="shared" si="49"/>
        <v>0</v>
      </c>
      <c r="I58" s="1092">
        <f t="shared" si="50"/>
        <v>0</v>
      </c>
      <c r="J58" s="1092">
        <f t="shared" si="51"/>
        <v>0</v>
      </c>
      <c r="K58" s="1091" t="s">
        <v>9</v>
      </c>
      <c r="L58" s="1091"/>
      <c r="M58" s="1106">
        <f t="shared" si="52"/>
        <v>0</v>
      </c>
      <c r="N58" s="1107">
        <f t="shared" si="53"/>
        <v>0</v>
      </c>
      <c r="O58" s="1108"/>
      <c r="P58" s="1071"/>
      <c r="Q58" s="1109"/>
      <c r="R58" s="1071"/>
      <c r="S58" s="1071"/>
      <c r="T58" s="1109"/>
      <c r="U58" s="1110"/>
      <c r="V58" s="1110"/>
      <c r="W58" s="1110"/>
      <c r="X58" s="1110"/>
      <c r="Y58" s="1111"/>
      <c r="Z58" s="1111"/>
      <c r="AA58" s="1111"/>
      <c r="AB58" s="1111"/>
      <c r="AC58" s="1111"/>
      <c r="AD58" s="1111"/>
      <c r="AE58" s="1112"/>
      <c r="AF58" s="1112"/>
      <c r="AG58" s="1112"/>
      <c r="AH58" s="1112"/>
      <c r="AI58" s="1112"/>
      <c r="AJ58" s="1112"/>
      <c r="AK58" s="1112"/>
      <c r="AL58" s="1112"/>
      <c r="AM58" s="1112"/>
      <c r="AN58" s="1112"/>
      <c r="AO58" s="1388"/>
      <c r="AP58" s="719"/>
      <c r="AS58" s="1103"/>
      <c r="AW58" s="1103"/>
      <c r="BA58" s="1103"/>
      <c r="BB58" s="1104"/>
      <c r="BF58" s="1105"/>
    </row>
    <row r="59" spans="1:58" s="98" customFormat="1" ht="9" customHeight="1" x14ac:dyDescent="0.45">
      <c r="A59" s="1090" t="s">
        <v>9</v>
      </c>
      <c r="B59" s="1091" t="s">
        <v>9</v>
      </c>
      <c r="C59" s="1091" t="s">
        <v>9</v>
      </c>
      <c r="D59" s="1091"/>
      <c r="E59" s="1091" t="s">
        <v>9</v>
      </c>
      <c r="F59" s="1091" t="s">
        <v>10</v>
      </c>
      <c r="G59" s="1091" t="s">
        <v>9</v>
      </c>
      <c r="H59" s="1092">
        <f t="shared" si="49"/>
        <v>0</v>
      </c>
      <c r="I59" s="1092">
        <f t="shared" si="50"/>
        <v>0</v>
      </c>
      <c r="J59" s="1092">
        <f t="shared" si="51"/>
        <v>0</v>
      </c>
      <c r="K59" s="1091" t="s">
        <v>9</v>
      </c>
      <c r="L59" s="1091"/>
      <c r="M59" s="1113">
        <f t="shared" si="52"/>
        <v>1</v>
      </c>
      <c r="N59" s="1114">
        <f t="shared" si="53"/>
        <v>1</v>
      </c>
      <c r="O59" s="1115"/>
      <c r="P59" s="1116"/>
      <c r="Q59" s="1117"/>
      <c r="R59" s="1116"/>
      <c r="S59" s="1116"/>
      <c r="T59" s="1117"/>
      <c r="U59" s="1118"/>
      <c r="V59" s="1118"/>
      <c r="W59" s="1118"/>
      <c r="X59" s="1118"/>
      <c r="Y59" s="1119"/>
      <c r="Z59" s="1119"/>
      <c r="AA59" s="1119"/>
      <c r="AB59" s="1119"/>
      <c r="AC59" s="1119"/>
      <c r="AD59" s="1119"/>
      <c r="AE59" s="1120"/>
      <c r="AF59" s="1120"/>
      <c r="AG59" s="1120"/>
      <c r="AH59" s="1120"/>
      <c r="AI59" s="1120"/>
      <c r="AJ59" s="1120"/>
      <c r="AK59" s="1120"/>
      <c r="AL59" s="1120"/>
      <c r="AM59" s="1120"/>
      <c r="AN59" s="1120"/>
      <c r="AO59" s="1389"/>
      <c r="AP59" s="719"/>
      <c r="AS59" s="1103"/>
      <c r="AW59" s="1103"/>
      <c r="BA59" s="1103"/>
      <c r="BB59" s="1104"/>
      <c r="BF59" s="1105"/>
    </row>
    <row r="60" spans="1:58" s="98" customFormat="1" ht="13.5" thickBot="1" x14ac:dyDescent="0.5">
      <c r="A60" s="1090" t="s">
        <v>9</v>
      </c>
      <c r="B60" s="1091" t="s">
        <v>9</v>
      </c>
      <c r="C60" s="1091" t="s">
        <v>9</v>
      </c>
      <c r="D60" s="1091"/>
      <c r="E60" s="1091" t="s">
        <v>9</v>
      </c>
      <c r="F60" s="1091" t="s">
        <v>9</v>
      </c>
      <c r="G60" s="1091" t="s">
        <v>9</v>
      </c>
      <c r="H60" s="1121" t="s">
        <v>9</v>
      </c>
      <c r="I60" s="1121" t="s">
        <v>9</v>
      </c>
      <c r="J60" s="1121" t="s">
        <v>9</v>
      </c>
      <c r="K60" s="1091" t="s">
        <v>9</v>
      </c>
      <c r="L60" s="1091"/>
      <c r="M60" s="1122">
        <f>SUM(M51:M59)</f>
        <v>4</v>
      </c>
      <c r="N60" s="1123">
        <f>SUM(N51:N59)</f>
        <v>4</v>
      </c>
      <c r="O60" s="1188" t="s">
        <v>266</v>
      </c>
      <c r="P60" s="1189">
        <f>+P50+S50+V50+Y50+AB50+AE50+AH50+AK50+AN50</f>
        <v>0</v>
      </c>
      <c r="Q60" s="1125"/>
      <c r="R60" s="1124"/>
      <c r="S60" s="1124"/>
      <c r="T60" s="1125"/>
      <c r="U60" s="1111"/>
      <c r="V60" s="1111"/>
      <c r="W60" s="1111"/>
      <c r="X60" s="1111"/>
      <c r="Y60" s="1111"/>
      <c r="Z60" s="1111"/>
      <c r="AA60" s="1111"/>
      <c r="AB60" s="1111"/>
      <c r="AC60" s="1111"/>
      <c r="AD60" s="1111"/>
      <c r="AE60" s="1112"/>
      <c r="AF60" s="1112"/>
      <c r="AG60" s="1112"/>
      <c r="AH60" s="1112"/>
      <c r="AI60" s="1112"/>
      <c r="AJ60" s="1112"/>
      <c r="AK60" s="1112"/>
      <c r="AL60" s="1112"/>
      <c r="AM60" s="1112"/>
      <c r="AN60" s="1112"/>
      <c r="AO60" s="1126" t="s">
        <v>119</v>
      </c>
      <c r="AP60" s="719"/>
      <c r="AS60" s="1103"/>
      <c r="AW60" s="1103"/>
      <c r="BA60" s="1103"/>
      <c r="BB60" s="1104"/>
      <c r="BF60" s="1105"/>
    </row>
    <row r="61" spans="1:58" s="99" customFormat="1" ht="15.75" thickTop="1" thickBot="1" x14ac:dyDescent="0.5">
      <c r="A61" s="1090" t="s">
        <v>9</v>
      </c>
      <c r="B61" s="1127" t="s">
        <v>21</v>
      </c>
      <c r="C61" s="1127" t="s">
        <v>21</v>
      </c>
      <c r="D61" s="1127"/>
      <c r="E61" s="1127" t="s">
        <v>21</v>
      </c>
      <c r="F61" s="1127" t="s">
        <v>21</v>
      </c>
      <c r="G61" s="1128" t="s">
        <v>21</v>
      </c>
      <c r="H61" s="1378" t="str">
        <f>+I2</f>
        <v>Haushaltskonto</v>
      </c>
      <c r="I61" s="1379"/>
      <c r="J61" s="1129" t="s">
        <v>51</v>
      </c>
      <c r="K61" s="1130">
        <f>IF(H61="X",+AZ46,+K66+K71+K76)</f>
        <v>0</v>
      </c>
      <c r="L61" s="1091"/>
      <c r="M61" s="1131"/>
      <c r="N61" s="1132"/>
      <c r="P61" s="81"/>
      <c r="Q61" s="199"/>
      <c r="R61" s="81"/>
      <c r="S61" s="81"/>
      <c r="T61" s="199"/>
      <c r="U61" s="97"/>
      <c r="W61" s="1133"/>
      <c r="X61" s="1134"/>
      <c r="Y61" s="81"/>
      <c r="Z61" s="199"/>
      <c r="AA61" s="81"/>
      <c r="AB61" s="81"/>
      <c r="AC61" s="199"/>
      <c r="AD61" s="81"/>
      <c r="AE61" s="81"/>
      <c r="AF61" s="199"/>
      <c r="AG61" s="81"/>
      <c r="AH61" s="81"/>
      <c r="AI61" s="199"/>
      <c r="AJ61" s="81"/>
      <c r="AK61" s="81"/>
      <c r="AL61" s="199"/>
      <c r="AM61" s="81"/>
      <c r="AN61" s="81"/>
      <c r="AO61" s="81"/>
      <c r="AP61" s="690"/>
      <c r="AQ61" s="108"/>
      <c r="AR61" s="108"/>
      <c r="AS61" s="203"/>
      <c r="AT61" s="108"/>
      <c r="AU61" s="108"/>
      <c r="AV61" s="108"/>
      <c r="AW61" s="203"/>
      <c r="AX61" s="108"/>
      <c r="AY61" s="108"/>
      <c r="AZ61" s="108"/>
      <c r="BA61" s="203"/>
      <c r="BB61" s="260"/>
      <c r="BF61" s="1135"/>
    </row>
    <row r="62" spans="1:58" s="99" customFormat="1" ht="13.5" thickTop="1" x14ac:dyDescent="0.45">
      <c r="A62" s="1090" t="s">
        <v>9</v>
      </c>
      <c r="B62" s="1127" t="s">
        <v>21</v>
      </c>
      <c r="C62" s="1127" t="s">
        <v>21</v>
      </c>
      <c r="D62" s="1127"/>
      <c r="E62" s="1127" t="s">
        <v>21</v>
      </c>
      <c r="F62" s="1127" t="s">
        <v>21</v>
      </c>
      <c r="G62" s="1128" t="s">
        <v>21</v>
      </c>
      <c r="H62" s="262" t="str">
        <f>IF($H$61="X","intern",IF($H$61=$AQ$4,+AQ5,(IF($H$61=$AQ$9,+AQ10,IF($H$61=$AQ$14,+AQ15,IF($H$61=$AQ$19,+AQ20,IF($H$61=$AQ$24,+AQ25,IF($H$61=$AQ$29,+AQ30,IF($H$61=$AQ$34,+AQ35,IF($H$61=$AQ$39,+AQ40,"Multiselect!"))))))))))</f>
        <v>Multiselect!</v>
      </c>
      <c r="I62" s="263" t="str">
        <f>IF($H$61=$AQ$4,+AR5,(IF($H$61=$AQ$9,+AR10,IF($H$61=$AQ$14,+AR15,IF($H$61=$AQ$19,+AR20,IF($H$61=$AQ$24,+AR25,IF($H$61=$AQ$29,+AR30,IF($H$61=$AQ$34,+AR35,IF($H$61=$AQ$39,+AR40,"")))))))))</f>
        <v/>
      </c>
      <c r="J62" s="593"/>
      <c r="K62" s="594" t="str">
        <f>IF($H$61=$AQ$4,+AS5,(IF($H$61=$AQ$9,+AS10,IF($H$61=$AQ$14,+AS15,IF($H$61=$AQ$19,+AS20,IF($H$61=$AQ$24,+AS25,IF($H$61=$AQ$29,+AS30,IF($H$61=$AQ$34,+AS35,IF($H$61=$AQ$39,+AS40,"")))))))))</f>
        <v/>
      </c>
      <c r="L62" s="1091"/>
      <c r="M62" s="1131"/>
      <c r="N62" s="1132"/>
      <c r="P62" s="81"/>
      <c r="Q62" s="199"/>
      <c r="R62" s="81"/>
      <c r="S62" s="81"/>
      <c r="T62" s="199"/>
      <c r="U62" s="97"/>
      <c r="W62" s="1133"/>
      <c r="X62" s="1134"/>
      <c r="Y62" s="81"/>
      <c r="Z62" s="199"/>
      <c r="AA62" s="81"/>
      <c r="AB62" s="81"/>
      <c r="AC62" s="199"/>
      <c r="AD62" s="81"/>
      <c r="AE62" s="81"/>
      <c r="AF62" s="199"/>
      <c r="AG62" s="81"/>
      <c r="AH62" s="81"/>
      <c r="AI62" s="199"/>
      <c r="AJ62" s="81"/>
      <c r="AK62" s="81"/>
      <c r="AL62" s="199"/>
      <c r="AM62" s="81"/>
      <c r="AN62" s="81"/>
      <c r="AO62" s="81"/>
      <c r="AP62" s="690"/>
      <c r="AQ62" s="108"/>
      <c r="AR62" s="108"/>
      <c r="AS62" s="203"/>
      <c r="AT62" s="108"/>
      <c r="AU62" s="108"/>
      <c r="AV62" s="108"/>
      <c r="AW62" s="203"/>
      <c r="AX62" s="108"/>
      <c r="AY62" s="108"/>
      <c r="AZ62" s="108"/>
      <c r="BA62" s="203"/>
      <c r="BB62" s="260"/>
      <c r="BF62" s="1135"/>
    </row>
    <row r="63" spans="1:58" s="99" customFormat="1" x14ac:dyDescent="0.45">
      <c r="A63" s="1090" t="s">
        <v>9</v>
      </c>
      <c r="B63" s="1127" t="s">
        <v>21</v>
      </c>
      <c r="C63" s="1127" t="s">
        <v>21</v>
      </c>
      <c r="D63" s="1127"/>
      <c r="E63" s="1127" t="s">
        <v>21</v>
      </c>
      <c r="F63" s="1127" t="s">
        <v>21</v>
      </c>
      <c r="G63" s="1128" t="s">
        <v>21</v>
      </c>
      <c r="H63" s="264" t="str">
        <f>IF($H$61="X","intern",IF($H$61=$AQ$4,+AQ6,(IF($H$61=$AQ$9,+AQ11,IF($H$61=$AQ$14,+AQ16,IF($H$61=$AQ$19,+AQ21,IF($H$61=$AQ$24,+AQ26,IF($H$61=$AQ$29,+AQ31,IF($H$61=$AQ$34,+AQ36,IF($H$61=$AQ$39,+AQ41,"Multiselect!"))))))))))</f>
        <v>Multiselect!</v>
      </c>
      <c r="I63" s="265" t="str">
        <f>IF($H$61=$AQ$4,+AR6,(IF($H$61=$AQ$9,+AR11,IF($H$61=$AQ$14,+AR16,IF($H$61=$AQ$19,+AR21,IF($H$61=$AQ$24,+AR26,IF($H$61=$AQ$29,+AR31,IF($H$61=$AQ$34,+AR36,IF($H$61=$AQ$39,+AR41,"")))))))))</f>
        <v/>
      </c>
      <c r="J63" s="595"/>
      <c r="K63" s="596" t="str">
        <f>IF($H$61=$AQ$4,+AS6,(IF($H$61=$AQ$9,+AS11,IF($H$61=$AQ$14,+AS16,IF($H$61=$AQ$19,+AS21,IF($H$61=$AQ$24,+AS26,IF($H$61=$AQ$29,+AS31,IF($H$61=$AQ$34,+AS36,IF($H$61=$AQ$39,+AS41,"")))))))))</f>
        <v/>
      </c>
      <c r="L63" s="1091"/>
      <c r="M63" s="1131"/>
      <c r="N63" s="1132"/>
      <c r="P63" s="81"/>
      <c r="Q63" s="199"/>
      <c r="R63" s="81"/>
      <c r="S63" s="81"/>
      <c r="T63" s="199"/>
      <c r="U63" s="97"/>
      <c r="W63" s="1133"/>
      <c r="Y63" s="81"/>
      <c r="Z63" s="199"/>
      <c r="AA63" s="81"/>
      <c r="AB63" s="81"/>
      <c r="AC63" s="199"/>
      <c r="AD63" s="81"/>
      <c r="AE63" s="81"/>
      <c r="AF63" s="199"/>
      <c r="AG63" s="81"/>
      <c r="AH63" s="81"/>
      <c r="AI63" s="199"/>
      <c r="AJ63" s="81"/>
      <c r="AK63" s="81"/>
      <c r="AL63" s="199"/>
      <c r="AM63" s="81"/>
      <c r="AN63" s="81"/>
      <c r="AO63" s="81"/>
      <c r="AP63" s="690"/>
      <c r="AQ63" s="108"/>
      <c r="AR63" s="108"/>
      <c r="AS63" s="203"/>
      <c r="AT63" s="108"/>
      <c r="AU63" s="108"/>
      <c r="AV63" s="108"/>
      <c r="AW63" s="203"/>
      <c r="AX63" s="108"/>
      <c r="AY63" s="108"/>
      <c r="AZ63" s="108"/>
      <c r="BA63" s="203"/>
      <c r="BB63" s="260"/>
      <c r="BF63" s="1135"/>
    </row>
    <row r="64" spans="1:58" s="99" customFormat="1" x14ac:dyDescent="0.45">
      <c r="A64" s="1090" t="s">
        <v>9</v>
      </c>
      <c r="B64" s="1127" t="s">
        <v>21</v>
      </c>
      <c r="C64" s="1127" t="s">
        <v>21</v>
      </c>
      <c r="D64" s="1127"/>
      <c r="E64" s="1127" t="s">
        <v>21</v>
      </c>
      <c r="F64" s="1127" t="s">
        <v>21</v>
      </c>
      <c r="G64" s="1128" t="s">
        <v>21</v>
      </c>
      <c r="H64" s="264" t="str">
        <f>IF($H$61="X","intern",IF($H$61=$AQ$4,+AQ7,(IF($H$61=$AQ$9,+AQ12,IF($H$61=$AQ$14,+AQ17,IF($H$61=$AQ$19,+AQ22,IF($H$61=$AQ$24,+AQ27,IF($H$61=$AQ$29,+AQ32,IF($H$61=$AQ$34,+AQ37,IF($H$61=$AQ$39,+AQ42,"Multiselect!"))))))))))</f>
        <v>Multiselect!</v>
      </c>
      <c r="I64" s="265" t="str">
        <f>IF($H$61=$AQ$4,+AR7,(IF($H$61=$AQ$9,+AR12,IF($H$61=$AQ$14,+AR17,IF($H$61=$AQ$19,+AR22,IF($H$61=$AQ$24,+AR27,IF($H$61=$AQ$29,+AR32,IF($H$61=$AQ$34,+AR37,IF($H$61=$AQ$39,+AR42,"")))))))))</f>
        <v/>
      </c>
      <c r="J64" s="595"/>
      <c r="K64" s="596" t="str">
        <f>IF($H$61=$AQ$4,+AS7,(IF($H$61=$AQ$9,+AS12,IF($H$61=$AQ$14,+AS17,IF($H$61=$AQ$19,+AS22,IF($H$61=$AQ$24,+AS27,IF($H$61=$AQ$29,+AS32,IF($H$61=$AQ$34,+AS37,IF($H$61=$AQ$39,+AS42,"")))))))))</f>
        <v/>
      </c>
      <c r="L64" s="1091"/>
      <c r="M64" s="1131"/>
      <c r="N64" s="1132"/>
      <c r="P64" s="81"/>
      <c r="Q64" s="199"/>
      <c r="R64" s="81"/>
      <c r="S64" s="81"/>
      <c r="T64" s="199"/>
      <c r="U64" s="97"/>
      <c r="W64" s="1133"/>
      <c r="Y64" s="81"/>
      <c r="Z64" s="199"/>
      <c r="AA64" s="81"/>
      <c r="AB64" s="81"/>
      <c r="AC64" s="199"/>
      <c r="AD64" s="81"/>
      <c r="AE64" s="81"/>
      <c r="AF64" s="199"/>
      <c r="AG64" s="81"/>
      <c r="AH64" s="81"/>
      <c r="AI64" s="199"/>
      <c r="AJ64" s="81"/>
      <c r="AK64" s="81"/>
      <c r="AL64" s="199"/>
      <c r="AM64" s="81"/>
      <c r="AN64" s="81"/>
      <c r="AO64" s="81"/>
      <c r="AP64" s="690"/>
      <c r="AQ64" s="108"/>
      <c r="AR64" s="108"/>
      <c r="AS64" s="203"/>
      <c r="AT64" s="108"/>
      <c r="AU64" s="108"/>
      <c r="AV64" s="108"/>
      <c r="AW64" s="203"/>
      <c r="AX64" s="108"/>
      <c r="AY64" s="108"/>
      <c r="AZ64" s="108"/>
      <c r="BA64" s="203"/>
      <c r="BB64" s="260"/>
      <c r="BF64" s="1135"/>
    </row>
    <row r="65" spans="1:58" s="99" customFormat="1" x14ac:dyDescent="0.45">
      <c r="A65" s="1090" t="s">
        <v>9</v>
      </c>
      <c r="B65" s="1127" t="s">
        <v>21</v>
      </c>
      <c r="C65" s="1127" t="s">
        <v>21</v>
      </c>
      <c r="D65" s="1127"/>
      <c r="E65" s="1127" t="s">
        <v>21</v>
      </c>
      <c r="F65" s="1127" t="s">
        <v>21</v>
      </c>
      <c r="G65" s="1128" t="s">
        <v>21</v>
      </c>
      <c r="H65" s="264" t="str">
        <f>IF($H$61="X","intern",IF($H$61=$AQ$4,+AQ8,(IF($H$61=$AQ$9,+AQ13,IF($H$61=$AQ$14,+AQ18,IF($H$61=$AQ$19,+AQ23,IF($H$61=$AQ$24,+AQ28,IF($H$61=$AQ$29,+AQ33,IF($H$61=$AQ$34,+AQ38,IF($H$61=$AQ$39,+AQ43,"Multiselect!"))))))))))</f>
        <v>Multiselect!</v>
      </c>
      <c r="I65" s="265" t="str">
        <f>IF($H$61=$AQ$4,+AR8,(IF($H$61=$AQ$9,+AR13,IF($H$61=$AQ$14,+AR18,IF($H$61=$AQ$19,+AR23,IF($H$61=$AQ$24,+AR28,IF($H$61=$AQ$29,+AR33,IF($H$61=$AQ$34,+AR38,IF($H$61=$AQ$39,+AR43,"")))))))))</f>
        <v/>
      </c>
      <c r="J65" s="595"/>
      <c r="K65" s="596" t="str">
        <f>IF($H$61=$AQ$4,+AS8,(IF($H$61=$AQ$9,+AS13,IF($H$61=$AQ$14,+AS18,IF($H$61=$AQ$19,+AS23,IF($H$61=$AQ$24,+AS28,IF($H$61=$AQ$29,+AS33,IF($H$61=$AQ$34,+AS38,IF($H$61=$AQ$39,+AS43,"")))))))))</f>
        <v/>
      </c>
      <c r="L65" s="1091"/>
      <c r="M65" s="1131"/>
      <c r="N65" s="1132"/>
      <c r="P65" s="81"/>
      <c r="Q65" s="199"/>
      <c r="R65" s="81"/>
      <c r="S65" s="81"/>
      <c r="T65" s="199"/>
      <c r="U65" s="97"/>
      <c r="W65" s="1133"/>
      <c r="Y65" s="81"/>
      <c r="Z65" s="199"/>
      <c r="AA65" s="81"/>
      <c r="AB65" s="81"/>
      <c r="AC65" s="199"/>
      <c r="AD65" s="81"/>
      <c r="AE65" s="81"/>
      <c r="AF65" s="199"/>
      <c r="AG65" s="81"/>
      <c r="AH65" s="81"/>
      <c r="AI65" s="199"/>
      <c r="AJ65" s="81"/>
      <c r="AK65" s="81"/>
      <c r="AL65" s="199"/>
      <c r="AM65" s="81"/>
      <c r="AN65" s="81"/>
      <c r="AO65" s="81"/>
      <c r="AP65" s="690"/>
      <c r="AQ65" s="108"/>
      <c r="AR65" s="108"/>
      <c r="AS65" s="203"/>
      <c r="AT65" s="108"/>
      <c r="AU65" s="108"/>
      <c r="AV65" s="108"/>
      <c r="AW65" s="203"/>
      <c r="AX65" s="108"/>
      <c r="AY65" s="108"/>
      <c r="AZ65" s="108"/>
      <c r="BA65" s="203"/>
      <c r="BB65" s="260"/>
      <c r="BF65" s="1135"/>
    </row>
    <row r="66" spans="1:58" s="99" customFormat="1" ht="13.5" thickBot="1" x14ac:dyDescent="0.5">
      <c r="A66" s="1090" t="s">
        <v>9</v>
      </c>
      <c r="B66" s="1127" t="s">
        <v>21</v>
      </c>
      <c r="C66" s="1127" t="s">
        <v>21</v>
      </c>
      <c r="D66" s="1127"/>
      <c r="E66" s="1127" t="s">
        <v>21</v>
      </c>
      <c r="F66" s="1127" t="s">
        <v>21</v>
      </c>
      <c r="G66" s="1128" t="s">
        <v>21</v>
      </c>
      <c r="H66" s="1136" t="s">
        <v>21</v>
      </c>
      <c r="I66" s="1137" t="s">
        <v>21</v>
      </c>
      <c r="J66" s="1138" t="s">
        <v>52</v>
      </c>
      <c r="K66" s="1139">
        <f>SUBTOTAL(9,K62:K65)</f>
        <v>0</v>
      </c>
      <c r="L66" s="1091"/>
      <c r="M66" s="1131"/>
      <c r="N66" s="1132"/>
      <c r="P66" s="81"/>
      <c r="Q66" s="199"/>
      <c r="R66" s="81"/>
      <c r="S66" s="81"/>
      <c r="T66" s="199"/>
      <c r="U66" s="97"/>
      <c r="W66" s="1133"/>
      <c r="Y66" s="81"/>
      <c r="Z66" s="199"/>
      <c r="AA66" s="81"/>
      <c r="AB66" s="81"/>
      <c r="AC66" s="199"/>
      <c r="AD66" s="81"/>
      <c r="AE66" s="81"/>
      <c r="AF66" s="199"/>
      <c r="AG66" s="81"/>
      <c r="AH66" s="81"/>
      <c r="AI66" s="199"/>
      <c r="AJ66" s="81"/>
      <c r="AK66" s="81"/>
      <c r="AL66" s="199"/>
      <c r="AM66" s="81"/>
      <c r="AN66" s="81"/>
      <c r="AO66" s="81"/>
      <c r="AP66" s="690"/>
      <c r="AQ66" s="108"/>
      <c r="AR66" s="108"/>
      <c r="AS66" s="203"/>
      <c r="AT66" s="108"/>
      <c r="AU66" s="108"/>
      <c r="AV66" s="108"/>
      <c r="AW66" s="203"/>
      <c r="AX66" s="108"/>
      <c r="AY66" s="108"/>
      <c r="AZ66" s="108"/>
      <c r="BA66" s="203"/>
      <c r="BB66" s="260"/>
      <c r="BF66" s="1135"/>
    </row>
    <row r="67" spans="1:58" s="99" customFormat="1" ht="13.5" thickTop="1" x14ac:dyDescent="0.45">
      <c r="A67" s="1090" t="s">
        <v>9</v>
      </c>
      <c r="B67" s="1127" t="s">
        <v>21</v>
      </c>
      <c r="C67" s="1127" t="s">
        <v>21</v>
      </c>
      <c r="D67" s="1127"/>
      <c r="E67" s="1127" t="s">
        <v>21</v>
      </c>
      <c r="F67" s="1127" t="s">
        <v>21</v>
      </c>
      <c r="G67" s="1128" t="s">
        <v>21</v>
      </c>
      <c r="H67" s="262" t="str">
        <f>IF($H$61="X","intern",IF($H$61=$AQ$4,+AU5,(IF($H$61=$AQ$9,+AU10,IF($H$61=$AQ$14,+AU15,IF($H$61=$AQ$19,+AU20,IF($H$61=$AQ$24,+AU25,IF($H$61=$AQ$29,+AU30,IF($H$61=$AQ$34,+AU35,IF($H$61=$AQ$39,+AU40,"Multiselect!"))))))))))</f>
        <v>Multiselect!</v>
      </c>
      <c r="I67" s="263" t="str">
        <f>IF($H$61=$AQ$4,+AV5,(IF($H$61=$AQ$9,+AV10,IF($H$61=$AQ$14,+AV15,IF($H$61=$AQ$19,+AV20,IF($H$61=$AQ$24,+AV25,IF($H$61=$AQ$29,+AV30,IF($H$61=$AQ$34,+AV35,IF($H$61=$AQ$39,+AV40,"")))))))))</f>
        <v/>
      </c>
      <c r="J67" s="597"/>
      <c r="K67" s="594" t="str">
        <f>IF($H$61=$AQ$4,+AW5,(IF($H$61=$AQ$9,+AW10,IF($H$61=$AQ$14,+AW15,IF($H$61=$AQ$19,+AW20,IF($H$61=$AQ$24,+AW25,IF($H$61=$AQ$29,+AW30,IF($H$61=$AQ$34,+AW35,IF($H$61=$AQ$39,+AW40,"")))))))))</f>
        <v/>
      </c>
      <c r="L67" s="1091"/>
      <c r="M67" s="1131"/>
      <c r="N67" s="1132"/>
      <c r="P67" s="81"/>
      <c r="Q67" s="199"/>
      <c r="R67" s="81"/>
      <c r="S67" s="81"/>
      <c r="T67" s="199"/>
      <c r="U67" s="97"/>
      <c r="W67" s="1133"/>
      <c r="Y67" s="81"/>
      <c r="Z67" s="199"/>
      <c r="AA67" s="81"/>
      <c r="AB67" s="81"/>
      <c r="AC67" s="199"/>
      <c r="AD67" s="81"/>
      <c r="AE67" s="81"/>
      <c r="AF67" s="199"/>
      <c r="AG67" s="81"/>
      <c r="AH67" s="81"/>
      <c r="AI67" s="199"/>
      <c r="AJ67" s="81"/>
      <c r="AK67" s="81"/>
      <c r="AL67" s="199"/>
      <c r="AM67" s="81"/>
      <c r="AN67" s="81"/>
      <c r="AO67" s="81"/>
      <c r="AP67" s="690"/>
      <c r="AQ67" s="108"/>
      <c r="AR67" s="108"/>
      <c r="AS67" s="203"/>
      <c r="AT67" s="108"/>
      <c r="AU67" s="108"/>
      <c r="AV67" s="108"/>
      <c r="AW67" s="203"/>
      <c r="AX67" s="108"/>
      <c r="AY67" s="108"/>
      <c r="AZ67" s="108"/>
      <c r="BA67" s="203"/>
      <c r="BB67" s="260"/>
      <c r="BF67" s="1135"/>
    </row>
    <row r="68" spans="1:58" s="99" customFormat="1" x14ac:dyDescent="0.45">
      <c r="A68" s="1090" t="s">
        <v>9</v>
      </c>
      <c r="B68" s="1127" t="s">
        <v>21</v>
      </c>
      <c r="C68" s="1127" t="s">
        <v>21</v>
      </c>
      <c r="D68" s="1127"/>
      <c r="E68" s="1127" t="s">
        <v>21</v>
      </c>
      <c r="F68" s="1127" t="s">
        <v>21</v>
      </c>
      <c r="G68" s="1128" t="s">
        <v>21</v>
      </c>
      <c r="H68" s="264" t="str">
        <f>IF($H$61="X","intern",IF($H$61=$AQ$4,+AU6,(IF($H$61=$AQ$9,+AU11,IF($H$61=$AQ$14,+AU16,IF($H$61=$AQ$19,+AU21,IF($H$61=$AQ$24,+AU26,IF($H$61=$AQ$29,+AU31,IF($H$61=$AQ$34,+AU36,IF($H$61=$AQ$39,+AU41,"Multiselect!"))))))))))</f>
        <v>Multiselect!</v>
      </c>
      <c r="I68" s="265" t="str">
        <f>IF($H$61=$AQ$4,+AV6,(IF($H$61=$AQ$9,+AV11,IF($H$61=$AQ$14,+AV16,IF($H$61=$AQ$19,+AV21,IF($H$61=$AQ$24,+AV26,IF($H$61=$AQ$29,+AV31,IF($H$61=$AQ$34,+AV36,IF($H$61=$AQ$39,+AV41,"")))))))))</f>
        <v/>
      </c>
      <c r="J68" s="598"/>
      <c r="K68" s="596" t="str">
        <f>IF($H$61=$AQ$4,+AW6,(IF($H$61=$AQ$9,+AW11,IF($H$61=$AQ$14,+AW16,IF($H$61=$AQ$19,+AW21,IF($H$61=$AQ$24,+AW26,IF($H$61=$AQ$29,+AW31,IF($H$61=$AQ$34,+AW36,IF($H$61=$AQ$39,+AW41,"")))))))))</f>
        <v/>
      </c>
      <c r="L68" s="1091"/>
      <c r="M68" s="1131"/>
      <c r="N68" s="1132"/>
      <c r="P68" s="81"/>
      <c r="Q68" s="199"/>
      <c r="R68" s="81"/>
      <c r="S68" s="81"/>
      <c r="T68" s="199"/>
      <c r="U68" s="97"/>
      <c r="V68" s="97"/>
      <c r="W68" s="97"/>
      <c r="Y68" s="81"/>
      <c r="Z68" s="199"/>
      <c r="AA68" s="81"/>
      <c r="AB68" s="81"/>
      <c r="AC68" s="199"/>
      <c r="AD68" s="81"/>
      <c r="AE68" s="81"/>
      <c r="AF68" s="199"/>
      <c r="AG68" s="81"/>
      <c r="AH68" s="81"/>
      <c r="AI68" s="199"/>
      <c r="AJ68" s="81"/>
      <c r="AK68" s="81"/>
      <c r="AL68" s="199"/>
      <c r="AM68" s="81"/>
      <c r="AN68" s="81"/>
      <c r="AO68" s="81"/>
      <c r="AP68" s="690"/>
      <c r="AQ68" s="108"/>
      <c r="AR68" s="108"/>
      <c r="AS68" s="203"/>
      <c r="AT68" s="108"/>
      <c r="AU68" s="108"/>
      <c r="AV68" s="108"/>
      <c r="AW68" s="203"/>
      <c r="AX68" s="108"/>
      <c r="AY68" s="108"/>
      <c r="AZ68" s="108"/>
      <c r="BA68" s="203"/>
      <c r="BB68" s="260"/>
      <c r="BF68" s="1135"/>
    </row>
    <row r="69" spans="1:58" s="99" customFormat="1" x14ac:dyDescent="0.45">
      <c r="A69" s="1090" t="s">
        <v>9</v>
      </c>
      <c r="B69" s="1127" t="s">
        <v>21</v>
      </c>
      <c r="C69" s="1127" t="s">
        <v>21</v>
      </c>
      <c r="D69" s="1127"/>
      <c r="E69" s="1127" t="s">
        <v>21</v>
      </c>
      <c r="F69" s="1127" t="s">
        <v>21</v>
      </c>
      <c r="G69" s="1128" t="s">
        <v>21</v>
      </c>
      <c r="H69" s="264" t="str">
        <f>IF($H$61="X","intern",IF($H$61=$AQ$4,+AU7,(IF($H$61=$AQ$9,+AU12,IF($H$61=$AQ$14,+AU17,IF($H$61=$AQ$19,+AU22,IF($H$61=$AQ$24,+AU27,IF($H$61=$AQ$29,+AU32,IF($H$61=$AQ$34,+AU37,IF($H$61=$AQ$39,+AU42,"Multiselect!"))))))))))</f>
        <v>Multiselect!</v>
      </c>
      <c r="I69" s="265" t="str">
        <f>IF($H$61=$AQ$4,+AV7,(IF($H$61=$AQ$9,+AV12,IF($H$61=$AQ$14,+AV17,IF($H$61=$AQ$19,+AV22,IF($H$61=$AQ$24,+AV27,IF($H$61=$AQ$29,+AV32,IF($H$61=$AQ$34,+AV37,IF($H$61=$AQ$39,+AV42,"")))))))))</f>
        <v/>
      </c>
      <c r="J69" s="598"/>
      <c r="K69" s="596" t="str">
        <f>IF($H$61=$AQ$4,+AW7,(IF($H$61=$AQ$9,+AW12,IF($H$61=$AQ$14,+AW17,IF($H$61=$AQ$19,+AW22,IF($H$61=$AQ$24,+AW27,IF($H$61=$AQ$29,+AW32,IF($H$61=$AQ$34,+AW37,IF($H$61=$AQ$39,+AW42,"")))))))))</f>
        <v/>
      </c>
      <c r="L69" s="1091"/>
      <c r="M69" s="1131"/>
      <c r="N69" s="1132"/>
      <c r="P69" s="81"/>
      <c r="Q69" s="199"/>
      <c r="R69" s="81"/>
      <c r="S69" s="81"/>
      <c r="T69" s="199"/>
      <c r="U69" s="97"/>
      <c r="V69" s="97"/>
      <c r="W69" s="97"/>
      <c r="Y69" s="81"/>
      <c r="Z69" s="199"/>
      <c r="AA69" s="81"/>
      <c r="AB69" s="81"/>
      <c r="AC69" s="199"/>
      <c r="AD69" s="81"/>
      <c r="AE69" s="81"/>
      <c r="AF69" s="199"/>
      <c r="AG69" s="81"/>
      <c r="AH69" s="81"/>
      <c r="AI69" s="199"/>
      <c r="AJ69" s="81"/>
      <c r="AK69" s="81"/>
      <c r="AL69" s="199"/>
      <c r="AM69" s="81"/>
      <c r="AN69" s="81"/>
      <c r="AO69" s="81"/>
      <c r="AP69" s="690"/>
      <c r="AQ69" s="108"/>
      <c r="AR69" s="108"/>
      <c r="AS69" s="203"/>
      <c r="AT69" s="108"/>
      <c r="AU69" s="108"/>
      <c r="AV69" s="108"/>
      <c r="AW69" s="203"/>
      <c r="AX69" s="108"/>
      <c r="AY69" s="108"/>
      <c r="AZ69" s="108"/>
      <c r="BA69" s="203"/>
      <c r="BB69" s="260"/>
      <c r="BF69" s="1135"/>
    </row>
    <row r="70" spans="1:58" s="99" customFormat="1" x14ac:dyDescent="0.45">
      <c r="A70" s="1090" t="s">
        <v>9</v>
      </c>
      <c r="B70" s="1127" t="s">
        <v>21</v>
      </c>
      <c r="C70" s="1127" t="s">
        <v>21</v>
      </c>
      <c r="D70" s="1127"/>
      <c r="E70" s="1127" t="s">
        <v>21</v>
      </c>
      <c r="F70" s="1127" t="s">
        <v>21</v>
      </c>
      <c r="G70" s="1128" t="s">
        <v>21</v>
      </c>
      <c r="H70" s="264" t="str">
        <f>IF($H$61="X","intern",IF($H$61=$AQ$4,+AU8,(IF($H$61=$AQ$9,+AU13,IF($H$61=$AQ$14,+AU18,IF($H$61=$AQ$19,+AU23,IF($H$61=$AQ$24,+AU28,IF($H$61=$AQ$29,+AU33,IF($H$61=$AQ$34,+AU38,IF($H$61=$AQ$39,+AU43,"Multiselect!"))))))))))</f>
        <v>Multiselect!</v>
      </c>
      <c r="I70" s="265" t="str">
        <f>IF($H$61=$AQ$4,+AV8,(IF($H$61=$AQ$9,+AV13,IF($H$61=$AQ$14,+AV18,IF($H$61=$AQ$19,+AV23,IF($H$61=$AQ$24,+AV28,IF($H$61=$AQ$29,+AV33,IF($H$61=$AQ$34,+AV38,IF($H$61=$AQ$39,+AV43,"")))))))))</f>
        <v/>
      </c>
      <c r="J70" s="598"/>
      <c r="K70" s="596" t="str">
        <f>IF($H$61=$AQ$4,+AW8,(IF($H$61=$AQ$9,+AW13,IF($H$61=$AQ$14,+AW18,IF($H$61=$AQ$19,+AW23,IF($H$61=$AQ$24,+AW28,IF($H$61=$AQ$29,+AW33,IF($H$61=$AQ$34,+AW38,IF($H$61=$AQ$39,+AW43,"")))))))))</f>
        <v/>
      </c>
      <c r="L70" s="1091"/>
      <c r="M70" s="1131"/>
      <c r="N70" s="1132"/>
      <c r="P70" s="81"/>
      <c r="Q70" s="199"/>
      <c r="R70" s="81"/>
      <c r="S70" s="81"/>
      <c r="T70" s="199"/>
      <c r="U70" s="97"/>
      <c r="W70" s="1133"/>
      <c r="Y70" s="81"/>
      <c r="Z70" s="199"/>
      <c r="AA70" s="81"/>
      <c r="AB70" s="81"/>
      <c r="AC70" s="199"/>
      <c r="AD70" s="81"/>
      <c r="AE70" s="81"/>
      <c r="AF70" s="199"/>
      <c r="AG70" s="81"/>
      <c r="AH70" s="81"/>
      <c r="AI70" s="199"/>
      <c r="AJ70" s="81"/>
      <c r="AK70" s="81"/>
      <c r="AL70" s="199"/>
      <c r="AM70" s="81"/>
      <c r="AN70" s="81"/>
      <c r="AO70" s="81"/>
      <c r="AP70" s="690"/>
      <c r="AQ70" s="108"/>
      <c r="AR70" s="108"/>
      <c r="AS70" s="203"/>
      <c r="AT70" s="108"/>
      <c r="AU70" s="108"/>
      <c r="AV70" s="108"/>
      <c r="AW70" s="203"/>
      <c r="AX70" s="108"/>
      <c r="AY70" s="108"/>
      <c r="AZ70" s="108"/>
      <c r="BA70" s="203"/>
      <c r="BB70" s="260"/>
      <c r="BF70" s="1135"/>
    </row>
    <row r="71" spans="1:58" s="99" customFormat="1" ht="13.5" thickBot="1" x14ac:dyDescent="0.5">
      <c r="A71" s="1090" t="s">
        <v>9</v>
      </c>
      <c r="B71" s="1127" t="s">
        <v>21</v>
      </c>
      <c r="C71" s="1127" t="s">
        <v>21</v>
      </c>
      <c r="D71" s="1127"/>
      <c r="E71" s="1127" t="s">
        <v>21</v>
      </c>
      <c r="F71" s="1127" t="s">
        <v>21</v>
      </c>
      <c r="G71" s="1128" t="s">
        <v>21</v>
      </c>
      <c r="H71" s="1140" t="s">
        <v>21</v>
      </c>
      <c r="I71" s="1137" t="s">
        <v>21</v>
      </c>
      <c r="J71" s="1138" t="s">
        <v>53</v>
      </c>
      <c r="K71" s="1139">
        <f>SUBTOTAL(9,K67:K70)</f>
        <v>0</v>
      </c>
      <c r="L71" s="1091"/>
      <c r="M71" s="1141"/>
      <c r="N71" s="1142"/>
      <c r="P71" s="81"/>
      <c r="Q71" s="199"/>
      <c r="R71" s="81"/>
      <c r="S71" s="81"/>
      <c r="T71" s="199"/>
      <c r="U71" s="97"/>
      <c r="W71" s="1133"/>
      <c r="Y71" s="81"/>
      <c r="Z71" s="199"/>
      <c r="AA71" s="81"/>
      <c r="AB71" s="81"/>
      <c r="AC71" s="199"/>
      <c r="AD71" s="81"/>
      <c r="AE71" s="81"/>
      <c r="AF71" s="199"/>
      <c r="AG71" s="81"/>
      <c r="AH71" s="81"/>
      <c r="AI71" s="199"/>
      <c r="AJ71" s="81"/>
      <c r="AK71" s="81"/>
      <c r="AL71" s="199"/>
      <c r="AM71" s="81"/>
      <c r="AN71" s="81"/>
      <c r="AO71" s="81"/>
      <c r="AP71" s="690"/>
      <c r="AQ71" s="108"/>
      <c r="AR71" s="108"/>
      <c r="AS71" s="203"/>
      <c r="AT71" s="108"/>
      <c r="AU71" s="108"/>
      <c r="AV71" s="108"/>
      <c r="AW71" s="203"/>
      <c r="AX71" s="108"/>
      <c r="AY71" s="108"/>
      <c r="AZ71" s="108"/>
      <c r="BA71" s="203"/>
      <c r="BB71" s="260"/>
      <c r="BF71" s="1135"/>
    </row>
    <row r="72" spans="1:58" s="99" customFormat="1" ht="13.5" thickTop="1" x14ac:dyDescent="0.45">
      <c r="A72" s="1090" t="s">
        <v>9</v>
      </c>
      <c r="B72" s="1127" t="s">
        <v>21</v>
      </c>
      <c r="C72" s="1127" t="s">
        <v>21</v>
      </c>
      <c r="D72" s="1127"/>
      <c r="E72" s="1127" t="s">
        <v>21</v>
      </c>
      <c r="F72" s="1127" t="s">
        <v>21</v>
      </c>
      <c r="G72" s="1128" t="s">
        <v>21</v>
      </c>
      <c r="H72" s="262" t="str">
        <f>IF($H$61="X","intern",IF($H$61=$AQ$4,+AY5,(IF($H$61=$AQ$9,+AY10,IF($H$61=$AQ$14,+AY15,IF($H$61=$AQ$19,+AY20,IF($H$61=$AQ$24,+AY25,IF($H$61=$AQ$29,+AY30,IF($H$61=$AQ$34,+AY35,IF($H$61=$AQ$39,+AY40,"Multiselect!"))))))))))</f>
        <v>Multiselect!</v>
      </c>
      <c r="I72" s="263" t="str">
        <f>IF($H$61=$AQ$4,+AZ5,(IF($H$61=$AQ$9,+AZ10,IF($H$61=$AQ$14,+AZ15,IF($H$61=$AQ$19,+AZ20,IF($H$61=$AQ$24,+AZ25,IF($H$61=$AQ$29,+AZ30,IF($H$61=$AQ$34,+AZ35,IF($H$61=$AQ$39,+AZ40,"")))))))))</f>
        <v/>
      </c>
      <c r="J72" s="597"/>
      <c r="K72" s="594" t="str">
        <f>IF($H$61=$AQ$4,+BA5,(IF($H$61=$AQ$9,+BA10,IF($H$61=$AQ$14,+BA15,IF($H$61=$AQ$19,+BA20,IF($H$61=$AQ$24,+BA25,IF($H$61=$AQ$29,+BA30,IF($H$61=$AQ$34,+BA35,IF($H$61=$AQ$39,+BA40,"")))))))))</f>
        <v/>
      </c>
      <c r="L72" s="1091"/>
      <c r="M72" s="1141"/>
      <c r="N72" s="1142"/>
      <c r="P72" s="81"/>
      <c r="Q72" s="199"/>
      <c r="R72" s="81"/>
      <c r="S72" s="81"/>
      <c r="T72" s="199"/>
      <c r="U72" s="97"/>
      <c r="V72" s="97"/>
      <c r="W72" s="97"/>
      <c r="X72" s="97"/>
      <c r="Y72" s="97"/>
      <c r="Z72" s="97"/>
      <c r="AA72" s="81"/>
      <c r="AB72" s="81"/>
      <c r="AC72" s="199"/>
      <c r="AD72" s="81"/>
      <c r="AE72" s="81"/>
      <c r="AF72" s="199"/>
      <c r="AG72" s="81"/>
      <c r="AH72" s="81"/>
      <c r="AI72" s="199"/>
      <c r="AJ72" s="81"/>
      <c r="AK72" s="81"/>
      <c r="AL72" s="199"/>
      <c r="AM72" s="81"/>
      <c r="AN72" s="81"/>
      <c r="AO72" s="81"/>
      <c r="AP72" s="690"/>
      <c r="AQ72" s="108"/>
      <c r="AR72" s="108"/>
      <c r="AS72" s="203"/>
      <c r="AT72" s="108"/>
      <c r="AU72" s="108"/>
      <c r="AV72" s="108"/>
      <c r="AW72" s="203"/>
      <c r="AX72" s="108"/>
      <c r="AY72" s="108"/>
      <c r="AZ72" s="108"/>
      <c r="BA72" s="203"/>
      <c r="BB72" s="260"/>
      <c r="BF72" s="1135"/>
    </row>
    <row r="73" spans="1:58" s="99" customFormat="1" x14ac:dyDescent="0.45">
      <c r="A73" s="1090" t="s">
        <v>9</v>
      </c>
      <c r="B73" s="1127" t="s">
        <v>21</v>
      </c>
      <c r="C73" s="1127" t="s">
        <v>21</v>
      </c>
      <c r="D73" s="1127"/>
      <c r="E73" s="1127" t="s">
        <v>21</v>
      </c>
      <c r="F73" s="1127" t="s">
        <v>21</v>
      </c>
      <c r="G73" s="1128" t="s">
        <v>21</v>
      </c>
      <c r="H73" s="264" t="str">
        <f>IF($H$61="X","intern",IF($H$61=$AQ$4,+AY6,(IF($H$61=$AQ$9,+AY11,IF($H$61=$AQ$14,+AY16,IF($H$61=$AQ$19,+AY21,IF($H$61=$AQ$24,+AY26,IF($H$61=$AQ$29,+AY31,IF($H$61=$AQ$34,+AY36,IF($H$61=$AQ$39,+AY41,"Multiselect!"))))))))))</f>
        <v>Multiselect!</v>
      </c>
      <c r="I73" s="265" t="str">
        <f>IF($H$61=$AQ$4,+AZ6,(IF($H$61=$AQ$9,+AZ11,IF($H$61=$AQ$14,+AZ16,IF($H$61=$AQ$19,+AZ21,IF($H$61=$AQ$24,+AZ26,IF($H$61=$AQ$29,+AZ31,IF($H$61=$AQ$34,+AZ36,IF($H$61=$AQ$39,+AZ41,"")))))))))</f>
        <v/>
      </c>
      <c r="J73" s="598"/>
      <c r="K73" s="596" t="str">
        <f>IF($H$61=$AQ$4,+BA6,(IF($H$61=$AQ$9,+BA11,IF($H$61=$AQ$14,+BA16,IF($H$61=$AQ$19,+BA21,IF($H$61=$AQ$24,+BA26,IF($H$61=$AQ$29,+BA31,IF($H$61=$AQ$34,+BA36,IF($H$61=$AQ$39,+BA41,"")))))))))</f>
        <v/>
      </c>
      <c r="L73" s="1091"/>
      <c r="M73" s="1141"/>
      <c r="N73" s="1142"/>
      <c r="P73" s="81"/>
      <c r="Q73" s="199"/>
      <c r="R73" s="81"/>
      <c r="S73" s="81"/>
      <c r="T73" s="199"/>
      <c r="U73" s="97"/>
      <c r="V73" s="97"/>
      <c r="W73" s="97"/>
      <c r="X73" s="97"/>
      <c r="Y73" s="97"/>
      <c r="Z73" s="97"/>
      <c r="AA73" s="81"/>
      <c r="AB73" s="81"/>
      <c r="AC73" s="199"/>
      <c r="AD73" s="81"/>
      <c r="AE73" s="81"/>
      <c r="AF73" s="199"/>
      <c r="AG73" s="81"/>
      <c r="AH73" s="81"/>
      <c r="AI73" s="199"/>
      <c r="AJ73" s="81"/>
      <c r="AK73" s="81"/>
      <c r="AL73" s="199"/>
      <c r="AM73" s="81"/>
      <c r="AN73" s="81"/>
      <c r="AO73" s="81"/>
      <c r="AP73" s="690"/>
      <c r="AQ73" s="108"/>
      <c r="AR73" s="108"/>
      <c r="AS73" s="203"/>
      <c r="AT73" s="108"/>
      <c r="AU73" s="108"/>
      <c r="AV73" s="108"/>
      <c r="AW73" s="203"/>
      <c r="AX73" s="108"/>
      <c r="AY73" s="108"/>
      <c r="AZ73" s="108"/>
      <c r="BA73" s="203"/>
      <c r="BB73" s="260"/>
      <c r="BF73" s="1135"/>
    </row>
    <row r="74" spans="1:58" s="99" customFormat="1" x14ac:dyDescent="0.45">
      <c r="A74" s="1090" t="s">
        <v>9</v>
      </c>
      <c r="B74" s="1127" t="s">
        <v>21</v>
      </c>
      <c r="C74" s="1127" t="s">
        <v>21</v>
      </c>
      <c r="D74" s="1127"/>
      <c r="E74" s="1127" t="s">
        <v>21</v>
      </c>
      <c r="F74" s="1127" t="s">
        <v>21</v>
      </c>
      <c r="G74" s="1128" t="s">
        <v>21</v>
      </c>
      <c r="H74" s="264" t="str">
        <f>IF($H$61="X","intern",IF($H$61=$AQ$4,+AY7,(IF($H$61=$AQ$9,+AY12,IF($H$61=$AQ$14,+AY17,IF($H$61=$AQ$19,+AY22,IF($H$61=$AQ$24,+AY27,IF($H$61=$AQ$29,+AY32,IF($H$61=$AQ$34,+AY37,IF($H$61=$AQ$39,+AY42,"Multiselect!"))))))))))</f>
        <v>Multiselect!</v>
      </c>
      <c r="I74" s="265" t="str">
        <f>IF($H$61=$AQ$4,+AZ7,(IF($H$61=$AQ$9,+AZ12,IF($H$61=$AQ$14,+AZ17,IF($H$61=$AQ$19,+AZ22,IF($H$61=$AQ$24,+AZ27,IF($H$61=$AQ$29,+AZ32,IF($H$61=$AQ$34,+AZ37,IF($H$61=$AQ$39,+AZ42,"")))))))))</f>
        <v/>
      </c>
      <c r="J74" s="598"/>
      <c r="K74" s="596" t="str">
        <f>IF($H$61=$AQ$4,+BA7,(IF($H$61=$AQ$9,+BA12,IF($H$61=$AQ$14,+BA17,IF($H$61=$AQ$19,+BA22,IF($H$61=$AQ$24,+BA27,IF($H$61=$AQ$29,+BA32,IF($H$61=$AQ$34,+BA37,IF($H$61=$AQ$39,+BA42,"")))))))))</f>
        <v/>
      </c>
      <c r="L74" s="1091"/>
      <c r="M74" s="1141"/>
      <c r="N74" s="1142"/>
      <c r="O74" s="81"/>
      <c r="P74" s="81"/>
      <c r="Q74" s="199"/>
      <c r="R74" s="81"/>
      <c r="S74" s="81"/>
      <c r="T74" s="199"/>
      <c r="U74" s="97"/>
      <c r="V74" s="97"/>
      <c r="W74" s="97"/>
      <c r="X74" s="97"/>
      <c r="Y74" s="97"/>
      <c r="Z74" s="97"/>
      <c r="AA74" s="81"/>
      <c r="AB74" s="81"/>
      <c r="AC74" s="199"/>
      <c r="AD74" s="81"/>
      <c r="AE74" s="81"/>
      <c r="AF74" s="199"/>
      <c r="AG74" s="81"/>
      <c r="AH74" s="81"/>
      <c r="AI74" s="199"/>
      <c r="AJ74" s="81"/>
      <c r="AK74" s="81"/>
      <c r="AL74" s="199"/>
      <c r="AM74" s="81"/>
      <c r="AN74" s="81"/>
      <c r="AO74" s="81"/>
      <c r="AP74" s="690"/>
      <c r="AQ74" s="108"/>
      <c r="AR74" s="108"/>
      <c r="AS74" s="203"/>
      <c r="AT74" s="108"/>
      <c r="AU74" s="108"/>
      <c r="AV74" s="108"/>
      <c r="AW74" s="203"/>
      <c r="AX74" s="108"/>
      <c r="AY74" s="108"/>
      <c r="AZ74" s="108"/>
      <c r="BA74" s="203"/>
      <c r="BB74" s="260"/>
      <c r="BF74" s="1135"/>
    </row>
    <row r="75" spans="1:58" s="99" customFormat="1" x14ac:dyDescent="0.45">
      <c r="A75" s="1090" t="s">
        <v>9</v>
      </c>
      <c r="B75" s="1127" t="s">
        <v>21</v>
      </c>
      <c r="C75" s="1127" t="s">
        <v>21</v>
      </c>
      <c r="D75" s="1127"/>
      <c r="E75" s="1127" t="s">
        <v>21</v>
      </c>
      <c r="F75" s="1127" t="s">
        <v>21</v>
      </c>
      <c r="G75" s="1128" t="s">
        <v>21</v>
      </c>
      <c r="H75" s="264" t="str">
        <f>IF($H$61="X","intern",IF($H$61=$AQ$4,+AY8,(IF($H$61=$AQ$9,+AY13,IF($H$61=$AQ$14,+AY18,IF($H$61=$AQ$19,+AY23,IF($H$61=$AQ$24,+AY28,IF($H$61=$AQ$29,+AY33,IF($H$61=$AQ$34,+AY38,IF($H$61=$AQ$39,+AY43,"Multiselect!"))))))))))</f>
        <v>Multiselect!</v>
      </c>
      <c r="I75" s="265" t="str">
        <f>IF($H$61=$AQ$4,+AZ8,(IF($H$61=$AQ$9,+AZ13,IF($H$61=$AQ$14,+AZ18,IF($H$61=$AQ$19,+AZ23,IF($H$61=$AQ$24,+AZ28,IF($H$61=$AQ$29,+AZ33,IF($H$61=$AQ$34,+AZ38,IF($H$61=$AQ$39,+AZ43,"")))))))))</f>
        <v/>
      </c>
      <c r="J75" s="598"/>
      <c r="K75" s="596" t="str">
        <f>IF($H$61=$AQ$4,+BA8,(IF($H$61=$AQ$9,+BA13,IF($H$61=$AQ$14,+BA18,IF($H$61=$AQ$19,+BA23,IF($H$61=$AQ$24,+BA28,IF($H$61=$AQ$29,+BA33,IF($H$61=$AQ$34,+BA38,IF($H$61=$AQ$39,+BA43,"")))))))))</f>
        <v/>
      </c>
      <c r="L75" s="1091"/>
      <c r="M75" s="1141"/>
      <c r="N75" s="1142"/>
      <c r="O75" s="81"/>
      <c r="Q75" s="1133"/>
      <c r="R75" s="81"/>
      <c r="S75" s="81"/>
      <c r="T75" s="199"/>
      <c r="U75" s="81"/>
      <c r="V75" s="81"/>
      <c r="W75" s="199"/>
      <c r="X75" s="81"/>
      <c r="Y75" s="81"/>
      <c r="Z75" s="199"/>
      <c r="AA75" s="81"/>
      <c r="AB75" s="81"/>
      <c r="AC75" s="199"/>
      <c r="AD75" s="81"/>
      <c r="AE75" s="81"/>
      <c r="AF75" s="199"/>
      <c r="AG75" s="81"/>
      <c r="AH75" s="81"/>
      <c r="AI75" s="199"/>
      <c r="AJ75" s="81"/>
      <c r="AK75" s="81"/>
      <c r="AL75" s="199"/>
      <c r="AM75" s="81"/>
      <c r="AN75" s="81"/>
      <c r="AO75" s="81"/>
      <c r="AP75" s="690"/>
      <c r="AQ75" s="108"/>
      <c r="AR75" s="108"/>
      <c r="AS75" s="203"/>
      <c r="AT75" s="108"/>
      <c r="AU75" s="108"/>
      <c r="AV75" s="108"/>
      <c r="AW75" s="203"/>
      <c r="AX75" s="108"/>
      <c r="AY75" s="108"/>
      <c r="AZ75" s="108"/>
      <c r="BA75" s="203"/>
      <c r="BB75" s="260"/>
      <c r="BF75" s="1135"/>
    </row>
    <row r="76" spans="1:58" s="100" customFormat="1" ht="13.5" thickBot="1" x14ac:dyDescent="0.5">
      <c r="A76" s="1090" t="s">
        <v>9</v>
      </c>
      <c r="B76" s="1127" t="s">
        <v>21</v>
      </c>
      <c r="C76" s="1127" t="s">
        <v>21</v>
      </c>
      <c r="D76" s="1127"/>
      <c r="E76" s="1127" t="s">
        <v>21</v>
      </c>
      <c r="F76" s="1127" t="s">
        <v>21</v>
      </c>
      <c r="G76" s="1128" t="s">
        <v>21</v>
      </c>
      <c r="H76" s="1140" t="s">
        <v>21</v>
      </c>
      <c r="I76" s="1137" t="s">
        <v>21</v>
      </c>
      <c r="J76" s="1138" t="s">
        <v>54</v>
      </c>
      <c r="K76" s="1139">
        <f>SUBTOTAL(9,K72:K75)</f>
        <v>0</v>
      </c>
      <c r="L76" s="1091"/>
      <c r="M76" s="1141"/>
      <c r="N76" s="1142"/>
      <c r="O76" s="81"/>
      <c r="P76" s="81"/>
      <c r="Q76" s="199"/>
      <c r="R76" s="81"/>
      <c r="S76" s="81"/>
      <c r="T76" s="199"/>
      <c r="U76" s="81"/>
      <c r="V76" s="81"/>
      <c r="W76" s="199"/>
      <c r="X76" s="81"/>
      <c r="Y76" s="81"/>
      <c r="Z76" s="199"/>
      <c r="AA76" s="81"/>
      <c r="AB76" s="81"/>
      <c r="AC76" s="199"/>
      <c r="AD76" s="81"/>
      <c r="AE76" s="81"/>
      <c r="AF76" s="199"/>
      <c r="AG76" s="81"/>
      <c r="AH76" s="81"/>
      <c r="AI76" s="199"/>
      <c r="AJ76" s="81"/>
      <c r="AK76" s="81"/>
      <c r="AL76" s="199"/>
      <c r="AM76" s="81"/>
      <c r="AN76" s="81"/>
      <c r="AO76" s="81"/>
      <c r="AP76" s="690"/>
      <c r="AQ76" s="108"/>
      <c r="AR76" s="108"/>
      <c r="AS76" s="203"/>
      <c r="AT76" s="108"/>
      <c r="AU76" s="108"/>
      <c r="AV76" s="108"/>
      <c r="AW76" s="203"/>
      <c r="AX76" s="108"/>
      <c r="AY76" s="108"/>
      <c r="AZ76" s="108"/>
      <c r="BA76" s="203"/>
      <c r="BB76" s="260"/>
      <c r="BF76" s="1143"/>
    </row>
    <row r="77" spans="1:58" ht="13.5" thickTop="1" x14ac:dyDescent="0.45"/>
  </sheetData>
  <sheetProtection formatCells="0" sort="0" autoFilter="0"/>
  <autoFilter ref="B3:G77" xr:uid="{C9B5AE4C-DEA8-49C7-8AC7-4A1A3F9662BC}"/>
  <mergeCells count="15">
    <mergeCell ref="AO51:AO59"/>
    <mergeCell ref="F2:H2"/>
    <mergeCell ref="I2:K2"/>
    <mergeCell ref="AR45:AZ45"/>
    <mergeCell ref="H61:I61"/>
    <mergeCell ref="K48:K50"/>
    <mergeCell ref="AQ47:AZ47"/>
    <mergeCell ref="AQ3:AR3"/>
    <mergeCell ref="AQ44:AV44"/>
    <mergeCell ref="B48:B49"/>
    <mergeCell ref="C48:D49"/>
    <mergeCell ref="A48:A49"/>
    <mergeCell ref="AP48:AP49"/>
    <mergeCell ref="C50:D50"/>
    <mergeCell ref="H50:J50"/>
  </mergeCells>
  <conditionalFormatting sqref="A2:A47">
    <cfRule type="expression" dxfId="510" priority="244">
      <formula>ISERROR($K2)</formula>
    </cfRule>
  </conditionalFormatting>
  <conditionalFormatting sqref="A2:A48">
    <cfRule type="cellIs" dxfId="509" priority="242" operator="equal">
      <formula>""</formula>
    </cfRule>
  </conditionalFormatting>
  <conditionalFormatting sqref="A4:A47">
    <cfRule type="expression" dxfId="508" priority="193">
      <formula>AND($L4=0,$L$3&lt;&gt;0)</formula>
    </cfRule>
    <cfRule type="expression" dxfId="507" priority="243">
      <formula>L4=1</formula>
    </cfRule>
  </conditionalFormatting>
  <conditionalFormatting sqref="A50">
    <cfRule type="cellIs" dxfId="506" priority="194" operator="equal">
      <formula>""</formula>
    </cfRule>
  </conditionalFormatting>
  <conditionalFormatting sqref="A48:B49 AP48:AP49">
    <cfRule type="expression" dxfId="505" priority="240">
      <formula>AND($M$49&lt;&gt;0,$BE$2=0)</formula>
    </cfRule>
  </conditionalFormatting>
  <conditionalFormatting sqref="B2">
    <cfRule type="expression" dxfId="504" priority="354">
      <formula>$B$50="ü"</formula>
    </cfRule>
    <cfRule type="expression" dxfId="503" priority="355">
      <formula>$B$50="y"</formula>
    </cfRule>
  </conditionalFormatting>
  <conditionalFormatting sqref="B4:B25 B27:B47">
    <cfRule type="cellIs" dxfId="502" priority="84" operator="equal">
      <formula>"x"</formula>
    </cfRule>
    <cfRule type="cellIs" dxfId="501" priority="83" operator="equal">
      <formula>""</formula>
    </cfRule>
    <cfRule type="expression" dxfId="498" priority="87">
      <formula>AND($B4&gt;0,$M4=0,$B4&lt;&gt;"x")</formula>
    </cfRule>
    <cfRule type="expression" dxfId="497" priority="88">
      <formula>A4&lt;&gt;"!"</formula>
    </cfRule>
  </conditionalFormatting>
  <conditionalFormatting sqref="B4:B47">
    <cfRule type="cellIs" dxfId="496" priority="53" operator="equal">
      <formula>"-"</formula>
    </cfRule>
    <cfRule type="expression" dxfId="495" priority="54">
      <formula>AND($B$50="ü",$B4="")</formula>
    </cfRule>
  </conditionalFormatting>
  <conditionalFormatting sqref="B48">
    <cfRule type="expression" dxfId="494" priority="191">
      <formula>$B$50="ü"</formula>
    </cfRule>
  </conditionalFormatting>
  <conditionalFormatting sqref="B48:B49">
    <cfRule type="cellIs" dxfId="493" priority="162" operator="equal">
      <formula>"geht nicht!"</formula>
    </cfRule>
  </conditionalFormatting>
  <conditionalFormatting sqref="B50">
    <cfRule type="expression" dxfId="492" priority="226">
      <formula>$AQ$50&gt;0</formula>
    </cfRule>
    <cfRule type="cellIs" dxfId="491" priority="228" operator="equal">
      <formula>"ü"</formula>
    </cfRule>
    <cfRule type="cellIs" dxfId="490" priority="227" operator="equal">
      <formula>"y"</formula>
    </cfRule>
  </conditionalFormatting>
  <conditionalFormatting sqref="B2:K2">
    <cfRule type="expression" dxfId="489" priority="142">
      <formula>$BE$2&lt;&gt;0</formula>
    </cfRule>
  </conditionalFormatting>
  <conditionalFormatting sqref="C3">
    <cfRule type="expression" dxfId="488" priority="232">
      <formula>$A$2="&lt;"</formula>
    </cfRule>
  </conditionalFormatting>
  <conditionalFormatting sqref="C48">
    <cfRule type="expression" dxfId="487" priority="144">
      <formula>$B$50="ü"</formula>
    </cfRule>
  </conditionalFormatting>
  <conditionalFormatting sqref="C4:D47">
    <cfRule type="expression" dxfId="486" priority="49">
      <formula>AND($B4&lt;&gt;"",$C4="")</formula>
    </cfRule>
  </conditionalFormatting>
  <conditionalFormatting sqref="C48:D49">
    <cfRule type="expression" dxfId="485" priority="145">
      <formula>AND($M$49&lt;&gt;0,$BE$2=0)</formula>
    </cfRule>
    <cfRule type="expression" dxfId="484" priority="143">
      <formula>$BE$2&lt;&gt;0</formula>
    </cfRule>
  </conditionalFormatting>
  <conditionalFormatting sqref="C50:D50">
    <cfRule type="expression" dxfId="483" priority="229">
      <formula>$AQ$50&lt;&gt;0</formula>
    </cfRule>
  </conditionalFormatting>
  <conditionalFormatting sqref="C4:G4">
    <cfRule type="expression" dxfId="482" priority="37">
      <formula>AND($B$50="ü",$B4="")</formula>
    </cfRule>
  </conditionalFormatting>
  <conditionalFormatting sqref="E4:E47">
    <cfRule type="expression" dxfId="481" priority="65">
      <formula>AND(COUNTIF($AQ$35:$BA$38,E4)&gt;0,F4=$AQ$34)</formula>
    </cfRule>
    <cfRule type="expression" dxfId="480" priority="56" stopIfTrue="1">
      <formula>AND(E4="",OR(F4&lt;&gt;"",H4&lt;&gt;0,I4&lt;&gt;0,J4&lt;&gt;0))</formula>
    </cfRule>
    <cfRule type="expression" dxfId="479" priority="57">
      <formula>AND(C4&lt;&gt;"",E4="")</formula>
    </cfRule>
    <cfRule type="expression" dxfId="478" priority="59">
      <formula>AND(COUNTIF($AQ$5:$BA$8,E4)&gt;0,F4=$AQ$4)</formula>
    </cfRule>
    <cfRule type="expression" dxfId="477" priority="63">
      <formula>AND(COUNTIF($AQ$25:$BA$28,E4)&gt;0,F4=$AQ$24)</formula>
    </cfRule>
    <cfRule type="expression" dxfId="476" priority="62">
      <formula>AND(COUNTIF($AQ$20:$BA$23,E4)&gt;0,F4=$AQ$19)</formula>
    </cfRule>
    <cfRule type="expression" dxfId="475" priority="61">
      <formula>AND(COUNTIF($AQ$15:$BA$18,E4)&gt;0,F4=$AQ$14)</formula>
    </cfRule>
    <cfRule type="expression" dxfId="474" priority="58">
      <formula>AND(C4="",E4="")</formula>
    </cfRule>
    <cfRule type="expression" dxfId="473" priority="60">
      <formula>AND(COUNTIF($AQ$10:$BA$13,E4)&gt;0,F4=$AQ$9)</formula>
    </cfRule>
    <cfRule type="expression" dxfId="472" priority="67">
      <formula>AND(E4="X",F4="X")</formula>
    </cfRule>
    <cfRule type="expression" dxfId="471" priority="66">
      <formula>AND(COUNTIF($AQ$40:$BA$43,E4)&gt;0,F4=$AQ$39)</formula>
    </cfRule>
    <cfRule type="expression" dxfId="470" priority="64">
      <formula>AND(COUNTIF($AQ$30:$BA$33,E4)&gt;0,F4=$AQ$29)</formula>
    </cfRule>
  </conditionalFormatting>
  <conditionalFormatting sqref="E48:G49">
    <cfRule type="expression" dxfId="469" priority="241">
      <formula>AND($M$49&lt;&gt;0,$BE$2=0)</formula>
    </cfRule>
  </conditionalFormatting>
  <conditionalFormatting sqref="F4:F47">
    <cfRule type="cellIs" dxfId="468" priority="76" operator="equal">
      <formula>$AJ$2</formula>
    </cfRule>
    <cfRule type="cellIs" dxfId="467" priority="77" operator="equal">
      <formula>$AM$2</formula>
    </cfRule>
    <cfRule type="expression" dxfId="466" priority="68">
      <formula>AND(C4&lt;&gt;"",F4="")</formula>
    </cfRule>
    <cfRule type="cellIs" dxfId="465" priority="69" operator="equal">
      <formula>$O$2</formula>
    </cfRule>
    <cfRule type="cellIs" dxfId="464" priority="70" operator="equal">
      <formula>$R$2</formula>
    </cfRule>
    <cfRule type="cellIs" dxfId="463" priority="71" operator="equal">
      <formula>$U$2</formula>
    </cfRule>
    <cfRule type="cellIs" dxfId="462" priority="72" operator="equal">
      <formula>$X$2</formula>
    </cfRule>
    <cfRule type="cellIs" dxfId="461" priority="73" operator="equal">
      <formula>$AA$2</formula>
    </cfRule>
    <cfRule type="cellIs" dxfId="460" priority="74" operator="equal">
      <formula>$AD$2</formula>
    </cfRule>
    <cfRule type="cellIs" dxfId="459" priority="75" operator="equal">
      <formula>$AG$2</formula>
    </cfRule>
  </conditionalFormatting>
  <conditionalFormatting sqref="F51:F59">
    <cfRule type="expression" dxfId="458" priority="223">
      <formula>AND($M$60&lt;&gt;$N$60,$N$60&gt;1)</formula>
    </cfRule>
  </conditionalFormatting>
  <conditionalFormatting sqref="H50">
    <cfRule type="expression" dxfId="457" priority="40">
      <formula>$H$50&lt;&gt;0</formula>
    </cfRule>
  </conditionalFormatting>
  <conditionalFormatting sqref="H62:H65">
    <cfRule type="expression" dxfId="456" priority="237">
      <formula>$H$61="kein Umsatz"</formula>
    </cfRule>
  </conditionalFormatting>
  <conditionalFormatting sqref="H67:H70">
    <cfRule type="expression" dxfId="455" priority="225">
      <formula>$H$61="kein Umsatz"</formula>
    </cfRule>
  </conditionalFormatting>
  <conditionalFormatting sqref="H72:H75">
    <cfRule type="expression" dxfId="454" priority="224">
      <formula>$H$61="kein Umsatz"</formula>
    </cfRule>
  </conditionalFormatting>
  <conditionalFormatting sqref="H4:J4 C5:J47">
    <cfRule type="expression" dxfId="453" priority="44">
      <formula>AND($B$50="ü",$B4="")</formula>
    </cfRule>
  </conditionalFormatting>
  <conditionalFormatting sqref="H4:J47">
    <cfRule type="expression" dxfId="452" priority="43">
      <formula>AND($B4="-",H4&lt;&gt;0)</formula>
    </cfRule>
    <cfRule type="expression" dxfId="451" priority="45">
      <formula>$L4&lt;&gt;0</formula>
    </cfRule>
  </conditionalFormatting>
  <conditionalFormatting sqref="K4:K47">
    <cfRule type="expression" dxfId="449" priority="52">
      <formula>$B4="-"</formula>
    </cfRule>
    <cfRule type="expression" dxfId="448" priority="79">
      <formula>AND($B4="",$B$50="ü")</formula>
    </cfRule>
    <cfRule type="expression" dxfId="447" priority="80">
      <formula>OR(B4="",$M$49&lt;&gt;0,$L$3&lt;&gt;0)</formula>
    </cfRule>
    <cfRule type="expression" dxfId="446" priority="81">
      <formula>$B4="x"</formula>
    </cfRule>
    <cfRule type="expression" dxfId="445" priority="82">
      <formula>A4&lt;&gt;"!"</formula>
    </cfRule>
  </conditionalFormatting>
  <conditionalFormatting sqref="K48:K50">
    <cfRule type="cellIs" dxfId="444" priority="41" operator="lessThan">
      <formula>0</formula>
    </cfRule>
    <cfRule type="cellIs" dxfId="443" priority="42" operator="greaterThan">
      <formula>0</formula>
    </cfRule>
  </conditionalFormatting>
  <conditionalFormatting sqref="AP3:AP47">
    <cfRule type="expression" dxfId="442" priority="3">
      <formula>ISERROR($K3)</formula>
    </cfRule>
  </conditionalFormatting>
  <conditionalFormatting sqref="AP4:AP47">
    <cfRule type="cellIs" dxfId="441" priority="2" operator="equal">
      <formula>""</formula>
    </cfRule>
    <cfRule type="expression" dxfId="440" priority="1">
      <formula>$L$3&lt;&gt;0</formula>
    </cfRule>
  </conditionalFormatting>
  <conditionalFormatting sqref="AQ46:AR46">
    <cfRule type="expression" dxfId="439" priority="5">
      <formula>$BV$47&lt;&gt;0</formula>
    </cfRule>
  </conditionalFormatting>
  <conditionalFormatting sqref="AQ4:AS43">
    <cfRule type="expression" dxfId="438" priority="25">
      <formula>$AO4="E"</formula>
    </cfRule>
  </conditionalFormatting>
  <conditionalFormatting sqref="AQ44:AV44">
    <cfRule type="cellIs" dxfId="437" priority="8" operator="notEqual">
      <formula>""</formula>
    </cfRule>
  </conditionalFormatting>
  <conditionalFormatting sqref="AQ47:AZ47">
    <cfRule type="cellIs" dxfId="436" priority="7" operator="equal">
      <formula>""</formula>
    </cfRule>
    <cfRule type="expression" dxfId="435" priority="36">
      <formula>$BE2&lt;&gt;0</formula>
    </cfRule>
  </conditionalFormatting>
  <conditionalFormatting sqref="AQ4:BB8">
    <cfRule type="expression" dxfId="434" priority="9">
      <formula>$AQ$4="#"</formula>
    </cfRule>
  </conditionalFormatting>
  <conditionalFormatting sqref="AQ8:BB8">
    <cfRule type="expression" dxfId="433" priority="10">
      <formula>$AQ$4&lt;&gt;"#"</formula>
    </cfRule>
  </conditionalFormatting>
  <conditionalFormatting sqref="AQ9:BB13">
    <cfRule type="expression" dxfId="432" priority="11">
      <formula>$AQ$9="#"</formula>
    </cfRule>
  </conditionalFormatting>
  <conditionalFormatting sqref="AQ13:BB13">
    <cfRule type="expression" dxfId="431" priority="12">
      <formula>$AQ$9&lt;&gt;"#"</formula>
    </cfRule>
  </conditionalFormatting>
  <conditionalFormatting sqref="AQ14:BB18">
    <cfRule type="expression" dxfId="430" priority="13">
      <formula>$AQ$14="#"</formula>
    </cfRule>
  </conditionalFormatting>
  <conditionalFormatting sqref="AQ18:BB18">
    <cfRule type="expression" dxfId="429" priority="14">
      <formula>$AQ$14&lt;&gt;"#"</formula>
    </cfRule>
  </conditionalFormatting>
  <conditionalFormatting sqref="AQ19:BB23">
    <cfRule type="expression" dxfId="428" priority="15">
      <formula>$AQ$19="#"</formula>
    </cfRule>
  </conditionalFormatting>
  <conditionalFormatting sqref="AQ23:BB23">
    <cfRule type="expression" dxfId="427" priority="16">
      <formula>$AQ$19&lt;&gt;"#"</formula>
    </cfRule>
  </conditionalFormatting>
  <conditionalFormatting sqref="AQ24:BB28">
    <cfRule type="expression" dxfId="426" priority="17">
      <formula>$AQ$24="#"</formula>
    </cfRule>
  </conditionalFormatting>
  <conditionalFormatting sqref="AQ28:BB28">
    <cfRule type="expression" dxfId="425" priority="18">
      <formula>$AQ$24&lt;&gt;"#"</formula>
    </cfRule>
  </conditionalFormatting>
  <conditionalFormatting sqref="AQ29:BB33">
    <cfRule type="expression" dxfId="424" priority="19">
      <formula>$AQ$29="#"</formula>
    </cfRule>
  </conditionalFormatting>
  <conditionalFormatting sqref="AQ33:BB33">
    <cfRule type="expression" dxfId="423" priority="20">
      <formula>$AQ$29&lt;&gt;"#"</formula>
    </cfRule>
  </conditionalFormatting>
  <conditionalFormatting sqref="AQ34:BB38">
    <cfRule type="expression" dxfId="422" priority="21">
      <formula>$AQ$34="#"</formula>
    </cfRule>
  </conditionalFormatting>
  <conditionalFormatting sqref="AQ38:BB38">
    <cfRule type="expression" dxfId="421" priority="22">
      <formula>$AQ$34&lt;&gt;"#"</formula>
    </cfRule>
  </conditionalFormatting>
  <conditionalFormatting sqref="AQ39:BB43">
    <cfRule type="expression" dxfId="420" priority="23">
      <formula>$AQ$39="#"</formula>
    </cfRule>
  </conditionalFormatting>
  <conditionalFormatting sqref="AQ43:BB43">
    <cfRule type="expression" dxfId="419" priority="24">
      <formula>$AQ$39&lt;&gt;" "</formula>
    </cfRule>
  </conditionalFormatting>
  <conditionalFormatting sqref="AQ45:BB45">
    <cfRule type="expression" dxfId="418" priority="35">
      <formula>$BB$45&lt;&gt;0</formula>
    </cfRule>
  </conditionalFormatting>
  <conditionalFormatting sqref="AQ48:BB50">
    <cfRule type="expression" dxfId="417" priority="222">
      <formula>$AP$2=1</formula>
    </cfRule>
  </conditionalFormatting>
  <conditionalFormatting sqref="AQ1:BC50">
    <cfRule type="expression" dxfId="416" priority="4" stopIfTrue="1">
      <formula>$AP$2=1</formula>
    </cfRule>
  </conditionalFormatting>
  <conditionalFormatting sqref="BB4">
    <cfRule type="expression" dxfId="415" priority="26">
      <formula>BV8&lt;&gt;0</formula>
    </cfRule>
  </conditionalFormatting>
  <conditionalFormatting sqref="BB9">
    <cfRule type="expression" dxfId="414" priority="27">
      <formula>BV13&lt;&gt;0</formula>
    </cfRule>
  </conditionalFormatting>
  <conditionalFormatting sqref="BB14">
    <cfRule type="expression" dxfId="413" priority="28">
      <formula>BV18&lt;&gt;0</formula>
    </cfRule>
  </conditionalFormatting>
  <conditionalFormatting sqref="BB19">
    <cfRule type="expression" dxfId="412" priority="29">
      <formula>BV23&lt;&gt;0</formula>
    </cfRule>
  </conditionalFormatting>
  <conditionalFormatting sqref="BB24">
    <cfRule type="expression" dxfId="411" priority="30">
      <formula>BV28&lt;&gt;0</formula>
    </cfRule>
  </conditionalFormatting>
  <conditionalFormatting sqref="BB29">
    <cfRule type="expression" dxfId="410" priority="31">
      <formula>BV33&lt;&gt;0</formula>
    </cfRule>
  </conditionalFormatting>
  <conditionalFormatting sqref="BB34">
    <cfRule type="expression" dxfId="409" priority="32">
      <formula>BV38&lt;&gt;0</formula>
    </cfRule>
  </conditionalFormatting>
  <conditionalFormatting sqref="BB39">
    <cfRule type="expression" dxfId="408" priority="33">
      <formula>BV43&lt;&gt;0</formula>
    </cfRule>
  </conditionalFormatting>
  <conditionalFormatting sqref="BE4:BE47">
    <cfRule type="cellIs" dxfId="407" priority="233" operator="equal">
      <formula>"PGS7"</formula>
    </cfRule>
    <cfRule type="cellIs" dxfId="406" priority="234" operator="equal">
      <formula>"PGS5"</formula>
    </cfRule>
    <cfRule type="cellIs" dxfId="405" priority="235" operator="equal">
      <formula>"OG7"</formula>
    </cfRule>
    <cfRule type="cellIs" dxfId="404" priority="236" operator="equal">
      <formula>"D9"</formula>
    </cfRule>
  </conditionalFormatting>
  <dataValidations count="1">
    <dataValidation type="list" allowBlank="1" showInputMessage="1" showErrorMessage="1" sqref="B50" xr:uid="{1AC451EB-C891-461F-B54F-7CF8BE0839D0}">
      <formula1>"o,y,ü"</formula1>
    </dataValidation>
  </dataValidations>
  <printOptions horizontalCentered="1"/>
  <pageMargins left="0" right="0" top="0.19685039370078741" bottom="0.43307086614173229" header="0" footer="0"/>
  <pageSetup paperSize="9" orientation="portrait" r:id="rId1"/>
  <headerFooter>
    <oddFooter>&amp;L&amp;"Arial,Standard"&amp;8Datei: &amp;Z&amp;F&amp;C&amp;"Cambria,Standard"&amp;8
   &amp;R&amp;"Arial,Standard"&amp;8Druck: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cellIs" priority="85" operator="lessThan" id="{12486C61-F1C0-4F57-9E06-798FE911AEE6}">
            <xm:f>Parameter!$H$5</xm:f>
            <x14:dxf>
              <font>
                <b/>
                <i val="0"/>
                <color rgb="FFFFFF00"/>
              </font>
              <fill>
                <patternFill>
                  <bgColor rgb="FFC00000"/>
                </patternFill>
              </fill>
            </x14:dxf>
          </x14:cfRule>
          <x14:cfRule type="cellIs" priority="86" operator="greaterThan" id="{28FCDBE0-44CF-45D9-902E-CA54F3D4946F}">
            <xm:f>Parameter!$I$5</xm:f>
            <x14:dxf>
              <font>
                <b/>
                <i val="0"/>
                <color rgb="FFFFFF00"/>
              </font>
              <fill>
                <patternFill>
                  <bgColor rgb="FFC00000"/>
                </patternFill>
              </fill>
            </x14:dxf>
          </x14:cfRule>
          <xm:sqref>B4:B25 B27:B47</xm:sqref>
        </x14:conditionalFormatting>
        <x14:conditionalFormatting xmlns:xm="http://schemas.microsoft.com/office/excel/2006/main">
          <x14:cfRule type="expression" priority="163" id="{47CFEA10-D754-4FDD-A1D5-CC86E225AFA3}">
            <xm:f>$H$61=Parameter!$D$2</xm:f>
            <x14:dxf>
              <font>
                <b/>
                <i val="0"/>
                <color theme="0"/>
              </font>
              <fill>
                <patternFill>
                  <bgColor theme="0"/>
                </patternFill>
              </fill>
              <border>
                <left/>
                <right/>
                <top/>
                <bottom/>
                <vertical/>
                <horizontal/>
              </border>
            </x14:dxf>
          </x14:cfRule>
          <xm:sqref>H61:K76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21AE04-BDA7-472E-8833-649464A261F1}">
          <x14:formula1>
            <xm:f>Parameter!$E$4:$E$12</xm:f>
          </x14:formula1>
          <xm:sqref>F27:F47 F4:F25</xm:sqref>
        </x14:dataValidation>
        <x14:dataValidation type="list" allowBlank="1" showInputMessage="1" showErrorMessage="1" xr:uid="{5737E86B-0824-46A2-AFFE-E3869EA158E3}">
          <x14:formula1>
            <xm:f>Parameter!$D$14:$D$47</xm:f>
          </x14:formula1>
          <xm:sqref>E27:E47 E4:E25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04F72-DB45-4B3D-9A7A-3FF51E26B8AE}">
  <sheetPr>
    <tabColor theme="4" tint="-0.249977111117893"/>
    <pageSetUpPr autoPageBreaks="0"/>
  </sheetPr>
  <dimension ref="A1:BX77"/>
  <sheetViews>
    <sheetView showGridLines="0" showRowColHeaders="0" showZeros="0" zoomScaleNormal="100" workbookViewId="0">
      <pane ySplit="3" topLeftCell="A4" activePane="bottomLeft" state="frozen"/>
      <selection activeCell="F4" sqref="F4"/>
      <selection pane="bottomLeft" activeCell="F4" sqref="F4"/>
    </sheetView>
  </sheetViews>
  <sheetFormatPr baseColWidth="10" defaultColWidth="9.77734375" defaultRowHeight="13.15" x14ac:dyDescent="0.45"/>
  <cols>
    <col min="1" max="1" width="1.5546875" style="1144" customWidth="1"/>
    <col min="2" max="2" width="6.5546875" style="104" customWidth="1"/>
    <col min="3" max="3" width="21.5546875" style="100" customWidth="1"/>
    <col min="4" max="4" width="5.5546875" style="100" customWidth="1"/>
    <col min="5" max="5" width="3.109375" style="102" customWidth="1"/>
    <col min="6" max="6" width="6.109375" style="102" customWidth="1"/>
    <col min="7" max="7" width="4.5546875" style="95" customWidth="1"/>
    <col min="8" max="8" width="8.5546875" style="1145" customWidth="1"/>
    <col min="9" max="9" width="8.5546875" style="103" customWidth="1"/>
    <col min="10" max="10" width="8.5546875" style="99" customWidth="1"/>
    <col min="11" max="11" width="9.5546875" style="103" customWidth="1"/>
    <col min="12" max="12" width="2.5546875" style="103" hidden="1" customWidth="1"/>
    <col min="13" max="13" width="1.77734375" style="1141" hidden="1" customWidth="1"/>
    <col min="14" max="14" width="1.77734375" style="1142" hidden="1" customWidth="1"/>
    <col min="15" max="16" width="8.109375" style="2" hidden="1" customWidth="1"/>
    <col min="17" max="17" width="1.77734375" style="192" hidden="1" customWidth="1"/>
    <col min="18" max="19" width="8.109375" style="2" hidden="1" customWidth="1"/>
    <col min="20" max="20" width="1.77734375" style="192" hidden="1" customWidth="1"/>
    <col min="21" max="22" width="8.109375" style="2" hidden="1" customWidth="1"/>
    <col min="23" max="23" width="1.77734375" style="192" hidden="1" customWidth="1"/>
    <col min="24" max="25" width="8.109375" style="2" hidden="1" customWidth="1"/>
    <col min="26" max="26" width="1.77734375" style="192" hidden="1" customWidth="1"/>
    <col min="27" max="28" width="8.109375" style="2" hidden="1" customWidth="1"/>
    <col min="29" max="29" width="1.77734375" style="192" hidden="1" customWidth="1"/>
    <col min="30" max="31" width="8.109375" style="2" hidden="1" customWidth="1"/>
    <col min="32" max="32" width="1.77734375" style="192" hidden="1" customWidth="1"/>
    <col min="33" max="34" width="8.109375" style="2" hidden="1" customWidth="1"/>
    <col min="35" max="35" width="1.77734375" style="192" hidden="1" customWidth="1"/>
    <col min="36" max="37" width="8.109375" style="2" hidden="1" customWidth="1"/>
    <col min="38" max="38" width="1.77734375" style="192" hidden="1" customWidth="1"/>
    <col min="39" max="40" width="8.109375" style="2" hidden="1" customWidth="1"/>
    <col min="41" max="41" width="4.109375" style="81" hidden="1" customWidth="1" collapsed="1"/>
    <col min="42" max="42" width="1.21875" style="690" customWidth="1"/>
    <col min="43" max="43" width="3.109375" style="108" customWidth="1"/>
    <col min="44" max="44" width="11.77734375" style="108" customWidth="1"/>
    <col min="45" max="45" width="9" style="203" customWidth="1"/>
    <col min="46" max="46" width="0.6640625" style="108" customWidth="1"/>
    <col min="47" max="47" width="3.109375" style="108" customWidth="1"/>
    <col min="48" max="48" width="11.77734375" style="108" customWidth="1"/>
    <col min="49" max="49" width="9" style="203" customWidth="1"/>
    <col min="50" max="50" width="0.6640625" style="108" customWidth="1"/>
    <col min="51" max="51" width="3.109375" style="108" customWidth="1"/>
    <col min="52" max="52" width="11.77734375" style="108" customWidth="1"/>
    <col min="53" max="53" width="9" style="203" customWidth="1"/>
    <col min="54" max="54" width="9.5546875" style="260" customWidth="1"/>
    <col min="55" max="55" width="1.77734375" style="109" customWidth="1"/>
    <col min="56" max="56" width="1.77734375" style="270" hidden="1" customWidth="1"/>
    <col min="57" max="57" width="2.5546875" style="269" hidden="1" customWidth="1"/>
    <col min="58" max="58" width="1.77734375" style="730" hidden="1" customWidth="1"/>
    <col min="59" max="62" width="7.6640625" style="271" hidden="1" customWidth="1"/>
    <col min="63" max="70" width="7.6640625" style="272" hidden="1" customWidth="1"/>
    <col min="71" max="71" width="9.77734375" style="270" hidden="1" customWidth="1"/>
    <col min="72" max="73" width="9.77734375" style="18" hidden="1" customWidth="1"/>
    <col min="74" max="74" width="8.77734375" style="18" hidden="1" customWidth="1"/>
    <col min="75" max="75" width="9.77734375" style="18" hidden="1" customWidth="1"/>
    <col min="76" max="76" width="1.77734375" style="18" hidden="1" customWidth="1"/>
    <col min="77" max="16384" width="9.77734375" style="81"/>
  </cols>
  <sheetData>
    <row r="1" spans="1:76" s="74" customFormat="1" ht="3" customHeight="1" thickBot="1" x14ac:dyDescent="0.5">
      <c r="A1" s="135">
        <f>IF(SUM(A3:A49)&lt;&gt;0,SUM(A3:A49),K48)</f>
        <v>0</v>
      </c>
      <c r="B1" s="73" t="str">
        <f>IF(B50="y",MAX(B3:B50),"")</f>
        <v/>
      </c>
      <c r="E1" s="73"/>
      <c r="F1" s="73"/>
      <c r="G1" s="75"/>
      <c r="H1" s="1001"/>
      <c r="I1" s="76"/>
      <c r="K1" s="77">
        <f>P50+S50+V50+Y50+AB50+AE50+AH50+AK50+AN50</f>
        <v>0</v>
      </c>
      <c r="L1" s="620"/>
      <c r="M1" s="620"/>
      <c r="N1" s="1177"/>
      <c r="O1" s="1178"/>
      <c r="P1" s="1178"/>
      <c r="Q1" s="1179"/>
      <c r="R1" s="1178"/>
      <c r="S1" s="1178"/>
      <c r="T1" s="1179"/>
      <c r="U1" s="1178"/>
      <c r="V1" s="1178"/>
      <c r="W1" s="1179"/>
      <c r="X1" s="1178"/>
      <c r="Y1" s="1178"/>
      <c r="Z1" s="1179"/>
      <c r="AA1" s="1178"/>
      <c r="AB1" s="1178"/>
      <c r="AC1" s="1179"/>
      <c r="AD1" s="1178"/>
      <c r="AE1" s="1178"/>
      <c r="AF1" s="1179"/>
      <c r="AG1" s="1178"/>
      <c r="AH1" s="1178"/>
      <c r="AI1" s="1179"/>
      <c r="AJ1" s="1178"/>
      <c r="AK1" s="1178"/>
      <c r="AL1" s="1179"/>
      <c r="AM1" s="1178"/>
      <c r="AN1" s="1178"/>
      <c r="AO1" s="621"/>
      <c r="AP1" s="624"/>
      <c r="AQ1" s="105"/>
      <c r="AR1" s="105"/>
      <c r="AS1" s="106"/>
      <c r="AT1" s="105"/>
      <c r="AU1" s="105"/>
      <c r="AV1" s="105"/>
      <c r="AW1" s="106"/>
      <c r="AX1" s="105"/>
      <c r="AY1" s="105"/>
      <c r="AZ1" s="105"/>
      <c r="BA1" s="106"/>
      <c r="BB1" s="261"/>
      <c r="BC1" s="106"/>
      <c r="BD1" s="266"/>
      <c r="BE1" s="267"/>
      <c r="BF1" s="726"/>
      <c r="BG1" s="267"/>
      <c r="BH1" s="267"/>
      <c r="BI1" s="267"/>
      <c r="BJ1" s="267"/>
      <c r="BK1" s="267"/>
      <c r="BL1" s="267"/>
      <c r="BM1" s="267"/>
      <c r="BN1" s="267"/>
      <c r="BO1" s="267"/>
      <c r="BP1" s="267"/>
      <c r="BQ1" s="267"/>
      <c r="BR1" s="267"/>
      <c r="BS1" s="266"/>
      <c r="BT1" s="1002"/>
      <c r="BU1" s="1002"/>
      <c r="BV1" s="1002"/>
      <c r="BW1" s="1002"/>
      <c r="BX1" s="1002"/>
    </row>
    <row r="2" spans="1:76" s="1027" customFormat="1" ht="22.15" customHeight="1" thickTop="1" thickBot="1" x14ac:dyDescent="0.6">
      <c r="A2" s="1003" t="s">
        <v>9</v>
      </c>
      <c r="B2" s="1004">
        <f>+Parameter!B2</f>
        <v>46023</v>
      </c>
      <c r="C2" s="1005" t="str">
        <f>+Parameter!I15</f>
        <v>DE01 234 5678 9012 3456 78</v>
      </c>
      <c r="D2" s="1006"/>
      <c r="E2" s="1007"/>
      <c r="F2" s="1377">
        <f>EOMONTH(Nov!F2,0)+1</f>
        <v>46357</v>
      </c>
      <c r="G2" s="1377"/>
      <c r="H2" s="1377"/>
      <c r="I2" s="1375" t="str">
        <f>IF(M2=0,+Parameter!D2,IF(Dez!AO2&gt;1,+Parameter!L19,IF(N2=1,+O2,IF(Q2=1,+R2,IF(T2=1,+U2,IF(W2=1,+X2,IF(Z2=1,+AA2,IF(AC2=1,+AD2,IF(AF2=1,+AG2,IF(AI2=1,+AJ2,IF(AL2=1,+AM2,"kein Umsatz")))))))))))</f>
        <v>Haushaltskonto</v>
      </c>
      <c r="J2" s="1375"/>
      <c r="K2" s="1376"/>
      <c r="L2" s="1008" t="s">
        <v>120</v>
      </c>
      <c r="M2" s="1009">
        <f>+AP2</f>
        <v>0</v>
      </c>
      <c r="N2" s="1010">
        <f>+N51</f>
        <v>1</v>
      </c>
      <c r="O2" s="1011" t="str">
        <f>+Jahr!C3</f>
        <v>HH</v>
      </c>
      <c r="P2" s="1012">
        <f>IF(B50="y",SUMIFS(P4:P48,B4:B48,"&gt;01.01.2000",F4:F48,O2)+O3,0)</f>
        <v>0</v>
      </c>
      <c r="Q2" s="1013">
        <f>+N52</f>
        <v>1</v>
      </c>
      <c r="R2" s="1014" t="str">
        <f>+Jahr!L3</f>
        <v>Frei</v>
      </c>
      <c r="S2" s="1015">
        <f>IF(B50="y",SUMIFS(S4:S48,B4:B48,"&gt;01.01.2000",F4:F48,R2)+R3,0)</f>
        <v>0</v>
      </c>
      <c r="T2" s="1013">
        <f>+N53</f>
        <v>1</v>
      </c>
      <c r="U2" s="1016" t="str">
        <f>+Jahr!M3</f>
        <v>Arzt</v>
      </c>
      <c r="V2" s="1015">
        <f>IF(B50="y",SUMIFS(V4:V48,B4:B48,"&gt;01.01.2000",F4:F48,U2)+U3,0)</f>
        <v>0</v>
      </c>
      <c r="W2" s="1013">
        <f>+N54</f>
        <v>0</v>
      </c>
      <c r="X2" s="1017" t="str">
        <f>+Jahr!N3</f>
        <v/>
      </c>
      <c r="Y2" s="1015">
        <f>IF(B50="y",SUMIFS(Y4:Y48,B4:B48,"&gt;01.01.2000",F4:F48,X2)+X3,0)</f>
        <v>0</v>
      </c>
      <c r="Z2" s="1013">
        <f>+N55</f>
        <v>0</v>
      </c>
      <c r="AA2" s="1018" t="str">
        <f>+Jahr!P3</f>
        <v/>
      </c>
      <c r="AB2" s="1015">
        <f>IF(B50="y",SUMIFS(AB4:AB48,B4:B48,"&gt;01.01.2000",F4:F48,AA2)+AA3,0)</f>
        <v>0</v>
      </c>
      <c r="AC2" s="1013">
        <f>+N56</f>
        <v>0</v>
      </c>
      <c r="AD2" s="1019" t="str">
        <f>+Jahr!Q3</f>
        <v/>
      </c>
      <c r="AE2" s="1015">
        <f>IF(B50="y",SUMIFS(AE4:AE48,B4:B48,"&gt;01.01.2000",F4:F48,AD2)+AD3,0)</f>
        <v>0</v>
      </c>
      <c r="AF2" s="1013">
        <f>+N57</f>
        <v>0</v>
      </c>
      <c r="AG2" s="1019" t="str">
        <f>+Jahr!R3</f>
        <v/>
      </c>
      <c r="AH2" s="1015">
        <f>IF(B50="y",SUMIFS(AH4:AH48,B4:B48,"&gt;01.01.2000",F4:F48,AG2)+AG3,0)</f>
        <v>0</v>
      </c>
      <c r="AI2" s="1013">
        <f>+N58</f>
        <v>0</v>
      </c>
      <c r="AJ2" s="1020" t="str">
        <f>+Jahr!S3</f>
        <v/>
      </c>
      <c r="AK2" s="1015">
        <f>IF(B50="y",SUMIFS(AK4:AK48,B4:B48,"&gt;01.01.2000",F4:F48,AJ2)+AJ3,0)</f>
        <v>0</v>
      </c>
      <c r="AL2" s="1013">
        <f>+N59</f>
        <v>1</v>
      </c>
      <c r="AM2" s="1021" t="str">
        <f>+Jahr!O3</f>
        <v>X</v>
      </c>
      <c r="AN2" s="1022">
        <f>IF(B50="y",SUMIFS(AN4:AN48,B4:B48,"&gt;01.01.2000",F4:F48,AM2)+AM3,0)</f>
        <v>0</v>
      </c>
      <c r="AO2" s="1023">
        <f>+AL2+AI2+AF2+AC2+Z2+W2+T2+Q2+N2</f>
        <v>4</v>
      </c>
      <c r="AP2" s="1024">
        <f>IF(SUBTOTAL(109,AP3:AP48)&lt;&gt;SUM(AP3:AP48),1,0)</f>
        <v>0</v>
      </c>
      <c r="AQ2" s="107" t="str">
        <f>+Parameter!AH2</f>
        <v>EBIT</v>
      </c>
      <c r="AR2" s="107"/>
      <c r="AS2" s="228">
        <f>+AS4*Parameter!AF4+AS9*Parameter!AF9+AS14*Parameter!AF14+AS19*Parameter!AF19+AS24*Parameter!AF24+AS29*Parameter!AF29+AS34*Parameter!AF34+AS39*Parameter!AF39</f>
        <v>0</v>
      </c>
      <c r="AT2" s="797"/>
      <c r="AU2" s="797"/>
      <c r="AV2" s="798">
        <f>+BH2</f>
        <v>0</v>
      </c>
      <c r="AW2" s="798">
        <f>+BK2</f>
        <v>0</v>
      </c>
      <c r="AX2" s="798"/>
      <c r="AY2" s="798"/>
      <c r="AZ2" s="798">
        <f>+BN2</f>
        <v>0</v>
      </c>
      <c r="BA2" s="798">
        <f>+BQ2</f>
        <v>0</v>
      </c>
      <c r="BB2" s="625"/>
      <c r="BC2" s="109"/>
      <c r="BD2" s="268">
        <f>IF(AND(M2&lt;&gt;0,M64&lt;&gt;0),1,0)</f>
        <v>0</v>
      </c>
      <c r="BE2" s="1025">
        <f>+BD2+BF2+BF3</f>
        <v>0</v>
      </c>
      <c r="BF2" s="714">
        <f>COUNTBLANK(BE4:BE47)</f>
        <v>0</v>
      </c>
      <c r="BG2" s="706"/>
      <c r="BH2" s="707">
        <f>SUM(BG3:BI43)</f>
        <v>0</v>
      </c>
      <c r="BI2" s="706"/>
      <c r="BJ2" s="706"/>
      <c r="BK2" s="708">
        <f>SUM(BJ3:BL43)</f>
        <v>0</v>
      </c>
      <c r="BL2" s="709"/>
      <c r="BM2" s="709"/>
      <c r="BN2" s="710">
        <f>SUM(BM3:BO43)</f>
        <v>0</v>
      </c>
      <c r="BO2" s="709"/>
      <c r="BP2" s="709"/>
      <c r="BQ2" s="711">
        <f>SUM(BP3:BR47)</f>
        <v>0</v>
      </c>
      <c r="BR2" s="709"/>
      <c r="BS2" s="270"/>
      <c r="BT2" s="18"/>
      <c r="BU2" s="18"/>
      <c r="BV2" s="18"/>
      <c r="BW2" s="18"/>
      <c r="BX2" s="1026"/>
    </row>
    <row r="3" spans="1:76" ht="13.15" customHeight="1" thickTop="1" thickBot="1" x14ac:dyDescent="0.5">
      <c r="A3" s="1003" t="s">
        <v>9</v>
      </c>
      <c r="B3" s="1028" t="s">
        <v>4</v>
      </c>
      <c r="C3" s="1029" t="s">
        <v>94</v>
      </c>
      <c r="D3" s="1030"/>
      <c r="E3" s="1031" t="s">
        <v>77</v>
      </c>
      <c r="F3" s="1032" t="s">
        <v>160</v>
      </c>
      <c r="G3" s="1033"/>
      <c r="H3" s="1034" t="s">
        <v>6</v>
      </c>
      <c r="I3" s="1174" t="s">
        <v>0</v>
      </c>
      <c r="J3" s="1172" t="s">
        <v>1</v>
      </c>
      <c r="K3" s="1035">
        <f>IF($M$2=0,O3+R3+U3+X3+AA3+AD3+AG3+AJ3+AM3,+$N$2*O3+$Q$2*R3+$T$2*U3+$W$2*X3+$Z$2*AA3+$AC$2*AD3+$AF$2*AG3+$AI$2*AJ3+$AL$2*AM3)</f>
        <v>0</v>
      </c>
      <c r="L3" s="1036">
        <f>SUM(L4:L48)</f>
        <v>0</v>
      </c>
      <c r="M3" s="1037">
        <v>1</v>
      </c>
      <c r="N3" s="1038"/>
      <c r="O3" s="82">
        <f>+Nov!P3</f>
        <v>0</v>
      </c>
      <c r="P3" s="1039">
        <f>+O49</f>
        <v>0</v>
      </c>
      <c r="Q3" s="1040"/>
      <c r="R3" s="82">
        <f>+Nov!S3</f>
        <v>0</v>
      </c>
      <c r="S3" s="1039">
        <f>+R49</f>
        <v>0</v>
      </c>
      <c r="T3" s="1040"/>
      <c r="U3" s="82">
        <f>+Nov!V3</f>
        <v>0</v>
      </c>
      <c r="V3" s="1039">
        <f>+U49</f>
        <v>0</v>
      </c>
      <c r="W3" s="1040"/>
      <c r="X3" s="82">
        <f>+Nov!Y3</f>
        <v>0</v>
      </c>
      <c r="Y3" s="1039">
        <f>+X49</f>
        <v>0</v>
      </c>
      <c r="Z3" s="1040"/>
      <c r="AA3" s="82">
        <f>+Nov!AB3</f>
        <v>0</v>
      </c>
      <c r="AB3" s="1039">
        <f>+AA49</f>
        <v>0</v>
      </c>
      <c r="AC3" s="1040"/>
      <c r="AD3" s="82">
        <f>+Nov!AE3</f>
        <v>0</v>
      </c>
      <c r="AE3" s="1039">
        <f>+AD49</f>
        <v>0</v>
      </c>
      <c r="AF3" s="1040"/>
      <c r="AG3" s="82">
        <f>+Nov!AH3</f>
        <v>0</v>
      </c>
      <c r="AH3" s="1039">
        <f>+AG49</f>
        <v>0</v>
      </c>
      <c r="AI3" s="1040"/>
      <c r="AJ3" s="82">
        <f>+Nov!AK3</f>
        <v>0</v>
      </c>
      <c r="AK3" s="1039">
        <f>+AJ49</f>
        <v>0</v>
      </c>
      <c r="AL3" s="1040"/>
      <c r="AM3" s="1041">
        <f>+Nov!AN3</f>
        <v>0</v>
      </c>
      <c r="AN3" s="1042">
        <f>+AM49</f>
        <v>0</v>
      </c>
      <c r="AO3" s="1043" t="s">
        <v>121</v>
      </c>
      <c r="AP3" s="690" t="s">
        <v>9</v>
      </c>
      <c r="AQ3" s="1385" t="s">
        <v>93</v>
      </c>
      <c r="AR3" s="1385"/>
      <c r="AS3" s="626">
        <f>+BB4+BB9+BB14+BB19+BB24+BB29+BB34+BB39+AZ46-AS2</f>
        <v>0</v>
      </c>
      <c r="AT3" s="795"/>
      <c r="AU3" s="795"/>
      <c r="AV3" s="796" t="str">
        <f>IF(AV2&lt;&gt;0,"Zinsen","")</f>
        <v/>
      </c>
      <c r="AW3" s="796" t="str">
        <f>IF(AW2&lt;&gt;0,"Tilgung","")</f>
        <v/>
      </c>
      <c r="AX3" s="796"/>
      <c r="AY3" s="796"/>
      <c r="AZ3" s="796" t="str">
        <f>IF(AZ2&lt;&gt;0,"Rücklage","")</f>
        <v/>
      </c>
      <c r="BA3" s="796" t="str">
        <f>IF(BA2&lt;&gt;0,"Steuer","")</f>
        <v/>
      </c>
      <c r="BB3" s="391" t="s">
        <v>92</v>
      </c>
      <c r="BD3" s="268"/>
      <c r="BE3" s="725">
        <f>SUM($BF$4:$BF$47)</f>
        <v>44</v>
      </c>
      <c r="BF3" s="727">
        <f>IF(ISERROR(BE3),1,IF(BE3&lt;44,1,IF($AP$2=1,0,0)))</f>
        <v>0</v>
      </c>
      <c r="BG3" s="694" t="s">
        <v>97</v>
      </c>
      <c r="BH3" s="694" t="s">
        <v>98</v>
      </c>
      <c r="BI3" s="694" t="s">
        <v>99</v>
      </c>
      <c r="BJ3" s="695" t="s">
        <v>100</v>
      </c>
      <c r="BK3" s="695" t="s">
        <v>101</v>
      </c>
      <c r="BL3" s="695" t="s">
        <v>102</v>
      </c>
      <c r="BM3" s="696" t="s">
        <v>103</v>
      </c>
      <c r="BN3" s="696" t="s">
        <v>104</v>
      </c>
      <c r="BO3" s="696" t="s">
        <v>105</v>
      </c>
      <c r="BP3" s="697" t="s">
        <v>106</v>
      </c>
      <c r="BQ3" s="697" t="s">
        <v>107</v>
      </c>
      <c r="BR3" s="697" t="s">
        <v>108</v>
      </c>
      <c r="BS3" s="1044" t="s">
        <v>6</v>
      </c>
      <c r="BT3" s="1045" t="s">
        <v>0</v>
      </c>
      <c r="BU3" s="1045" t="s">
        <v>1</v>
      </c>
      <c r="BV3" s="1046" t="s">
        <v>36</v>
      </c>
      <c r="BW3" s="1047" t="s">
        <v>12</v>
      </c>
      <c r="BX3" s="1026"/>
    </row>
    <row r="4" spans="1:76" ht="13.35" customHeight="1" x14ac:dyDescent="0.45">
      <c r="A4" s="1003" t="str">
        <f t="shared" ref="A4:A47" si="0">IF(AND($B$50="y",B4&gt;0,B4&lt;&gt;"x",M4=$L$49),+K4,"!")</f>
        <v>!</v>
      </c>
      <c r="B4" s="721"/>
      <c r="C4" s="1180"/>
      <c r="D4" s="1181"/>
      <c r="E4" s="585"/>
      <c r="F4" s="586"/>
      <c r="G4" s="1190">
        <f t="shared" ref="G4" si="1">+$F$2</f>
        <v>46357</v>
      </c>
      <c r="H4" s="1191"/>
      <c r="I4" s="1192"/>
      <c r="J4" s="1193"/>
      <c r="K4" s="1048">
        <f>IF($M$2=0,O4+R4+U4+X4+AA4+AD4+AG4+AJ4+AM4,+$N$2*O4+$Q$2*R4+$T$2*U4+$W$2*X4+$Z$2*AA4+$AC$2*AD4+$AF$2*AG4+$AI$2*AJ4+$AL$2*AM4)</f>
        <v>0</v>
      </c>
      <c r="L4" s="1049">
        <f t="shared" ref="L4:L47" si="2">IF(ISERROR(+H4+I4+J4),1,0)</f>
        <v>0</v>
      </c>
      <c r="M4" s="1050">
        <f t="shared" ref="M4:M25" si="3">IF(AND(B4&gt;0,B4&lt;&gt;"x",M3&lt;&gt;0),+M3+1,0)</f>
        <v>0</v>
      </c>
      <c r="N4" s="1051">
        <f>IF($F4=$O$2,1,0)</f>
        <v>0</v>
      </c>
      <c r="O4" s="87">
        <f>IF(AND($B4&lt;&gt;"-",$F4=O$2),O3+$H4+$I4+$J4,+O3)</f>
        <v>0</v>
      </c>
      <c r="P4" s="87" t="str">
        <f>IF(AND($B4&lt;&gt;"-",$F4=O$2),+$H4+$I4+$J4,"")</f>
        <v/>
      </c>
      <c r="Q4" s="1052">
        <f>IF($F4=$R$2,1,0)</f>
        <v>0</v>
      </c>
      <c r="R4" s="87">
        <f>IF(AND($B4&lt;&gt;"-",$F4=R$2),R3+$H4+$I4+$J4,+R3)</f>
        <v>0</v>
      </c>
      <c r="S4" s="87" t="str">
        <f>IF(AND($B4&lt;&gt;"-",$F4=R$2),+$H4+$I4+$J4,"")</f>
        <v/>
      </c>
      <c r="T4" s="1052">
        <f>IF($F4=$U$2,1,0)</f>
        <v>0</v>
      </c>
      <c r="U4" s="87">
        <f>IF(AND($B4&lt;&gt;"-",$F4=U$2),U3+$H4+$I4+$J4,+U3)</f>
        <v>0</v>
      </c>
      <c r="V4" s="87" t="str">
        <f>IF(AND($B4&lt;&gt;"-",$F4=U$2),+$H4+$I4+$J4,"")</f>
        <v/>
      </c>
      <c r="W4" s="1052">
        <f>IF($F4=$X$2,1,0)</f>
        <v>1</v>
      </c>
      <c r="X4" s="87">
        <f>IF(AND($B4&lt;&gt;"-",$F4=X$2),X3+$H4+$I4+$J4,+X3)</f>
        <v>0</v>
      </c>
      <c r="Y4" s="87">
        <f>IF(AND($B4&lt;&gt;"-",$F4=X$2),+$H4+$I4+$J4,"")</f>
        <v>0</v>
      </c>
      <c r="Z4" s="1052">
        <f>IF($F4=$AA$2,1,0)</f>
        <v>1</v>
      </c>
      <c r="AA4" s="87">
        <f>IF(AND($B4&lt;&gt;"-",$F4=AA$2),AA3+$H4+$I4+$J4,+AA3)</f>
        <v>0</v>
      </c>
      <c r="AB4" s="87">
        <f>IF(AND($B4&lt;&gt;"-",$F4=AA$2),+$H4+$I4+$J4,"")</f>
        <v>0</v>
      </c>
      <c r="AC4" s="1052">
        <f>IF($F4=$AD$2,1,0)</f>
        <v>1</v>
      </c>
      <c r="AD4" s="87">
        <f>IF(AND($B4&lt;&gt;"-",$F4=AD$2),AD3+$H4+$I4+$J4,+AD3)</f>
        <v>0</v>
      </c>
      <c r="AE4" s="87">
        <f>IF(AND($B4&lt;&gt;"-",$F4=AD$2),+$H4+$I4+$J4,"")</f>
        <v>0</v>
      </c>
      <c r="AF4" s="1052">
        <f>IF($F4=$AG$2,1,0)</f>
        <v>1</v>
      </c>
      <c r="AG4" s="87">
        <f>IF(AND($B4&lt;&gt;"-",$F4=AG$2),AG3+$H4+$I4+$J4,+AG3)</f>
        <v>0</v>
      </c>
      <c r="AH4" s="87">
        <f>IF(AND($B4&lt;&gt;"-",$F4=AG$2),+$H4+$I4+$J4,"")</f>
        <v>0</v>
      </c>
      <c r="AI4" s="1052">
        <f>IF($F4=$AJ$2,1,0)</f>
        <v>1</v>
      </c>
      <c r="AJ4" s="87">
        <f>IF(AND($B4&lt;&gt;"-",$F4=AJ$2),AJ3+$H4+$I4+$J4,+AJ3)</f>
        <v>0</v>
      </c>
      <c r="AK4" s="87">
        <f>IF(AND($B4&lt;&gt;"-",$F4=AJ$2),+$H4+$I4+$J4,"")</f>
        <v>0</v>
      </c>
      <c r="AL4" s="1052">
        <f>IF($F4=$AM$2,1,0)</f>
        <v>0</v>
      </c>
      <c r="AM4" s="91">
        <f>IF(AND($B4&lt;&gt;"-",$F4=AM$2),AM3+$H4+$I4+$J4,+AM3)</f>
        <v>0</v>
      </c>
      <c r="AN4" s="91" t="str">
        <f>IF(AND($B4&lt;&gt;"-",$F4=AM$2),+$H4+$I4+$J4,"")</f>
        <v/>
      </c>
      <c r="AO4" s="1053">
        <f>IF(AP4="E",1,0)</f>
        <v>0</v>
      </c>
      <c r="AP4" s="1054">
        <f>IF(F4&lt;&gt;"",1,0)</f>
        <v>0</v>
      </c>
      <c r="AQ4" s="215" t="str">
        <f>+Parameter!B4</f>
        <v>HH</v>
      </c>
      <c r="AR4" s="631"/>
      <c r="AS4" s="632">
        <f>SUM(AS5:AS8)</f>
        <v>0</v>
      </c>
      <c r="AT4" s="632"/>
      <c r="AU4" s="632"/>
      <c r="AV4" s="632"/>
      <c r="AW4" s="632">
        <f>SUM(AW5:AW8)</f>
        <v>0</v>
      </c>
      <c r="AX4" s="632"/>
      <c r="AY4" s="632"/>
      <c r="AZ4" s="632"/>
      <c r="BA4" s="632">
        <f>SUM(BA5:BA8)</f>
        <v>0</v>
      </c>
      <c r="BB4" s="633">
        <f>+BA4+AW4+AS4</f>
        <v>0</v>
      </c>
      <c r="BD4" s="268"/>
      <c r="BE4" s="274">
        <f>IF($I$2=AQ4,1,IF($I$2=Jahr!$M$7,1,0))</f>
        <v>1</v>
      </c>
      <c r="BF4" s="728">
        <v>1</v>
      </c>
      <c r="BG4" s="227"/>
      <c r="BH4" s="227"/>
      <c r="BI4" s="227"/>
      <c r="BJ4" s="227"/>
      <c r="BK4" s="227"/>
      <c r="BL4" s="227"/>
      <c r="BM4" s="227"/>
      <c r="BN4" s="227"/>
      <c r="BO4" s="227"/>
      <c r="BP4" s="273"/>
      <c r="BQ4" s="273"/>
      <c r="BR4" s="273"/>
      <c r="BV4" s="1055"/>
      <c r="BW4" s="1056"/>
      <c r="BX4" s="1026"/>
    </row>
    <row r="5" spans="1:76" ht="13.35" customHeight="1" x14ac:dyDescent="0.45">
      <c r="A5" s="1003" t="str">
        <f t="shared" si="0"/>
        <v>!</v>
      </c>
      <c r="B5" s="721"/>
      <c r="C5" s="1180"/>
      <c r="D5" s="722"/>
      <c r="E5" s="585"/>
      <c r="F5" s="586"/>
      <c r="G5" s="592"/>
      <c r="H5" s="1195"/>
      <c r="I5" s="1192"/>
      <c r="J5" s="1196"/>
      <c r="K5" s="1057">
        <f t="shared" ref="K5:K47" si="4">IF($M$2=0,O5+R5+U5+X5+AA5+AD5+AG5+AJ5+AM5,+$N$2*O5+$Q$2*R5+$T$2*U5+$W$2*X5+$Z$2*AA5+$AC$2*AD5+$AF$2*AG5+$AI$2*AJ5+$AL$2*AM5)</f>
        <v>0</v>
      </c>
      <c r="L5" s="1049">
        <f t="shared" si="2"/>
        <v>0</v>
      </c>
      <c r="M5" s="1050">
        <f t="shared" si="3"/>
        <v>0</v>
      </c>
      <c r="N5" s="1051">
        <f t="shared" ref="N5:N47" si="5">IF($F5=$O$2,1,0)</f>
        <v>0</v>
      </c>
      <c r="O5" s="87">
        <f t="shared" ref="O5:O47" si="6">IF(AND($B5&lt;&gt;"-",$F5=O$2),O4+$H5+$I5+$J5,+O4)</f>
        <v>0</v>
      </c>
      <c r="P5" s="87" t="str">
        <f t="shared" ref="P5:P47" si="7">IF(AND($B5&lt;&gt;"-",$F5=O$2),+$H5+$I5+$J5,"")</f>
        <v/>
      </c>
      <c r="Q5" s="1052">
        <f t="shared" ref="Q5:Q47" si="8">IF($F5=$R$2,1,0)</f>
        <v>0</v>
      </c>
      <c r="R5" s="87">
        <f t="shared" ref="R5:R47" si="9">IF(AND($B5&lt;&gt;"-",$F5=R$2),R4+$H5+$I5+$J5,+R4)</f>
        <v>0</v>
      </c>
      <c r="S5" s="87" t="str">
        <f t="shared" ref="S5:S47" si="10">IF(AND($B5&lt;&gt;"-",$F5=R$2),+$H5+$I5+$J5,"")</f>
        <v/>
      </c>
      <c r="T5" s="1052">
        <f t="shared" ref="T5:T47" si="11">IF($F5=$U$2,1,0)</f>
        <v>0</v>
      </c>
      <c r="U5" s="87">
        <f t="shared" ref="U5:U47" si="12">IF(AND($B5&lt;&gt;"-",$F5=U$2),U4+$H5+$I5+$J5,+U4)</f>
        <v>0</v>
      </c>
      <c r="V5" s="87" t="str">
        <f t="shared" ref="V5:V47" si="13">IF(AND($B5&lt;&gt;"-",$F5=U$2),+$H5+$I5+$J5,"")</f>
        <v/>
      </c>
      <c r="W5" s="1052">
        <f t="shared" ref="W5:W47" si="14">IF($F5=$X$2,1,0)</f>
        <v>1</v>
      </c>
      <c r="X5" s="87">
        <f t="shared" ref="X5:X47" si="15">IF(AND($B5&lt;&gt;"-",$F5=X$2),X4+$H5+$I5+$J5,+X4)</f>
        <v>0</v>
      </c>
      <c r="Y5" s="87">
        <f t="shared" ref="Y5:Y47" si="16">IF(AND($B5&lt;&gt;"-",$F5=X$2),+$H5+$I5+$J5,"")</f>
        <v>0</v>
      </c>
      <c r="Z5" s="1052">
        <f t="shared" ref="Z5:Z47" si="17">IF($F5=$AA$2,1,0)</f>
        <v>1</v>
      </c>
      <c r="AA5" s="87">
        <f t="shared" ref="AA5:AA47" si="18">IF(AND($B5&lt;&gt;"-",$F5=AA$2),AA4+$H5+$I5+$J5,+AA4)</f>
        <v>0</v>
      </c>
      <c r="AB5" s="87">
        <f t="shared" ref="AB5:AB47" si="19">IF(AND($B5&lt;&gt;"-",$F5=AA$2),+$H5+$I5+$J5,"")</f>
        <v>0</v>
      </c>
      <c r="AC5" s="1052">
        <f t="shared" ref="AC5:AC47" si="20">IF($F5=$AD$2,1,0)</f>
        <v>1</v>
      </c>
      <c r="AD5" s="87">
        <f t="shared" ref="AD5:AD47" si="21">IF(AND($B5&lt;&gt;"-",$F5=AD$2),AD4+$H5+$I5+$J5,+AD4)</f>
        <v>0</v>
      </c>
      <c r="AE5" s="87">
        <f t="shared" ref="AE5:AE47" si="22">IF(AND($B5&lt;&gt;"-",$F5=AD$2),+$H5+$I5+$J5,"")</f>
        <v>0</v>
      </c>
      <c r="AF5" s="1052">
        <f t="shared" ref="AF5:AF47" si="23">IF($F5=$AG$2,1,0)</f>
        <v>1</v>
      </c>
      <c r="AG5" s="87">
        <f t="shared" ref="AG5:AG47" si="24">IF(AND($B5&lt;&gt;"-",$F5=AG$2),AG4+$H5+$I5+$J5,+AG4)</f>
        <v>0</v>
      </c>
      <c r="AH5" s="87">
        <f t="shared" ref="AH5:AH47" si="25">IF(AND($B5&lt;&gt;"-",$F5=AG$2),+$H5+$I5+$J5,"")</f>
        <v>0</v>
      </c>
      <c r="AI5" s="1052">
        <f t="shared" ref="AI5:AI47" si="26">IF($F5=$AJ$2,1,0)</f>
        <v>1</v>
      </c>
      <c r="AJ5" s="87">
        <f t="shared" ref="AJ5:AJ47" si="27">IF(AND($B5&lt;&gt;"-",$F5=AJ$2),AJ4+$H5+$I5+$J5,+AJ4)</f>
        <v>0</v>
      </c>
      <c r="AK5" s="87">
        <f t="shared" ref="AK5:AK47" si="28">IF(AND($B5&lt;&gt;"-",$F5=AJ$2),+$H5+$I5+$J5,"")</f>
        <v>0</v>
      </c>
      <c r="AL5" s="1052">
        <f t="shared" ref="AL5:AL47" si="29">IF($F5=$AM$2,1,0)</f>
        <v>0</v>
      </c>
      <c r="AM5" s="91">
        <f t="shared" ref="AM5:AM46" si="30">IF(AND($B5&lt;&gt;"-",$F5=AM$2),AM4+$H5+$I5+$J5,+AM4)</f>
        <v>0</v>
      </c>
      <c r="AN5" s="91" t="str">
        <f t="shared" ref="AN5:AN46" si="31">IF(AND($B5&lt;&gt;"-",$F5=AM$2),+$H5+$I5+$J5,"")</f>
        <v/>
      </c>
      <c r="AO5" s="1058" t="str">
        <f>+Parameter!$D$4</f>
        <v>A</v>
      </c>
      <c r="AP5" s="1054">
        <f t="shared" ref="AP5:AP47" si="32">IF(F5&lt;&gt;"",1,0)</f>
        <v>0</v>
      </c>
      <c r="AQ5" s="368" t="str">
        <f>+Parameter!AH5</f>
        <v>B</v>
      </c>
      <c r="AR5" s="369" t="str">
        <f>+Parameter!AI5</f>
        <v>Bargeld</v>
      </c>
      <c r="AS5" s="622">
        <f>SUMIFS($I$4:$I$48,$F$4:$F$48,AQ4,$E$4:$E$48,AQ5)+SUMIFS($J$4:$J$48,$F$4:$F$48,AQ4,$E$4:$E$48,AQ5)+SUMIFS($H$4:$H$48,$F$4:$F$48,AQ4,$E$4:$E$48,AQ5)</f>
        <v>0</v>
      </c>
      <c r="AT5" s="367"/>
      <c r="AU5" s="368" t="str">
        <f>+Parameter!AL5</f>
        <v>A</v>
      </c>
      <c r="AV5" s="369" t="str">
        <f>+Parameter!AM5</f>
        <v>Ausstattung</v>
      </c>
      <c r="AW5" s="367">
        <f>SUMIFS($I$4:$I$48,$F$4:$F$48,AQ4,$E$4:$E$48,AU5)+SUMIFS($J$4:$J$48,$F$4:$F$48,AQ4,$E$4:$E$48,AU5)+SUMIFS($H$4:$H$48,$F$4:$F$48,AQ4,$E$4:$E$48,AU5)</f>
        <v>0</v>
      </c>
      <c r="AX5" s="367"/>
      <c r="AY5" s="368" t="str">
        <f>+Parameter!AP5</f>
        <v>G</v>
      </c>
      <c r="AZ5" s="369" t="str">
        <f>+Parameter!AQ5</f>
        <v>Gaststätten</v>
      </c>
      <c r="BA5" s="367">
        <f>SUMIFS($I$4:$I$48,$F$4:$F$48,AQ4,$E$4:$E$48,AY5)+SUMIFS($J$4:$J$48,$F$4:$F$48,AQ4,$E$4:$E$48,AY5)+SUMIFS($H$4:$H$48,$F$4:$F$48,AQ4,$E$4:$E$48,AY5)</f>
        <v>0</v>
      </c>
      <c r="BB5" s="370" t="str">
        <f>IF(AND($B$50="y",BB6&lt;&gt;0),"aktuell","")</f>
        <v/>
      </c>
      <c r="BD5" s="268"/>
      <c r="BE5" s="274">
        <f>IF($I$2=AQ4,1,IF($I$2=Jahr!$M$7,1,0))</f>
        <v>1</v>
      </c>
      <c r="BF5" s="728">
        <v>1</v>
      </c>
      <c r="BG5" s="699">
        <f>IF(ISERROR(FIND("insen",$AR5,1)),0,+$AS5)</f>
        <v>0</v>
      </c>
      <c r="BH5" s="699">
        <f>IF(ISERROR(FIND("insen",$AV5,1)),0,+$AW5)</f>
        <v>0</v>
      </c>
      <c r="BI5" s="699">
        <f>IF(ISERROR(FIND("insen",$AZ5,1)),0,+$BA5)</f>
        <v>0</v>
      </c>
      <c r="BJ5" s="700">
        <f>IF(ISERROR(FIND("ilgung",$AR5,1)),0,+$AS5)</f>
        <v>0</v>
      </c>
      <c r="BK5" s="700">
        <f>IF(ISERROR(FIND("ilgung",$AV5,1)),0,+$AW5)</f>
        <v>0</v>
      </c>
      <c r="BL5" s="700">
        <f>IF(ISERROR(FIND("ilgung",$AZ5,1)),0,+$BA5)</f>
        <v>0</v>
      </c>
      <c r="BM5" s="701">
        <f>IF(ISERROR(FIND("ücklage",$AR5,1)),0,+$AS5)</f>
        <v>0</v>
      </c>
      <c r="BN5" s="701">
        <f>IF(ISERROR(FIND("ücklage",$AV5,1)),0,+$AW5)</f>
        <v>0</v>
      </c>
      <c r="BO5" s="701">
        <f>IF(ISERROR(FIND("ücklage",$AZ5,1)),0,+$BA5)</f>
        <v>0</v>
      </c>
      <c r="BP5" s="698">
        <f>IF(ISERROR(FIND("teuer",$AR5,1)),0,+$AS5)</f>
        <v>0</v>
      </c>
      <c r="BQ5" s="698">
        <f>IF(ISERROR(FIND("teuer",$AV5,1)),0,+$AW5)</f>
        <v>0</v>
      </c>
      <c r="BR5" s="698">
        <f>IF(ISERROR(FIND("teuer",$AZ5,1)),0,+$BA5)</f>
        <v>0</v>
      </c>
      <c r="BS5" s="270" t="s">
        <v>8</v>
      </c>
      <c r="BV5" s="1055"/>
      <c r="BW5" s="1056"/>
      <c r="BX5" s="1026"/>
    </row>
    <row r="6" spans="1:76" ht="13.35" customHeight="1" x14ac:dyDescent="0.45">
      <c r="A6" s="1003" t="str">
        <f t="shared" si="0"/>
        <v>!</v>
      </c>
      <c r="B6" s="721"/>
      <c r="C6" s="1180"/>
      <c r="D6" s="722"/>
      <c r="E6" s="585"/>
      <c r="F6" s="586"/>
      <c r="G6" s="592"/>
      <c r="H6" s="1195"/>
      <c r="I6" s="1192"/>
      <c r="J6" s="1196"/>
      <c r="K6" s="1057">
        <f t="shared" si="4"/>
        <v>0</v>
      </c>
      <c r="L6" s="1049">
        <f t="shared" si="2"/>
        <v>0</v>
      </c>
      <c r="M6" s="1050">
        <f t="shared" si="3"/>
        <v>0</v>
      </c>
      <c r="N6" s="1051">
        <f t="shared" si="5"/>
        <v>0</v>
      </c>
      <c r="O6" s="87">
        <f t="shared" si="6"/>
        <v>0</v>
      </c>
      <c r="P6" s="87" t="str">
        <f t="shared" si="7"/>
        <v/>
      </c>
      <c r="Q6" s="1052">
        <f t="shared" si="8"/>
        <v>0</v>
      </c>
      <c r="R6" s="87">
        <f t="shared" si="9"/>
        <v>0</v>
      </c>
      <c r="S6" s="87" t="str">
        <f t="shared" si="10"/>
        <v/>
      </c>
      <c r="T6" s="1052">
        <f t="shared" si="11"/>
        <v>0</v>
      </c>
      <c r="U6" s="87">
        <f t="shared" si="12"/>
        <v>0</v>
      </c>
      <c r="V6" s="87" t="str">
        <f t="shared" si="13"/>
        <v/>
      </c>
      <c r="W6" s="1052">
        <f t="shared" si="14"/>
        <v>1</v>
      </c>
      <c r="X6" s="87">
        <f t="shared" si="15"/>
        <v>0</v>
      </c>
      <c r="Y6" s="87">
        <f t="shared" si="16"/>
        <v>0</v>
      </c>
      <c r="Z6" s="1052">
        <f t="shared" si="17"/>
        <v>1</v>
      </c>
      <c r="AA6" s="87">
        <f t="shared" si="18"/>
        <v>0</v>
      </c>
      <c r="AB6" s="87">
        <f t="shared" si="19"/>
        <v>0</v>
      </c>
      <c r="AC6" s="1052">
        <f t="shared" si="20"/>
        <v>1</v>
      </c>
      <c r="AD6" s="87">
        <f t="shared" si="21"/>
        <v>0</v>
      </c>
      <c r="AE6" s="87">
        <f t="shared" si="22"/>
        <v>0</v>
      </c>
      <c r="AF6" s="1052">
        <f t="shared" si="23"/>
        <v>1</v>
      </c>
      <c r="AG6" s="87">
        <f t="shared" si="24"/>
        <v>0</v>
      </c>
      <c r="AH6" s="87">
        <f t="shared" si="25"/>
        <v>0</v>
      </c>
      <c r="AI6" s="1052">
        <f t="shared" si="26"/>
        <v>1</v>
      </c>
      <c r="AJ6" s="87">
        <f t="shared" si="27"/>
        <v>0</v>
      </c>
      <c r="AK6" s="87">
        <f t="shared" si="28"/>
        <v>0</v>
      </c>
      <c r="AL6" s="1052">
        <f t="shared" si="29"/>
        <v>0</v>
      </c>
      <c r="AM6" s="91">
        <f t="shared" si="30"/>
        <v>0</v>
      </c>
      <c r="AN6" s="91" t="str">
        <f t="shared" si="31"/>
        <v/>
      </c>
      <c r="AO6" s="1058" t="str">
        <f>+Parameter!$D$4</f>
        <v>A</v>
      </c>
      <c r="AP6" s="1054">
        <f t="shared" si="32"/>
        <v>0</v>
      </c>
      <c r="AQ6" s="369" t="str">
        <f>+Parameter!AH6</f>
        <v>K</v>
      </c>
      <c r="AR6" s="369" t="str">
        <f>+Parameter!AI6</f>
        <v>Kreditkarte LH</v>
      </c>
      <c r="AS6" s="622">
        <f>SUMIFS($I$4:$I$48,$F$4:$F$48,AQ4,$E$4:$E$48,AQ6)+SUMIFS($J$4:$J$48,$F$4:$F$48,AQ4,$E$4:$E$48,AQ6)+SUMIFS($H$4:$H$48,$F$4:$F$48,AQ4,$E$4:$E$48,AQ6)</f>
        <v>0</v>
      </c>
      <c r="AT6" s="367"/>
      <c r="AU6" s="369" t="str">
        <f>+Parameter!AL6</f>
        <v>F</v>
      </c>
      <c r="AV6" s="369" t="str">
        <f>+Parameter!AM6</f>
        <v>Friseur</v>
      </c>
      <c r="AW6" s="367">
        <f>SUMIFS($I$4:$I$48,$F$4:$F$48,AQ4,$E$4:$E$48,AU6)+SUMIFS($J$4:$J$48,$F$4:$F$48,AQ4,$E$4:$E$48,AU6)+SUMIFS($H$4:$H$48,$F$4:$F$48,AQ4,$E$4:$E$48,AU6)</f>
        <v>0</v>
      </c>
      <c r="AX6" s="367"/>
      <c r="AY6" s="369">
        <f>+Parameter!AP6</f>
        <v>0</v>
      </c>
      <c r="AZ6" s="369">
        <f>+Parameter!AQ6</f>
        <v>0</v>
      </c>
      <c r="BA6" s="367">
        <f>SUMIFS($I$4:$I$48,$F$4:$F$48,AQ4,$E$4:$E$48,AY6)+SUMIFS($J$4:$J$48,$F$4:$F$48,AQ4,$E$4:$E$48,AY6)+SUMIFS($H$4:$H$48,$F$4:$F$48,AQ4,$E$4:$E$48,AY6)</f>
        <v>0</v>
      </c>
      <c r="BB6" s="371">
        <f>+P2</f>
        <v>0</v>
      </c>
      <c r="BD6" s="268"/>
      <c r="BE6" s="274">
        <f>IF($I$2=AQ4,1,IF($I$2=Jahr!$M$7,1,0))</f>
        <v>1</v>
      </c>
      <c r="BF6" s="728">
        <v>1</v>
      </c>
      <c r="BG6" s="699">
        <f t="shared" ref="BG6:BG43" si="33">IF(ISERROR(FIND("insen",$AR6,1)),0,+$AS6)</f>
        <v>0</v>
      </c>
      <c r="BH6" s="699">
        <f t="shared" ref="BH6:BH43" si="34">IF(ISERROR(FIND("insen",$AV6,1)),0,+$AW6)</f>
        <v>0</v>
      </c>
      <c r="BI6" s="699">
        <f t="shared" ref="BI6:BI43" si="35">IF(ISERROR(FIND("insen",$AZ6,1)),0,+$BA6)</f>
        <v>0</v>
      </c>
      <c r="BJ6" s="700">
        <f t="shared" ref="BJ6:BJ43" si="36">IF(ISERROR(FIND("ilgung",$AR6,1)),0,+$AS6)</f>
        <v>0</v>
      </c>
      <c r="BK6" s="700">
        <f t="shared" ref="BK6:BK43" si="37">IF(ISERROR(FIND("ilgung",$AV6,1)),0,+$AW6)</f>
        <v>0</v>
      </c>
      <c r="BL6" s="700">
        <f t="shared" ref="BL6:BL43" si="38">IF(ISERROR(FIND("ilgung",$AZ6,1)),0,+$BA6)</f>
        <v>0</v>
      </c>
      <c r="BM6" s="701">
        <f t="shared" ref="BM6:BM43" si="39">IF(ISERROR(FIND("ücklage",$AR6,1)),0,+$AS6)</f>
        <v>0</v>
      </c>
      <c r="BN6" s="701">
        <f t="shared" ref="BN6:BN43" si="40">IF(ISERROR(FIND("ücklage",$AV6,1)),0,+$AW6)</f>
        <v>0</v>
      </c>
      <c r="BO6" s="701">
        <f t="shared" ref="BO6:BO43" si="41">IF(ISERROR(FIND("ücklage",$AZ6,1)),0,+$BA6)</f>
        <v>0</v>
      </c>
      <c r="BP6" s="698">
        <f t="shared" ref="BP6:BP43" si="42">IF(ISERROR(FIND("teuer",$AR6,1)),0,+$AS6)</f>
        <v>0</v>
      </c>
      <c r="BQ6" s="698">
        <f t="shared" ref="BQ6:BQ43" si="43">IF(ISERROR(FIND("teuer",$AV6,1)),0,+$AW6)</f>
        <v>0</v>
      </c>
      <c r="BR6" s="698">
        <f t="shared" ref="BR6:BR43" si="44">IF(ISERROR(FIND("teuer",$AZ6,1)),0,+$BA6)</f>
        <v>0</v>
      </c>
      <c r="BS6" s="275">
        <f>SUMIFS($H$4:$H$48,$F$4:$F$48,AQ4,$B$4:$B$48,"&gt;0")</f>
        <v>0</v>
      </c>
      <c r="BT6" s="275">
        <f>SUMIFS($I$4:$I$48,$F$4:$F$48,AQ4,$B$4:$B$48,"&gt;0")</f>
        <v>0</v>
      </c>
      <c r="BU6" s="275">
        <f>SUMIFS($J$4:$J$48,$F$4:$F$48,AQ4,$B$4:$B$48,"&gt;0")</f>
        <v>0</v>
      </c>
      <c r="BV6" s="276"/>
      <c r="BW6" s="1056"/>
      <c r="BX6" s="1026"/>
    </row>
    <row r="7" spans="1:76" ht="13.35" customHeight="1" x14ac:dyDescent="0.45">
      <c r="A7" s="1003" t="str">
        <f t="shared" si="0"/>
        <v>!</v>
      </c>
      <c r="B7" s="721"/>
      <c r="C7" s="1180"/>
      <c r="D7" s="722"/>
      <c r="E7" s="585"/>
      <c r="F7" s="586"/>
      <c r="G7" s="592"/>
      <c r="H7" s="1195"/>
      <c r="I7" s="1192"/>
      <c r="J7" s="1196"/>
      <c r="K7" s="1057">
        <f t="shared" si="4"/>
        <v>0</v>
      </c>
      <c r="L7" s="1049">
        <f t="shared" si="2"/>
        <v>0</v>
      </c>
      <c r="M7" s="1050">
        <f t="shared" si="3"/>
        <v>0</v>
      </c>
      <c r="N7" s="1051">
        <f t="shared" si="5"/>
        <v>0</v>
      </c>
      <c r="O7" s="87">
        <f t="shared" si="6"/>
        <v>0</v>
      </c>
      <c r="P7" s="87" t="str">
        <f t="shared" si="7"/>
        <v/>
      </c>
      <c r="Q7" s="1052">
        <f t="shared" si="8"/>
        <v>0</v>
      </c>
      <c r="R7" s="87">
        <f t="shared" si="9"/>
        <v>0</v>
      </c>
      <c r="S7" s="87" t="str">
        <f t="shared" si="10"/>
        <v/>
      </c>
      <c r="T7" s="1052">
        <f t="shared" si="11"/>
        <v>0</v>
      </c>
      <c r="U7" s="87">
        <f t="shared" si="12"/>
        <v>0</v>
      </c>
      <c r="V7" s="87" t="str">
        <f t="shared" si="13"/>
        <v/>
      </c>
      <c r="W7" s="1052">
        <f t="shared" si="14"/>
        <v>1</v>
      </c>
      <c r="X7" s="87">
        <f t="shared" si="15"/>
        <v>0</v>
      </c>
      <c r="Y7" s="87">
        <f t="shared" si="16"/>
        <v>0</v>
      </c>
      <c r="Z7" s="1052">
        <f t="shared" si="17"/>
        <v>1</v>
      </c>
      <c r="AA7" s="87">
        <f t="shared" si="18"/>
        <v>0</v>
      </c>
      <c r="AB7" s="87">
        <f t="shared" si="19"/>
        <v>0</v>
      </c>
      <c r="AC7" s="1052">
        <f t="shared" si="20"/>
        <v>1</v>
      </c>
      <c r="AD7" s="87">
        <f t="shared" si="21"/>
        <v>0</v>
      </c>
      <c r="AE7" s="87">
        <f t="shared" si="22"/>
        <v>0</v>
      </c>
      <c r="AF7" s="1052">
        <f t="shared" si="23"/>
        <v>1</v>
      </c>
      <c r="AG7" s="87">
        <f t="shared" si="24"/>
        <v>0</v>
      </c>
      <c r="AH7" s="87">
        <f t="shared" si="25"/>
        <v>0</v>
      </c>
      <c r="AI7" s="1052">
        <f t="shared" si="26"/>
        <v>1</v>
      </c>
      <c r="AJ7" s="87">
        <f t="shared" si="27"/>
        <v>0</v>
      </c>
      <c r="AK7" s="87">
        <f t="shared" si="28"/>
        <v>0</v>
      </c>
      <c r="AL7" s="1052">
        <f t="shared" si="29"/>
        <v>0</v>
      </c>
      <c r="AM7" s="91">
        <f t="shared" si="30"/>
        <v>0</v>
      </c>
      <c r="AN7" s="91" t="str">
        <f t="shared" si="31"/>
        <v/>
      </c>
      <c r="AO7" s="1058" t="str">
        <f>+Parameter!$D$4</f>
        <v>A</v>
      </c>
      <c r="AP7" s="1054">
        <f t="shared" si="32"/>
        <v>0</v>
      </c>
      <c r="AQ7" s="369" t="str">
        <f>+Parameter!AH7</f>
        <v>L</v>
      </c>
      <c r="AR7" s="369" t="str">
        <f>+Parameter!AI7</f>
        <v>Lebensmittel</v>
      </c>
      <c r="AS7" s="622">
        <f>SUMIFS($I$4:$I$48,$F$4:$F$48,AQ4,$E$4:$E$48,AQ7)+SUMIFS($J$4:$J$48,$F$4:$F$48,AQ4,$E$4:$E$48,AQ7)+SUMIFS($H$4:$H$48,$F$4:$F$48,AQ4,$E$4:$E$48,AQ7)</f>
        <v>0</v>
      </c>
      <c r="AT7" s="367"/>
      <c r="AU7" s="369" t="str">
        <f>+Parameter!AL7</f>
        <v>I</v>
      </c>
      <c r="AV7" s="369" t="str">
        <f>+Parameter!AM7</f>
        <v>Internet</v>
      </c>
      <c r="AW7" s="367">
        <f>SUMIFS($I$4:$I$48,$F$4:$F$48,AQ4,$E$4:$E$48,AU7)+SUMIFS($J$4:$J$48,$F$4:$F$48,AQ4,$E$4:$E$48,AU7)+SUMIFS($H$4:$H$48,$F$4:$F$48,AQ4,$E$4:$E$48,AU7)</f>
        <v>0</v>
      </c>
      <c r="AX7" s="367"/>
      <c r="AY7" s="369">
        <f>+Parameter!AP7</f>
        <v>0</v>
      </c>
      <c r="AZ7" s="369">
        <f>+Parameter!AQ7</f>
        <v>0</v>
      </c>
      <c r="BA7" s="367">
        <f>SUMIFS($I$4:$I$48,$F$4:$F$48,AQ4,$E$4:$E$48,AY7)+SUMIFS($J$4:$J$48,$F$4:$F$48,AQ4,$E$4:$E$48,AY7)+SUMIFS($H$4:$H$48,$F$4:$F$48,AQ4,$E$4:$E$48,AY7)</f>
        <v>0</v>
      </c>
      <c r="BB7" s="372" t="str">
        <f>IF(BB8&lt;&gt;0,"Monatsende","")</f>
        <v/>
      </c>
      <c r="BD7" s="268"/>
      <c r="BE7" s="274">
        <f>IF($I$2=AQ4,1,IF($I$2=Jahr!$M$7,1,0))</f>
        <v>1</v>
      </c>
      <c r="BF7" s="728">
        <v>1</v>
      </c>
      <c r="BG7" s="699">
        <f t="shared" si="33"/>
        <v>0</v>
      </c>
      <c r="BH7" s="699">
        <f t="shared" si="34"/>
        <v>0</v>
      </c>
      <c r="BI7" s="699">
        <f t="shared" si="35"/>
        <v>0</v>
      </c>
      <c r="BJ7" s="700">
        <f t="shared" si="36"/>
        <v>0</v>
      </c>
      <c r="BK7" s="700">
        <f t="shared" si="37"/>
        <v>0</v>
      </c>
      <c r="BL7" s="700">
        <f t="shared" si="38"/>
        <v>0</v>
      </c>
      <c r="BM7" s="701">
        <f t="shared" si="39"/>
        <v>0</v>
      </c>
      <c r="BN7" s="701">
        <f t="shared" si="40"/>
        <v>0</v>
      </c>
      <c r="BO7" s="701">
        <f t="shared" si="41"/>
        <v>0</v>
      </c>
      <c r="BP7" s="698">
        <f t="shared" si="42"/>
        <v>0</v>
      </c>
      <c r="BQ7" s="698">
        <f t="shared" si="43"/>
        <v>0</v>
      </c>
      <c r="BR7" s="698">
        <f t="shared" si="44"/>
        <v>0</v>
      </c>
      <c r="BS7" s="270" t="s">
        <v>22</v>
      </c>
      <c r="BV7" s="1055"/>
      <c r="BW7" s="1056"/>
      <c r="BX7" s="1026"/>
    </row>
    <row r="8" spans="1:76" ht="13.35" customHeight="1" x14ac:dyDescent="0.45">
      <c r="A8" s="1003" t="str">
        <f t="shared" si="0"/>
        <v>!</v>
      </c>
      <c r="B8" s="721"/>
      <c r="C8" s="1180"/>
      <c r="D8" s="722"/>
      <c r="E8" s="585"/>
      <c r="F8" s="586"/>
      <c r="G8" s="592"/>
      <c r="H8" s="1195"/>
      <c r="I8" s="1192"/>
      <c r="J8" s="1196"/>
      <c r="K8" s="1057">
        <f t="shared" si="4"/>
        <v>0</v>
      </c>
      <c r="L8" s="1049">
        <f t="shared" si="2"/>
        <v>0</v>
      </c>
      <c r="M8" s="1050">
        <f t="shared" si="3"/>
        <v>0</v>
      </c>
      <c r="N8" s="1051">
        <f t="shared" si="5"/>
        <v>0</v>
      </c>
      <c r="O8" s="87">
        <f t="shared" si="6"/>
        <v>0</v>
      </c>
      <c r="P8" s="87" t="str">
        <f t="shared" si="7"/>
        <v/>
      </c>
      <c r="Q8" s="1052">
        <f t="shared" si="8"/>
        <v>0</v>
      </c>
      <c r="R8" s="87">
        <f t="shared" si="9"/>
        <v>0</v>
      </c>
      <c r="S8" s="87" t="str">
        <f t="shared" si="10"/>
        <v/>
      </c>
      <c r="T8" s="1052">
        <f t="shared" si="11"/>
        <v>0</v>
      </c>
      <c r="U8" s="87">
        <f t="shared" si="12"/>
        <v>0</v>
      </c>
      <c r="V8" s="87" t="str">
        <f t="shared" si="13"/>
        <v/>
      </c>
      <c r="W8" s="1052">
        <f t="shared" si="14"/>
        <v>1</v>
      </c>
      <c r="X8" s="87">
        <f t="shared" si="15"/>
        <v>0</v>
      </c>
      <c r="Y8" s="87">
        <f t="shared" si="16"/>
        <v>0</v>
      </c>
      <c r="Z8" s="1052">
        <f t="shared" si="17"/>
        <v>1</v>
      </c>
      <c r="AA8" s="87">
        <f t="shared" si="18"/>
        <v>0</v>
      </c>
      <c r="AB8" s="87">
        <f t="shared" si="19"/>
        <v>0</v>
      </c>
      <c r="AC8" s="1052">
        <f t="shared" si="20"/>
        <v>1</v>
      </c>
      <c r="AD8" s="87">
        <f t="shared" si="21"/>
        <v>0</v>
      </c>
      <c r="AE8" s="87">
        <f t="shared" si="22"/>
        <v>0</v>
      </c>
      <c r="AF8" s="1052">
        <f t="shared" si="23"/>
        <v>1</v>
      </c>
      <c r="AG8" s="87">
        <f t="shared" si="24"/>
        <v>0</v>
      </c>
      <c r="AH8" s="87">
        <f t="shared" si="25"/>
        <v>0</v>
      </c>
      <c r="AI8" s="1052">
        <f t="shared" si="26"/>
        <v>1</v>
      </c>
      <c r="AJ8" s="87">
        <f t="shared" si="27"/>
        <v>0</v>
      </c>
      <c r="AK8" s="87">
        <f t="shared" si="28"/>
        <v>0</v>
      </c>
      <c r="AL8" s="1052">
        <f t="shared" si="29"/>
        <v>0</v>
      </c>
      <c r="AM8" s="91">
        <f t="shared" si="30"/>
        <v>0</v>
      </c>
      <c r="AN8" s="91" t="str">
        <f t="shared" si="31"/>
        <v/>
      </c>
      <c r="AO8" s="1058" t="str">
        <f>+Parameter!$D$4</f>
        <v>A</v>
      </c>
      <c r="AP8" s="1054">
        <f t="shared" si="32"/>
        <v>0</v>
      </c>
      <c r="AQ8" s="374" t="str">
        <f>+Parameter!AH8</f>
        <v>V</v>
      </c>
      <c r="AR8" s="374" t="str">
        <f>+Parameter!AI8</f>
        <v>Versicherungen</v>
      </c>
      <c r="AS8" s="622">
        <f>SUMIFS($I$4:$I$48,$F$4:$F$48,AQ4,$E$4:$E$48,AQ8)+SUMIFS($J$4:$J$48,$F$4:$F$48,AQ4,$E$4:$E$48,AQ8)+SUMIFS($H$4:$H$48,$F$4:$F$48,AQ4,$E$4:$E$48,AQ8)</f>
        <v>0</v>
      </c>
      <c r="AT8" s="373"/>
      <c r="AU8" s="374" t="str">
        <f>+Parameter!AL8</f>
        <v>M</v>
      </c>
      <c r="AV8" s="374" t="str">
        <f>+Parameter!AM8</f>
        <v>Mobilfunk</v>
      </c>
      <c r="AW8" s="367">
        <f>SUMIFS($I$4:$I$48,$F$4:$F$48,AQ4,$E$4:$E$48,AU8)+SUMIFS($J$4:$J$48,$F$4:$F$48,AQ4,$E$4:$E$48,AU8)+SUMIFS($H$4:$H$48,$F$4:$F$48,AQ4,$E$4:$E$48,AU8)</f>
        <v>0</v>
      </c>
      <c r="AX8" s="373"/>
      <c r="AY8" s="374" t="str">
        <f>+Parameter!AP8</f>
        <v>S</v>
      </c>
      <c r="AZ8" s="374" t="str">
        <f>+Parameter!AQ8</f>
        <v>Sonstiges</v>
      </c>
      <c r="BA8" s="367">
        <f>SUMIFS($I$4:$I$48,$F$4:$F$48,AQ4,$E$4:$E$48,AY8)+SUMIFS($J$4:$J$48,$F$4:$F$48,AQ4,$E$4:$E$48,AY8)+SUMIFS($H$4:$H$48,$F$4:$F$48,AQ4,$E$4:$E$48,AY8)</f>
        <v>0</v>
      </c>
      <c r="BB8" s="375">
        <f>+P3</f>
        <v>0</v>
      </c>
      <c r="BD8" s="268"/>
      <c r="BE8" s="274">
        <f>IF($I$2=AQ4,1,IF($I$2=Jahr!$M$7,1,0))</f>
        <v>1</v>
      </c>
      <c r="BF8" s="728">
        <v>1</v>
      </c>
      <c r="BG8" s="702">
        <f t="shared" si="33"/>
        <v>0</v>
      </c>
      <c r="BH8" s="702">
        <f t="shared" si="34"/>
        <v>0</v>
      </c>
      <c r="BI8" s="702">
        <f t="shared" si="35"/>
        <v>0</v>
      </c>
      <c r="BJ8" s="703">
        <f t="shared" si="36"/>
        <v>0</v>
      </c>
      <c r="BK8" s="703">
        <f t="shared" si="37"/>
        <v>0</v>
      </c>
      <c r="BL8" s="703">
        <f t="shared" si="38"/>
        <v>0</v>
      </c>
      <c r="BM8" s="704">
        <f t="shared" si="39"/>
        <v>0</v>
      </c>
      <c r="BN8" s="704">
        <f t="shared" si="40"/>
        <v>0</v>
      </c>
      <c r="BO8" s="704">
        <f t="shared" si="41"/>
        <v>0</v>
      </c>
      <c r="BP8" s="705">
        <f t="shared" si="42"/>
        <v>0</v>
      </c>
      <c r="BQ8" s="705">
        <f t="shared" si="43"/>
        <v>0</v>
      </c>
      <c r="BR8" s="705">
        <f t="shared" si="44"/>
        <v>0</v>
      </c>
      <c r="BS8" s="277">
        <f>SUMIFS($H$4:$H$48,$F$4:$F$48,AQ4)</f>
        <v>0</v>
      </c>
      <c r="BT8" s="277">
        <f>SUMIFS($I$4:$I$48,$F$4:$F$48,AQ4)</f>
        <v>0</v>
      </c>
      <c r="BU8" s="277">
        <f>SUMIFS($J$4:$J$48,$F$4:$F$48,AQ4)</f>
        <v>0</v>
      </c>
      <c r="BV8" s="278">
        <f>IF($AP$2=0,+BW8-BB4,0)</f>
        <v>0</v>
      </c>
      <c r="BW8" s="1059">
        <f>+P$50</f>
        <v>0</v>
      </c>
      <c r="BX8" s="1026"/>
    </row>
    <row r="9" spans="1:76" ht="13.35" customHeight="1" x14ac:dyDescent="0.45">
      <c r="A9" s="1003" t="str">
        <f t="shared" si="0"/>
        <v>!</v>
      </c>
      <c r="B9" s="721"/>
      <c r="C9" s="1180"/>
      <c r="D9" s="722"/>
      <c r="E9" s="585"/>
      <c r="F9" s="586"/>
      <c r="G9" s="592"/>
      <c r="H9" s="1195"/>
      <c r="I9" s="1192"/>
      <c r="J9" s="1196"/>
      <c r="K9" s="1057">
        <f t="shared" si="4"/>
        <v>0</v>
      </c>
      <c r="L9" s="1049">
        <f t="shared" si="2"/>
        <v>0</v>
      </c>
      <c r="M9" s="1050">
        <f>IF(AND(B9&gt;0,B9&lt;&gt;"x",M8&lt;&gt;0),+M8+1,0)</f>
        <v>0</v>
      </c>
      <c r="N9" s="1051">
        <f t="shared" si="5"/>
        <v>0</v>
      </c>
      <c r="O9" s="87">
        <f t="shared" si="6"/>
        <v>0</v>
      </c>
      <c r="P9" s="87" t="str">
        <f t="shared" si="7"/>
        <v/>
      </c>
      <c r="Q9" s="1052">
        <f t="shared" si="8"/>
        <v>0</v>
      </c>
      <c r="R9" s="87">
        <f t="shared" si="9"/>
        <v>0</v>
      </c>
      <c r="S9" s="87" t="str">
        <f t="shared" si="10"/>
        <v/>
      </c>
      <c r="T9" s="1052">
        <f t="shared" si="11"/>
        <v>0</v>
      </c>
      <c r="U9" s="87">
        <f t="shared" si="12"/>
        <v>0</v>
      </c>
      <c r="V9" s="87" t="str">
        <f t="shared" si="13"/>
        <v/>
      </c>
      <c r="W9" s="1052">
        <f t="shared" si="14"/>
        <v>1</v>
      </c>
      <c r="X9" s="87">
        <f t="shared" si="15"/>
        <v>0</v>
      </c>
      <c r="Y9" s="87">
        <f t="shared" si="16"/>
        <v>0</v>
      </c>
      <c r="Z9" s="1052">
        <f t="shared" si="17"/>
        <v>1</v>
      </c>
      <c r="AA9" s="87">
        <f t="shared" si="18"/>
        <v>0</v>
      </c>
      <c r="AB9" s="87">
        <f t="shared" si="19"/>
        <v>0</v>
      </c>
      <c r="AC9" s="1052">
        <f t="shared" si="20"/>
        <v>1</v>
      </c>
      <c r="AD9" s="87">
        <f t="shared" si="21"/>
        <v>0</v>
      </c>
      <c r="AE9" s="87">
        <f t="shared" si="22"/>
        <v>0</v>
      </c>
      <c r="AF9" s="1052">
        <f t="shared" si="23"/>
        <v>1</v>
      </c>
      <c r="AG9" s="87">
        <f t="shared" si="24"/>
        <v>0</v>
      </c>
      <c r="AH9" s="87">
        <f t="shared" si="25"/>
        <v>0</v>
      </c>
      <c r="AI9" s="1052">
        <f t="shared" si="26"/>
        <v>1</v>
      </c>
      <c r="AJ9" s="87">
        <f t="shared" si="27"/>
        <v>0</v>
      </c>
      <c r="AK9" s="87">
        <f t="shared" si="28"/>
        <v>0</v>
      </c>
      <c r="AL9" s="1052">
        <f t="shared" si="29"/>
        <v>0</v>
      </c>
      <c r="AM9" s="91">
        <f t="shared" si="30"/>
        <v>0</v>
      </c>
      <c r="AN9" s="91" t="str">
        <f t="shared" si="31"/>
        <v/>
      </c>
      <c r="AO9" s="1053">
        <f>IF(AP9="E",1,0)</f>
        <v>0</v>
      </c>
      <c r="AP9" s="1054">
        <f t="shared" si="32"/>
        <v>0</v>
      </c>
      <c r="AQ9" s="216" t="str">
        <f>+Parameter!AH9</f>
        <v>Frei</v>
      </c>
      <c r="AR9" s="631"/>
      <c r="AS9" s="632">
        <f>SUM(AS10:AS13)</f>
        <v>0</v>
      </c>
      <c r="AT9" s="632"/>
      <c r="AU9" s="632"/>
      <c r="AV9" s="632"/>
      <c r="AW9" s="632">
        <f>SUM(AW10:AW13)</f>
        <v>0</v>
      </c>
      <c r="AX9" s="632"/>
      <c r="AY9" s="632"/>
      <c r="AZ9" s="632"/>
      <c r="BA9" s="632">
        <f>SUM(BA10:BA13)</f>
        <v>0</v>
      </c>
      <c r="BB9" s="634">
        <f>+BA9+AW9+AS9</f>
        <v>0</v>
      </c>
      <c r="BD9" s="268"/>
      <c r="BE9" s="274">
        <f>IF($I$2=AQ9,1,IF($I$2=Jahr!$M$7,1,0))</f>
        <v>1</v>
      </c>
      <c r="BF9" s="728">
        <v>1</v>
      </c>
      <c r="BG9" s="227"/>
      <c r="BH9" s="227"/>
      <c r="BI9" s="227"/>
      <c r="BJ9" s="227"/>
      <c r="BK9" s="227"/>
      <c r="BL9" s="227"/>
      <c r="BM9" s="227"/>
      <c r="BN9" s="227"/>
      <c r="BO9" s="227"/>
      <c r="BP9" s="273"/>
      <c r="BQ9" s="273"/>
      <c r="BR9" s="273"/>
      <c r="BV9" s="1055"/>
      <c r="BW9" s="1056"/>
      <c r="BX9" s="1026"/>
    </row>
    <row r="10" spans="1:76" ht="13.35" customHeight="1" x14ac:dyDescent="0.45">
      <c r="A10" s="1003" t="str">
        <f t="shared" si="0"/>
        <v>!</v>
      </c>
      <c r="B10" s="721"/>
      <c r="C10" s="1180"/>
      <c r="D10" s="722"/>
      <c r="E10" s="585"/>
      <c r="F10" s="586"/>
      <c r="G10" s="592"/>
      <c r="H10" s="1195"/>
      <c r="I10" s="1192"/>
      <c r="J10" s="1196"/>
      <c r="K10" s="1057">
        <f t="shared" si="4"/>
        <v>0</v>
      </c>
      <c r="L10" s="1049">
        <f t="shared" si="2"/>
        <v>0</v>
      </c>
      <c r="M10" s="1050">
        <f t="shared" ref="M10:M24" si="45">IF(AND(B10&gt;0,B10&lt;&gt;"x",M9&lt;&gt;0),+M9+1,0)</f>
        <v>0</v>
      </c>
      <c r="N10" s="1051">
        <f t="shared" si="5"/>
        <v>0</v>
      </c>
      <c r="O10" s="87">
        <f t="shared" si="6"/>
        <v>0</v>
      </c>
      <c r="P10" s="87" t="str">
        <f t="shared" si="7"/>
        <v/>
      </c>
      <c r="Q10" s="1052">
        <f t="shared" si="8"/>
        <v>0</v>
      </c>
      <c r="R10" s="87">
        <f t="shared" si="9"/>
        <v>0</v>
      </c>
      <c r="S10" s="87" t="str">
        <f t="shared" si="10"/>
        <v/>
      </c>
      <c r="T10" s="1052">
        <f t="shared" si="11"/>
        <v>0</v>
      </c>
      <c r="U10" s="87">
        <f t="shared" si="12"/>
        <v>0</v>
      </c>
      <c r="V10" s="87" t="str">
        <f t="shared" si="13"/>
        <v/>
      </c>
      <c r="W10" s="1052">
        <f t="shared" si="14"/>
        <v>1</v>
      </c>
      <c r="X10" s="87">
        <f t="shared" si="15"/>
        <v>0</v>
      </c>
      <c r="Y10" s="87">
        <f t="shared" si="16"/>
        <v>0</v>
      </c>
      <c r="Z10" s="1052">
        <f t="shared" si="17"/>
        <v>1</v>
      </c>
      <c r="AA10" s="87">
        <f t="shared" si="18"/>
        <v>0</v>
      </c>
      <c r="AB10" s="87">
        <f t="shared" si="19"/>
        <v>0</v>
      </c>
      <c r="AC10" s="1052">
        <f t="shared" si="20"/>
        <v>1</v>
      </c>
      <c r="AD10" s="87">
        <f t="shared" si="21"/>
        <v>0</v>
      </c>
      <c r="AE10" s="87">
        <f t="shared" si="22"/>
        <v>0</v>
      </c>
      <c r="AF10" s="1052">
        <f t="shared" si="23"/>
        <v>1</v>
      </c>
      <c r="AG10" s="87">
        <f t="shared" si="24"/>
        <v>0</v>
      </c>
      <c r="AH10" s="87">
        <f t="shared" si="25"/>
        <v>0</v>
      </c>
      <c r="AI10" s="1052">
        <f t="shared" si="26"/>
        <v>1</v>
      </c>
      <c r="AJ10" s="87">
        <f t="shared" si="27"/>
        <v>0</v>
      </c>
      <c r="AK10" s="87">
        <f t="shared" si="28"/>
        <v>0</v>
      </c>
      <c r="AL10" s="1052">
        <f t="shared" si="29"/>
        <v>0</v>
      </c>
      <c r="AM10" s="91">
        <f t="shared" si="30"/>
        <v>0</v>
      </c>
      <c r="AN10" s="91" t="str">
        <f t="shared" si="31"/>
        <v/>
      </c>
      <c r="AO10" s="1058" t="str">
        <f>+Parameter!$D$5</f>
        <v>A</v>
      </c>
      <c r="AP10" s="1054">
        <f t="shared" si="32"/>
        <v>0</v>
      </c>
      <c r="AQ10" s="376">
        <f>+Parameter!AH10</f>
        <v>0</v>
      </c>
      <c r="AR10" s="377">
        <f>+Parameter!AI10</f>
        <v>0</v>
      </c>
      <c r="AS10" s="623">
        <f>SUMIFS($I$4:$I$48,$F$4:$F$48,AQ9,$E$4:$E$48,AQ10)+SUMIFS($J$4:$J$48,$F$4:$F$48,AQ9,$E$4:$E$48,AQ10)+SUMIFS($H$4:$H$48,$F$4:$F$48,AQ9,$E$4:$E$48,AQ10)</f>
        <v>0</v>
      </c>
      <c r="AT10" s="367"/>
      <c r="AU10" s="376" t="str">
        <f>+Parameter!AL10</f>
        <v>F</v>
      </c>
      <c r="AV10" s="377" t="str">
        <f>+Parameter!AM10</f>
        <v>Förderkreise</v>
      </c>
      <c r="AW10" s="367">
        <f>SUMIFS($I$4:$I$48,$F$4:$F$48,AQ9,$E$4:$E$48,AU10)+SUMIFS($J$4:$J$48,$F$4:$F$48,AQ9,$E$4:$E$48,AU10)+SUMIFS($H$4:$H$48,$F$4:$F$48,AQ9,$E$4:$E$48,AU10)</f>
        <v>0</v>
      </c>
      <c r="AX10" s="367"/>
      <c r="AY10" s="376" t="str">
        <f>+Parameter!AP10</f>
        <v>U</v>
      </c>
      <c r="AZ10" s="377" t="str">
        <f>+Parameter!AQ10</f>
        <v>Urlaub</v>
      </c>
      <c r="BA10" s="367">
        <f>SUMIFS($I$4:$I$48,$F$4:$F$48,AQ9,$E$4:$E$48,AY10)+SUMIFS($J$4:$J$48,$F$4:$F$48,AQ9,$E$4:$E$48,AY10)+SUMIFS($H$4:$H$48,$F$4:$F$48,AQ9,$E$4:$E$48,AY10)</f>
        <v>0</v>
      </c>
      <c r="BB10" s="370" t="str">
        <f>IF(AND($B$50="y",BB11&lt;&gt;0),"aktuell","")</f>
        <v/>
      </c>
      <c r="BD10" s="268"/>
      <c r="BE10" s="274">
        <f>IF($I$2=AQ9,1,IF($I$2=Jahr!$M$7,1,0))</f>
        <v>1</v>
      </c>
      <c r="BF10" s="728">
        <v>1</v>
      </c>
      <c r="BG10" s="699">
        <f t="shared" si="33"/>
        <v>0</v>
      </c>
      <c r="BH10" s="699">
        <f t="shared" si="34"/>
        <v>0</v>
      </c>
      <c r="BI10" s="699">
        <f t="shared" si="35"/>
        <v>0</v>
      </c>
      <c r="BJ10" s="700">
        <f t="shared" si="36"/>
        <v>0</v>
      </c>
      <c r="BK10" s="700">
        <f t="shared" si="37"/>
        <v>0</v>
      </c>
      <c r="BL10" s="700">
        <f t="shared" si="38"/>
        <v>0</v>
      </c>
      <c r="BM10" s="701">
        <f t="shared" si="39"/>
        <v>0</v>
      </c>
      <c r="BN10" s="701">
        <f t="shared" si="40"/>
        <v>0</v>
      </c>
      <c r="BO10" s="701">
        <f t="shared" si="41"/>
        <v>0</v>
      </c>
      <c r="BP10" s="698">
        <f t="shared" si="42"/>
        <v>0</v>
      </c>
      <c r="BQ10" s="698">
        <f t="shared" si="43"/>
        <v>0</v>
      </c>
      <c r="BR10" s="698">
        <f t="shared" si="44"/>
        <v>0</v>
      </c>
      <c r="BS10" s="270" t="s">
        <v>8</v>
      </c>
      <c r="BV10" s="1055"/>
      <c r="BW10" s="1056"/>
      <c r="BX10" s="1026"/>
    </row>
    <row r="11" spans="1:76" ht="13.35" customHeight="1" x14ac:dyDescent="0.45">
      <c r="A11" s="1003" t="str">
        <f t="shared" si="0"/>
        <v>!</v>
      </c>
      <c r="B11" s="721"/>
      <c r="C11" s="1180"/>
      <c r="D11" s="722"/>
      <c r="E11" s="585"/>
      <c r="F11" s="586"/>
      <c r="G11" s="592"/>
      <c r="H11" s="1195"/>
      <c r="I11" s="1192"/>
      <c r="J11" s="1196"/>
      <c r="K11" s="1057">
        <f t="shared" si="4"/>
        <v>0</v>
      </c>
      <c r="L11" s="1049">
        <f t="shared" si="2"/>
        <v>0</v>
      </c>
      <c r="M11" s="1050">
        <f t="shared" si="45"/>
        <v>0</v>
      </c>
      <c r="N11" s="1051">
        <f t="shared" si="5"/>
        <v>0</v>
      </c>
      <c r="O11" s="87">
        <f t="shared" si="6"/>
        <v>0</v>
      </c>
      <c r="P11" s="87" t="str">
        <f t="shared" si="7"/>
        <v/>
      </c>
      <c r="Q11" s="1052">
        <f t="shared" si="8"/>
        <v>0</v>
      </c>
      <c r="R11" s="87">
        <f t="shared" si="9"/>
        <v>0</v>
      </c>
      <c r="S11" s="87" t="str">
        <f t="shared" si="10"/>
        <v/>
      </c>
      <c r="T11" s="1052">
        <f t="shared" si="11"/>
        <v>0</v>
      </c>
      <c r="U11" s="87">
        <f t="shared" si="12"/>
        <v>0</v>
      </c>
      <c r="V11" s="87" t="str">
        <f t="shared" si="13"/>
        <v/>
      </c>
      <c r="W11" s="1052">
        <f t="shared" si="14"/>
        <v>1</v>
      </c>
      <c r="X11" s="87">
        <f t="shared" si="15"/>
        <v>0</v>
      </c>
      <c r="Y11" s="87">
        <f t="shared" si="16"/>
        <v>0</v>
      </c>
      <c r="Z11" s="1052">
        <f t="shared" si="17"/>
        <v>1</v>
      </c>
      <c r="AA11" s="87">
        <f t="shared" si="18"/>
        <v>0</v>
      </c>
      <c r="AB11" s="87">
        <f t="shared" si="19"/>
        <v>0</v>
      </c>
      <c r="AC11" s="1052">
        <f t="shared" si="20"/>
        <v>1</v>
      </c>
      <c r="AD11" s="87">
        <f t="shared" si="21"/>
        <v>0</v>
      </c>
      <c r="AE11" s="87">
        <f t="shared" si="22"/>
        <v>0</v>
      </c>
      <c r="AF11" s="1052">
        <f t="shared" si="23"/>
        <v>1</v>
      </c>
      <c r="AG11" s="87">
        <f t="shared" si="24"/>
        <v>0</v>
      </c>
      <c r="AH11" s="87">
        <f t="shared" si="25"/>
        <v>0</v>
      </c>
      <c r="AI11" s="1052">
        <f t="shared" si="26"/>
        <v>1</v>
      </c>
      <c r="AJ11" s="87">
        <f t="shared" si="27"/>
        <v>0</v>
      </c>
      <c r="AK11" s="87">
        <f t="shared" si="28"/>
        <v>0</v>
      </c>
      <c r="AL11" s="1052">
        <f t="shared" si="29"/>
        <v>0</v>
      </c>
      <c r="AM11" s="91">
        <f t="shared" si="30"/>
        <v>0</v>
      </c>
      <c r="AN11" s="91" t="str">
        <f t="shared" si="31"/>
        <v/>
      </c>
      <c r="AO11" s="1058" t="str">
        <f>+Parameter!$D$5</f>
        <v>A</v>
      </c>
      <c r="AP11" s="1054">
        <f t="shared" si="32"/>
        <v>0</v>
      </c>
      <c r="AQ11" s="377">
        <f>+Parameter!AH11</f>
        <v>0</v>
      </c>
      <c r="AR11" s="377">
        <f>+Parameter!AI11</f>
        <v>0</v>
      </c>
      <c r="AS11" s="623">
        <f>SUMIFS($I$4:$I$48,$F$4:$F$48,AQ9,$E$4:$E$48,AQ11)+SUMIFS($J$4:$J$48,$F$4:$F$48,AQ9,$E$4:$E$48,AQ11)+SUMIFS($H$4:$H$48,$F$4:$F$48,AQ9,$E$4:$E$48,AQ11)</f>
        <v>0</v>
      </c>
      <c r="AT11" s="367"/>
      <c r="AU11" s="377" t="str">
        <f>+Parameter!AL11</f>
        <v>G</v>
      </c>
      <c r="AV11" s="377" t="str">
        <f>+Parameter!AM11</f>
        <v>Geschenke</v>
      </c>
      <c r="AW11" s="367">
        <f>SUMIFS($I$4:$I$48,$F$4:$F$48,AQ9,$E$4:$E$48,AU11)+SUMIFS($J$4:$J$48,$F$4:$F$48,AQ9,$E$4:$E$48,AU11)+SUMIFS($H$4:$H$48,$F$4:$F$48,AQ9,$E$4:$E$48,AU11)</f>
        <v>0</v>
      </c>
      <c r="AX11" s="367"/>
      <c r="AY11" s="377" t="str">
        <f>+Parameter!AP11</f>
        <v>V</v>
      </c>
      <c r="AZ11" s="377" t="str">
        <f>+Parameter!AQ11</f>
        <v>Veranstaltungn</v>
      </c>
      <c r="BA11" s="367">
        <f>SUMIFS($I$4:$I$48,$F$4:$F$48,AQ9,$E$4:$E$48,AY11)+SUMIFS($J$4:$J$48,$F$4:$F$48,AQ9,$E$4:$E$48,AY11)+SUMIFS($H$4:$H$48,$F$4:$F$48,AQ9,$E$4:$E$48,AY11)</f>
        <v>0</v>
      </c>
      <c r="BB11" s="371">
        <f>+S2</f>
        <v>0</v>
      </c>
      <c r="BD11" s="268"/>
      <c r="BE11" s="274">
        <f>IF($I$2=AQ9,1,IF($I$2=Jahr!$M$7,1,0))</f>
        <v>1</v>
      </c>
      <c r="BF11" s="728">
        <v>1</v>
      </c>
      <c r="BG11" s="699">
        <f t="shared" si="33"/>
        <v>0</v>
      </c>
      <c r="BH11" s="699">
        <f t="shared" si="34"/>
        <v>0</v>
      </c>
      <c r="BI11" s="699">
        <f t="shared" si="35"/>
        <v>0</v>
      </c>
      <c r="BJ11" s="700">
        <f t="shared" si="36"/>
        <v>0</v>
      </c>
      <c r="BK11" s="700">
        <f t="shared" si="37"/>
        <v>0</v>
      </c>
      <c r="BL11" s="700">
        <f t="shared" si="38"/>
        <v>0</v>
      </c>
      <c r="BM11" s="701">
        <f t="shared" si="39"/>
        <v>0</v>
      </c>
      <c r="BN11" s="701">
        <f t="shared" si="40"/>
        <v>0</v>
      </c>
      <c r="BO11" s="701">
        <f t="shared" si="41"/>
        <v>0</v>
      </c>
      <c r="BP11" s="698">
        <f t="shared" si="42"/>
        <v>0</v>
      </c>
      <c r="BQ11" s="698">
        <f t="shared" si="43"/>
        <v>0</v>
      </c>
      <c r="BR11" s="698">
        <f t="shared" si="44"/>
        <v>0</v>
      </c>
      <c r="BS11" s="275">
        <f>SUMIFS($H$4:$H$48,$F$4:$F$48,AQ9,$B$4:$B$48,"&gt;0")</f>
        <v>0</v>
      </c>
      <c r="BT11" s="275">
        <f>SUMIFS($I$4:$I$48,$F$4:$F$48,AQ9,$B$4:$B$48,"&gt;0")</f>
        <v>0</v>
      </c>
      <c r="BU11" s="275">
        <f>SUMIFS($J$4:$J$48,$F$4:$F$48,AQ9,$B$4:$B$48,"&gt;0")</f>
        <v>0</v>
      </c>
      <c r="BV11" s="276"/>
      <c r="BW11" s="1056"/>
      <c r="BX11" s="1026"/>
    </row>
    <row r="12" spans="1:76" ht="13.35" customHeight="1" x14ac:dyDescent="0.45">
      <c r="A12" s="1003" t="str">
        <f t="shared" si="0"/>
        <v>!</v>
      </c>
      <c r="B12" s="721"/>
      <c r="C12" s="1180"/>
      <c r="D12" s="722"/>
      <c r="E12" s="585"/>
      <c r="F12" s="586"/>
      <c r="G12" s="592"/>
      <c r="H12" s="1195"/>
      <c r="I12" s="1192"/>
      <c r="J12" s="1196"/>
      <c r="K12" s="1057">
        <f t="shared" si="4"/>
        <v>0</v>
      </c>
      <c r="L12" s="1049">
        <f t="shared" si="2"/>
        <v>0</v>
      </c>
      <c r="M12" s="1050">
        <f>IF(AND(B12&gt;0,B12&lt;&gt;"x",M11&lt;&gt;0),+M11+1,0)</f>
        <v>0</v>
      </c>
      <c r="N12" s="1051">
        <f t="shared" si="5"/>
        <v>0</v>
      </c>
      <c r="O12" s="87">
        <f t="shared" si="6"/>
        <v>0</v>
      </c>
      <c r="P12" s="87" t="str">
        <f t="shared" si="7"/>
        <v/>
      </c>
      <c r="Q12" s="1052">
        <f t="shared" si="8"/>
        <v>0</v>
      </c>
      <c r="R12" s="87">
        <f t="shared" si="9"/>
        <v>0</v>
      </c>
      <c r="S12" s="87" t="str">
        <f t="shared" si="10"/>
        <v/>
      </c>
      <c r="T12" s="1052">
        <f t="shared" si="11"/>
        <v>0</v>
      </c>
      <c r="U12" s="87">
        <f t="shared" si="12"/>
        <v>0</v>
      </c>
      <c r="V12" s="87" t="str">
        <f t="shared" si="13"/>
        <v/>
      </c>
      <c r="W12" s="1052">
        <f t="shared" si="14"/>
        <v>1</v>
      </c>
      <c r="X12" s="87">
        <f t="shared" si="15"/>
        <v>0</v>
      </c>
      <c r="Y12" s="87">
        <f t="shared" si="16"/>
        <v>0</v>
      </c>
      <c r="Z12" s="1052">
        <f t="shared" si="17"/>
        <v>1</v>
      </c>
      <c r="AA12" s="87">
        <f t="shared" si="18"/>
        <v>0</v>
      </c>
      <c r="AB12" s="87">
        <f t="shared" si="19"/>
        <v>0</v>
      </c>
      <c r="AC12" s="1052">
        <f t="shared" si="20"/>
        <v>1</v>
      </c>
      <c r="AD12" s="87">
        <f t="shared" si="21"/>
        <v>0</v>
      </c>
      <c r="AE12" s="87">
        <f t="shared" si="22"/>
        <v>0</v>
      </c>
      <c r="AF12" s="1052">
        <f t="shared" si="23"/>
        <v>1</v>
      </c>
      <c r="AG12" s="87">
        <f t="shared" si="24"/>
        <v>0</v>
      </c>
      <c r="AH12" s="87">
        <f t="shared" si="25"/>
        <v>0</v>
      </c>
      <c r="AI12" s="1052">
        <f t="shared" si="26"/>
        <v>1</v>
      </c>
      <c r="AJ12" s="87">
        <f t="shared" si="27"/>
        <v>0</v>
      </c>
      <c r="AK12" s="87">
        <f t="shared" si="28"/>
        <v>0</v>
      </c>
      <c r="AL12" s="1052">
        <f t="shared" si="29"/>
        <v>0</v>
      </c>
      <c r="AM12" s="91">
        <f t="shared" si="30"/>
        <v>0</v>
      </c>
      <c r="AN12" s="91" t="str">
        <f t="shared" si="31"/>
        <v/>
      </c>
      <c r="AO12" s="1058" t="str">
        <f>+Parameter!$D$5</f>
        <v>A</v>
      </c>
      <c r="AP12" s="1054">
        <f t="shared" si="32"/>
        <v>0</v>
      </c>
      <c r="AQ12" s="377">
        <f>+Parameter!AH12</f>
        <v>0</v>
      </c>
      <c r="AR12" s="377">
        <f>+Parameter!AI12</f>
        <v>0</v>
      </c>
      <c r="AS12" s="623">
        <f>SUMIFS($I$4:$I$48,$F$4:$F$48,AQ9,$E$4:$E$48,AQ12)+SUMIFS($J$4:$J$48,$F$4:$F$48,AQ9,$E$4:$E$48,AQ12)+SUMIFS($H$4:$H$48,$F$4:$F$48,AQ9,$E$4:$E$48,AQ12)</f>
        <v>0</v>
      </c>
      <c r="AT12" s="367"/>
      <c r="AU12" s="377" t="str">
        <f>+Parameter!AL12</f>
        <v>H</v>
      </c>
      <c r="AV12" s="377" t="str">
        <f>+Parameter!AM12</f>
        <v>Hobby</v>
      </c>
      <c r="AW12" s="367">
        <f>SUMIFS($I$4:$I$48,$F$4:$F$48,AQ9,$E$4:$E$48,AU12)+SUMIFS($J$4:$J$48,$F$4:$F$48,AQ9,$E$4:$E$48,AU12)+SUMIFS($H$4:$H$48,$F$4:$F$48,AQ9,$E$4:$E$48,AU12)</f>
        <v>0</v>
      </c>
      <c r="AX12" s="367"/>
      <c r="AY12" s="377">
        <f>+Parameter!AP12</f>
        <v>0</v>
      </c>
      <c r="AZ12" s="377">
        <f>+Parameter!AQ12</f>
        <v>0</v>
      </c>
      <c r="BA12" s="367">
        <f>SUMIFS($I$4:$I$48,$F$4:$F$48,AQ9,$E$4:$E$48,AY12)+SUMIFS($J$4:$J$48,$F$4:$F$48,AQ9,$E$4:$E$48,AY12)+SUMIFS($H$4:$H$48,$F$4:$F$48,AQ9,$E$4:$E$48,AY12)</f>
        <v>0</v>
      </c>
      <c r="BB12" s="372" t="str">
        <f>IF(BB13&lt;&gt;0,"Monatsende","")</f>
        <v/>
      </c>
      <c r="BD12" s="268"/>
      <c r="BE12" s="274">
        <f>IF($I$2=AQ9,1,IF($I$2=Jahr!$M$7,1,0))</f>
        <v>1</v>
      </c>
      <c r="BF12" s="728">
        <v>1</v>
      </c>
      <c r="BG12" s="699">
        <f t="shared" si="33"/>
        <v>0</v>
      </c>
      <c r="BH12" s="699">
        <f t="shared" si="34"/>
        <v>0</v>
      </c>
      <c r="BI12" s="699">
        <f t="shared" si="35"/>
        <v>0</v>
      </c>
      <c r="BJ12" s="700">
        <f t="shared" si="36"/>
        <v>0</v>
      </c>
      <c r="BK12" s="700">
        <f t="shared" si="37"/>
        <v>0</v>
      </c>
      <c r="BL12" s="700">
        <f t="shared" si="38"/>
        <v>0</v>
      </c>
      <c r="BM12" s="701">
        <f t="shared" si="39"/>
        <v>0</v>
      </c>
      <c r="BN12" s="701">
        <f t="shared" si="40"/>
        <v>0</v>
      </c>
      <c r="BO12" s="701">
        <f t="shared" si="41"/>
        <v>0</v>
      </c>
      <c r="BP12" s="698">
        <f t="shared" si="42"/>
        <v>0</v>
      </c>
      <c r="BQ12" s="698">
        <f t="shared" si="43"/>
        <v>0</v>
      </c>
      <c r="BR12" s="698">
        <f t="shared" si="44"/>
        <v>0</v>
      </c>
      <c r="BS12" s="270" t="s">
        <v>22</v>
      </c>
      <c r="BV12" s="1055"/>
      <c r="BW12" s="1056"/>
      <c r="BX12" s="1026"/>
    </row>
    <row r="13" spans="1:76" ht="13.35" customHeight="1" x14ac:dyDescent="0.45">
      <c r="A13" s="1003" t="str">
        <f t="shared" si="0"/>
        <v>!</v>
      </c>
      <c r="B13" s="721"/>
      <c r="C13" s="1180"/>
      <c r="D13" s="722"/>
      <c r="E13" s="585"/>
      <c r="F13" s="586"/>
      <c r="G13" s="592"/>
      <c r="H13" s="1195"/>
      <c r="I13" s="1192"/>
      <c r="J13" s="1196"/>
      <c r="K13" s="1057">
        <f t="shared" si="4"/>
        <v>0</v>
      </c>
      <c r="L13" s="1049">
        <f t="shared" si="2"/>
        <v>0</v>
      </c>
      <c r="M13" s="1050">
        <f>IF(AND(B13&gt;0,B13&lt;&gt;"x",M12&lt;&gt;0),+M12+1,0)</f>
        <v>0</v>
      </c>
      <c r="N13" s="1051">
        <f t="shared" si="5"/>
        <v>0</v>
      </c>
      <c r="O13" s="87">
        <f t="shared" si="6"/>
        <v>0</v>
      </c>
      <c r="P13" s="87" t="str">
        <f t="shared" si="7"/>
        <v/>
      </c>
      <c r="Q13" s="1052">
        <f t="shared" si="8"/>
        <v>0</v>
      </c>
      <c r="R13" s="87">
        <f t="shared" si="9"/>
        <v>0</v>
      </c>
      <c r="S13" s="87" t="str">
        <f t="shared" si="10"/>
        <v/>
      </c>
      <c r="T13" s="1052">
        <f t="shared" si="11"/>
        <v>0</v>
      </c>
      <c r="U13" s="87">
        <f t="shared" si="12"/>
        <v>0</v>
      </c>
      <c r="V13" s="87" t="str">
        <f t="shared" si="13"/>
        <v/>
      </c>
      <c r="W13" s="1052">
        <f t="shared" si="14"/>
        <v>1</v>
      </c>
      <c r="X13" s="87">
        <f t="shared" si="15"/>
        <v>0</v>
      </c>
      <c r="Y13" s="87">
        <f t="shared" si="16"/>
        <v>0</v>
      </c>
      <c r="Z13" s="1052">
        <f t="shared" si="17"/>
        <v>1</v>
      </c>
      <c r="AA13" s="87">
        <f t="shared" si="18"/>
        <v>0</v>
      </c>
      <c r="AB13" s="87">
        <f t="shared" si="19"/>
        <v>0</v>
      </c>
      <c r="AC13" s="1052">
        <f t="shared" si="20"/>
        <v>1</v>
      </c>
      <c r="AD13" s="87">
        <f t="shared" si="21"/>
        <v>0</v>
      </c>
      <c r="AE13" s="87">
        <f t="shared" si="22"/>
        <v>0</v>
      </c>
      <c r="AF13" s="1052">
        <f t="shared" si="23"/>
        <v>1</v>
      </c>
      <c r="AG13" s="87">
        <f t="shared" si="24"/>
        <v>0</v>
      </c>
      <c r="AH13" s="87">
        <f t="shared" si="25"/>
        <v>0</v>
      </c>
      <c r="AI13" s="1052">
        <f t="shared" si="26"/>
        <v>1</v>
      </c>
      <c r="AJ13" s="87">
        <f t="shared" si="27"/>
        <v>0</v>
      </c>
      <c r="AK13" s="87">
        <f t="shared" si="28"/>
        <v>0</v>
      </c>
      <c r="AL13" s="1052">
        <f t="shared" si="29"/>
        <v>0</v>
      </c>
      <c r="AM13" s="91">
        <f t="shared" si="30"/>
        <v>0</v>
      </c>
      <c r="AN13" s="91" t="str">
        <f t="shared" si="31"/>
        <v/>
      </c>
      <c r="AO13" s="1058" t="str">
        <f>+Parameter!$D$5</f>
        <v>A</v>
      </c>
      <c r="AP13" s="1054">
        <f t="shared" si="32"/>
        <v>0</v>
      </c>
      <c r="AQ13" s="378">
        <f>+Parameter!AH13</f>
        <v>0</v>
      </c>
      <c r="AR13" s="378">
        <f>+Parameter!AI13</f>
        <v>0</v>
      </c>
      <c r="AS13" s="623">
        <f>SUMIFS($I$4:$I$48,$F$4:$F$48,AQ9,$E$4:$E$48,AQ13)+SUMIFS($J$4:$J$48,$F$4:$F$48,AQ9,$E$4:$E$48,AQ13)+SUMIFS($H$4:$H$48,$F$4:$F$48,AQ9,$E$4:$E$48,AQ13)</f>
        <v>0</v>
      </c>
      <c r="AT13" s="373"/>
      <c r="AU13" s="378" t="str">
        <f>+Parameter!AL13</f>
        <v>S</v>
      </c>
      <c r="AV13" s="378" t="str">
        <f>+Parameter!AM13</f>
        <v>Sport</v>
      </c>
      <c r="AW13" s="367">
        <f>SUMIFS($I$4:$I$48,$F$4:$F$48,AQ9,$E$4:$E$48,AU13)+SUMIFS($J$4:$J$48,$F$4:$F$48,AQ9,$E$4:$E$48,AU13)+SUMIFS($H$4:$H$48,$F$4:$F$48,AQ9,$E$4:$E$48,AU13)</f>
        <v>0</v>
      </c>
      <c r="AX13" s="373"/>
      <c r="AY13" s="378" t="str">
        <f>+Parameter!AP13</f>
        <v>A</v>
      </c>
      <c r="AZ13" s="378" t="str">
        <f>+Parameter!AQ13</f>
        <v>Akkordeon</v>
      </c>
      <c r="BA13" s="367">
        <f>SUMIFS($I$4:$I$48,$F$4:$F$48,AQ9,$E$4:$E$48,AY13)+SUMIFS($J$4:$J$48,$F$4:$F$48,AQ9,$E$4:$E$48,AY13)+SUMIFS($H$4:$H$48,$F$4:$F$48,AQ9,$E$4:$E$48,AY13)</f>
        <v>0</v>
      </c>
      <c r="BB13" s="375">
        <f>+S3</f>
        <v>0</v>
      </c>
      <c r="BD13" s="268"/>
      <c r="BE13" s="274">
        <f>IF($I$2=AQ9,1,IF($I$2=Jahr!$M$7,1,0))</f>
        <v>1</v>
      </c>
      <c r="BF13" s="728">
        <v>1</v>
      </c>
      <c r="BG13" s="702">
        <f t="shared" si="33"/>
        <v>0</v>
      </c>
      <c r="BH13" s="702">
        <f t="shared" si="34"/>
        <v>0</v>
      </c>
      <c r="BI13" s="702">
        <f t="shared" si="35"/>
        <v>0</v>
      </c>
      <c r="BJ13" s="703">
        <f t="shared" si="36"/>
        <v>0</v>
      </c>
      <c r="BK13" s="703">
        <f t="shared" si="37"/>
        <v>0</v>
      </c>
      <c r="BL13" s="703">
        <f t="shared" si="38"/>
        <v>0</v>
      </c>
      <c r="BM13" s="704">
        <f t="shared" si="39"/>
        <v>0</v>
      </c>
      <c r="BN13" s="704">
        <f t="shared" si="40"/>
        <v>0</v>
      </c>
      <c r="BO13" s="704">
        <f t="shared" si="41"/>
        <v>0</v>
      </c>
      <c r="BP13" s="705">
        <f t="shared" si="42"/>
        <v>0</v>
      </c>
      <c r="BQ13" s="705">
        <f t="shared" si="43"/>
        <v>0</v>
      </c>
      <c r="BR13" s="705">
        <f t="shared" si="44"/>
        <v>0</v>
      </c>
      <c r="BS13" s="277">
        <f>SUMIFS($H$4:$H$48,$F$4:$F$48,AQ9)</f>
        <v>0</v>
      </c>
      <c r="BT13" s="277">
        <f>SUMIFS($I$4:$I$48,$F$4:$F$48,AQ9)</f>
        <v>0</v>
      </c>
      <c r="BU13" s="277">
        <f>SUMIFS($J$4:$J$48,$F$4:$F$48,AQ9)</f>
        <v>0</v>
      </c>
      <c r="BV13" s="278">
        <f>IF($AP$2=0,+BW13-BB9,0)</f>
        <v>0</v>
      </c>
      <c r="BW13" s="1059">
        <f>+S$50</f>
        <v>0</v>
      </c>
      <c r="BX13" s="1026"/>
    </row>
    <row r="14" spans="1:76" ht="13.35" customHeight="1" x14ac:dyDescent="0.45">
      <c r="A14" s="1003" t="str">
        <f t="shared" si="0"/>
        <v>!</v>
      </c>
      <c r="B14" s="721"/>
      <c r="C14" s="1180"/>
      <c r="D14" s="722"/>
      <c r="E14" s="585"/>
      <c r="F14" s="586"/>
      <c r="G14" s="592"/>
      <c r="H14" s="1195"/>
      <c r="I14" s="1192"/>
      <c r="J14" s="1196"/>
      <c r="K14" s="1057">
        <f t="shared" si="4"/>
        <v>0</v>
      </c>
      <c r="L14" s="1049">
        <f t="shared" si="2"/>
        <v>0</v>
      </c>
      <c r="M14" s="1050">
        <f>IF(AND(B14&gt;0,B14&lt;&gt;"x",M13&lt;&gt;0),+M13+1,0)</f>
        <v>0</v>
      </c>
      <c r="N14" s="1051">
        <f t="shared" si="5"/>
        <v>0</v>
      </c>
      <c r="O14" s="87">
        <f t="shared" si="6"/>
        <v>0</v>
      </c>
      <c r="P14" s="87" t="str">
        <f t="shared" si="7"/>
        <v/>
      </c>
      <c r="Q14" s="1052">
        <f t="shared" si="8"/>
        <v>0</v>
      </c>
      <c r="R14" s="87">
        <f t="shared" si="9"/>
        <v>0</v>
      </c>
      <c r="S14" s="87" t="str">
        <f t="shared" si="10"/>
        <v/>
      </c>
      <c r="T14" s="1052">
        <f t="shared" si="11"/>
        <v>0</v>
      </c>
      <c r="U14" s="87">
        <f t="shared" si="12"/>
        <v>0</v>
      </c>
      <c r="V14" s="87" t="str">
        <f t="shared" si="13"/>
        <v/>
      </c>
      <c r="W14" s="1052">
        <f t="shared" si="14"/>
        <v>1</v>
      </c>
      <c r="X14" s="87">
        <f t="shared" si="15"/>
        <v>0</v>
      </c>
      <c r="Y14" s="87">
        <f t="shared" si="16"/>
        <v>0</v>
      </c>
      <c r="Z14" s="1052">
        <f t="shared" si="17"/>
        <v>1</v>
      </c>
      <c r="AA14" s="87">
        <f t="shared" si="18"/>
        <v>0</v>
      </c>
      <c r="AB14" s="87">
        <f t="shared" si="19"/>
        <v>0</v>
      </c>
      <c r="AC14" s="1052">
        <f t="shared" si="20"/>
        <v>1</v>
      </c>
      <c r="AD14" s="87">
        <f t="shared" si="21"/>
        <v>0</v>
      </c>
      <c r="AE14" s="87">
        <f t="shared" si="22"/>
        <v>0</v>
      </c>
      <c r="AF14" s="1052">
        <f t="shared" si="23"/>
        <v>1</v>
      </c>
      <c r="AG14" s="87">
        <f t="shared" si="24"/>
        <v>0</v>
      </c>
      <c r="AH14" s="87">
        <f t="shared" si="25"/>
        <v>0</v>
      </c>
      <c r="AI14" s="1052">
        <f t="shared" si="26"/>
        <v>1</v>
      </c>
      <c r="AJ14" s="87">
        <f t="shared" si="27"/>
        <v>0</v>
      </c>
      <c r="AK14" s="87">
        <f t="shared" si="28"/>
        <v>0</v>
      </c>
      <c r="AL14" s="1052">
        <f t="shared" si="29"/>
        <v>0</v>
      </c>
      <c r="AM14" s="91">
        <f t="shared" si="30"/>
        <v>0</v>
      </c>
      <c r="AN14" s="91" t="str">
        <f t="shared" si="31"/>
        <v/>
      </c>
      <c r="AO14" s="1053">
        <f>IF(AP14="E",1,0)</f>
        <v>0</v>
      </c>
      <c r="AP14" s="1054">
        <f t="shared" si="32"/>
        <v>0</v>
      </c>
      <c r="AQ14" s="217" t="str">
        <f>+Parameter!AH14</f>
        <v>Arzt</v>
      </c>
      <c r="AR14" s="631"/>
      <c r="AS14" s="632">
        <f>SUM(AS15:AS18)</f>
        <v>0</v>
      </c>
      <c r="AT14" s="632"/>
      <c r="AU14" s="632"/>
      <c r="AV14" s="632"/>
      <c r="AW14" s="632">
        <f>SUM(AW15:AW18)</f>
        <v>0</v>
      </c>
      <c r="AX14" s="632"/>
      <c r="AY14" s="632"/>
      <c r="AZ14" s="632"/>
      <c r="BA14" s="632">
        <f>SUM(BA15:BA18)</f>
        <v>0</v>
      </c>
      <c r="BB14" s="634">
        <f>+BA14+AW14+AS14</f>
        <v>0</v>
      </c>
      <c r="BD14" s="268"/>
      <c r="BE14" s="274">
        <f>IF($I$2=AQ14,1,IF($I$2=Jahr!$M$7,1,0))</f>
        <v>1</v>
      </c>
      <c r="BF14" s="728">
        <v>1</v>
      </c>
      <c r="BG14" s="227"/>
      <c r="BH14" s="227"/>
      <c r="BI14" s="227"/>
      <c r="BJ14" s="227"/>
      <c r="BK14" s="227"/>
      <c r="BL14" s="227"/>
      <c r="BM14" s="227"/>
      <c r="BN14" s="227"/>
      <c r="BO14" s="227"/>
      <c r="BP14" s="273"/>
      <c r="BQ14" s="273"/>
      <c r="BR14" s="273"/>
      <c r="BV14" s="1055"/>
      <c r="BW14" s="1056"/>
      <c r="BX14" s="1026"/>
    </row>
    <row r="15" spans="1:76" ht="13.35" customHeight="1" x14ac:dyDescent="0.45">
      <c r="A15" s="1003" t="str">
        <f t="shared" si="0"/>
        <v>!</v>
      </c>
      <c r="B15" s="721"/>
      <c r="C15" s="1180"/>
      <c r="D15" s="722"/>
      <c r="E15" s="585"/>
      <c r="F15" s="586"/>
      <c r="G15" s="592"/>
      <c r="H15" s="1195"/>
      <c r="I15" s="1192"/>
      <c r="J15" s="1196"/>
      <c r="K15" s="1057">
        <f t="shared" si="4"/>
        <v>0</v>
      </c>
      <c r="L15" s="1049">
        <f t="shared" si="2"/>
        <v>0</v>
      </c>
      <c r="M15" s="1050">
        <f>IF(AND(B15&gt;0,B15&lt;&gt;"x",M14&lt;&gt;0),+M14+1,0)</f>
        <v>0</v>
      </c>
      <c r="N15" s="1051">
        <f t="shared" si="5"/>
        <v>0</v>
      </c>
      <c r="O15" s="87">
        <f t="shared" si="6"/>
        <v>0</v>
      </c>
      <c r="P15" s="87" t="str">
        <f t="shared" si="7"/>
        <v/>
      </c>
      <c r="Q15" s="1052">
        <f t="shared" si="8"/>
        <v>0</v>
      </c>
      <c r="R15" s="87">
        <f t="shared" si="9"/>
        <v>0</v>
      </c>
      <c r="S15" s="87" t="str">
        <f t="shared" si="10"/>
        <v/>
      </c>
      <c r="T15" s="1052">
        <f t="shared" si="11"/>
        <v>0</v>
      </c>
      <c r="U15" s="87">
        <f t="shared" si="12"/>
        <v>0</v>
      </c>
      <c r="V15" s="87" t="str">
        <f t="shared" si="13"/>
        <v/>
      </c>
      <c r="W15" s="1052">
        <f t="shared" si="14"/>
        <v>1</v>
      </c>
      <c r="X15" s="87">
        <f t="shared" si="15"/>
        <v>0</v>
      </c>
      <c r="Y15" s="87">
        <f t="shared" si="16"/>
        <v>0</v>
      </c>
      <c r="Z15" s="1052">
        <f t="shared" si="17"/>
        <v>1</v>
      </c>
      <c r="AA15" s="87">
        <f t="shared" si="18"/>
        <v>0</v>
      </c>
      <c r="AB15" s="87">
        <f t="shared" si="19"/>
        <v>0</v>
      </c>
      <c r="AC15" s="1052">
        <f t="shared" si="20"/>
        <v>1</v>
      </c>
      <c r="AD15" s="87">
        <f t="shared" si="21"/>
        <v>0</v>
      </c>
      <c r="AE15" s="87">
        <f t="shared" si="22"/>
        <v>0</v>
      </c>
      <c r="AF15" s="1052">
        <f t="shared" si="23"/>
        <v>1</v>
      </c>
      <c r="AG15" s="87">
        <f t="shared" si="24"/>
        <v>0</v>
      </c>
      <c r="AH15" s="87">
        <f t="shared" si="25"/>
        <v>0</v>
      </c>
      <c r="AI15" s="1052">
        <f t="shared" si="26"/>
        <v>1</v>
      </c>
      <c r="AJ15" s="87">
        <f t="shared" si="27"/>
        <v>0</v>
      </c>
      <c r="AK15" s="87">
        <f t="shared" si="28"/>
        <v>0</v>
      </c>
      <c r="AL15" s="1052">
        <f t="shared" si="29"/>
        <v>0</v>
      </c>
      <c r="AM15" s="91">
        <f t="shared" si="30"/>
        <v>0</v>
      </c>
      <c r="AN15" s="91" t="str">
        <f t="shared" si="31"/>
        <v/>
      </c>
      <c r="AO15" s="1058" t="str">
        <f>+Parameter!$D$6</f>
        <v>A</v>
      </c>
      <c r="AP15" s="1054">
        <f t="shared" si="32"/>
        <v>0</v>
      </c>
      <c r="AQ15" s="380" t="str">
        <f>+Parameter!AH15</f>
        <v>A</v>
      </c>
      <c r="AR15" s="381" t="str">
        <f>+Parameter!AI15</f>
        <v>Augenarzt</v>
      </c>
      <c r="AS15" s="501">
        <f>SUMIFS($I$4:$I$48,$F$4:$F$48,AQ14,$E$4:$E$48,AQ15)+SUMIFS($J$4:$J$48,$F$4:$F$48,AQ14,$E$4:$E$48,AQ15)+SUMIFS($H$4:$H$48,$F$4:$F$48,AQ14,$E$4:$E$48,AQ15)</f>
        <v>0</v>
      </c>
      <c r="AT15" s="379"/>
      <c r="AU15" s="380" t="str">
        <f>+Parameter!AL15</f>
        <v>K</v>
      </c>
      <c r="AV15" s="381" t="str">
        <f>+Parameter!AM15</f>
        <v>Kardiologie</v>
      </c>
      <c r="AW15" s="379">
        <f>SUMIFS($I$4:$I$48,$F$4:$F$48,AQ14,$E$4:$E$48,AU15)+SUMIFS($J$4:$J$48,$F$4:$F$48,AQ14,$E$4:$E$48,AU15)+SUMIFS($H$4:$H$48,$F$4:$F$48,AQ14,$E$4:$E$48,AU15)</f>
        <v>0</v>
      </c>
      <c r="AX15" s="379"/>
      <c r="AY15" s="380" t="str">
        <f>+Parameter!AP15</f>
        <v>D</v>
      </c>
      <c r="AZ15" s="381" t="str">
        <f>+Parameter!AQ15</f>
        <v>DKV-Beitrag</v>
      </c>
      <c r="BA15" s="379">
        <f>SUMIFS($I$4:$I$48,$F$4:$F$48,AQ14,$E$4:$E$48,AY15)+SUMIFS($J$4:$J$48,$F$4:$F$48,AQ14,$E$4:$E$48,AY15)+SUMIFS($H$4:$H$48,$F$4:$F$48,AQ14,$E$4:$E$48,AY15)</f>
        <v>0</v>
      </c>
      <c r="BB15" s="370" t="str">
        <f>IF(AND($B$50="y",BB16&lt;&gt;0),"aktuell","")</f>
        <v/>
      </c>
      <c r="BD15" s="268"/>
      <c r="BE15" s="274">
        <f>IF($I$2=AQ14,1,IF($I$2=Jahr!$M$7,1,0))</f>
        <v>1</v>
      </c>
      <c r="BF15" s="728">
        <v>1</v>
      </c>
      <c r="BG15" s="699">
        <f t="shared" si="33"/>
        <v>0</v>
      </c>
      <c r="BH15" s="699">
        <f t="shared" si="34"/>
        <v>0</v>
      </c>
      <c r="BI15" s="699">
        <f t="shared" si="35"/>
        <v>0</v>
      </c>
      <c r="BJ15" s="700">
        <f t="shared" si="36"/>
        <v>0</v>
      </c>
      <c r="BK15" s="700">
        <f t="shared" si="37"/>
        <v>0</v>
      </c>
      <c r="BL15" s="700">
        <f t="shared" si="38"/>
        <v>0</v>
      </c>
      <c r="BM15" s="701">
        <f t="shared" si="39"/>
        <v>0</v>
      </c>
      <c r="BN15" s="701">
        <f t="shared" si="40"/>
        <v>0</v>
      </c>
      <c r="BO15" s="701">
        <f t="shared" si="41"/>
        <v>0</v>
      </c>
      <c r="BP15" s="698">
        <f t="shared" si="42"/>
        <v>0</v>
      </c>
      <c r="BQ15" s="698">
        <f t="shared" si="43"/>
        <v>0</v>
      </c>
      <c r="BR15" s="698">
        <f t="shared" si="44"/>
        <v>0</v>
      </c>
      <c r="BS15" s="270" t="s">
        <v>8</v>
      </c>
      <c r="BV15" s="1055"/>
      <c r="BW15" s="1056"/>
      <c r="BX15" s="1026"/>
    </row>
    <row r="16" spans="1:76" ht="13.35" customHeight="1" x14ac:dyDescent="0.45">
      <c r="A16" s="1003" t="str">
        <f t="shared" si="0"/>
        <v>!</v>
      </c>
      <c r="B16" s="721"/>
      <c r="C16" s="1180"/>
      <c r="D16" s="722"/>
      <c r="E16" s="585"/>
      <c r="F16" s="586"/>
      <c r="G16" s="592"/>
      <c r="H16" s="1195"/>
      <c r="I16" s="1192"/>
      <c r="J16" s="1196"/>
      <c r="K16" s="1057">
        <f t="shared" si="4"/>
        <v>0</v>
      </c>
      <c r="L16" s="1049">
        <f t="shared" si="2"/>
        <v>0</v>
      </c>
      <c r="M16" s="1050">
        <f t="shared" si="45"/>
        <v>0</v>
      </c>
      <c r="N16" s="1051">
        <f t="shared" si="5"/>
        <v>0</v>
      </c>
      <c r="O16" s="87">
        <f t="shared" si="6"/>
        <v>0</v>
      </c>
      <c r="P16" s="87" t="str">
        <f t="shared" si="7"/>
        <v/>
      </c>
      <c r="Q16" s="1052">
        <f t="shared" si="8"/>
        <v>0</v>
      </c>
      <c r="R16" s="87">
        <f t="shared" si="9"/>
        <v>0</v>
      </c>
      <c r="S16" s="87" t="str">
        <f t="shared" si="10"/>
        <v/>
      </c>
      <c r="T16" s="1052">
        <f t="shared" si="11"/>
        <v>0</v>
      </c>
      <c r="U16" s="87">
        <f t="shared" si="12"/>
        <v>0</v>
      </c>
      <c r="V16" s="87" t="str">
        <f t="shared" si="13"/>
        <v/>
      </c>
      <c r="W16" s="1052">
        <f t="shared" si="14"/>
        <v>1</v>
      </c>
      <c r="X16" s="87">
        <f t="shared" si="15"/>
        <v>0</v>
      </c>
      <c r="Y16" s="87">
        <f t="shared" si="16"/>
        <v>0</v>
      </c>
      <c r="Z16" s="1052">
        <f t="shared" si="17"/>
        <v>1</v>
      </c>
      <c r="AA16" s="87">
        <f t="shared" si="18"/>
        <v>0</v>
      </c>
      <c r="AB16" s="87">
        <f t="shared" si="19"/>
        <v>0</v>
      </c>
      <c r="AC16" s="1052">
        <f t="shared" si="20"/>
        <v>1</v>
      </c>
      <c r="AD16" s="87">
        <f t="shared" si="21"/>
        <v>0</v>
      </c>
      <c r="AE16" s="87">
        <f t="shared" si="22"/>
        <v>0</v>
      </c>
      <c r="AF16" s="1052">
        <f t="shared" si="23"/>
        <v>1</v>
      </c>
      <c r="AG16" s="87">
        <f t="shared" si="24"/>
        <v>0</v>
      </c>
      <c r="AH16" s="87">
        <f t="shared" si="25"/>
        <v>0</v>
      </c>
      <c r="AI16" s="1052">
        <f t="shared" si="26"/>
        <v>1</v>
      </c>
      <c r="AJ16" s="87">
        <f t="shared" si="27"/>
        <v>0</v>
      </c>
      <c r="AK16" s="87">
        <f t="shared" si="28"/>
        <v>0</v>
      </c>
      <c r="AL16" s="1052">
        <f t="shared" si="29"/>
        <v>0</v>
      </c>
      <c r="AM16" s="91">
        <f t="shared" si="30"/>
        <v>0</v>
      </c>
      <c r="AN16" s="91" t="str">
        <f t="shared" si="31"/>
        <v/>
      </c>
      <c r="AO16" s="1058" t="str">
        <f>+Parameter!$D$6</f>
        <v>A</v>
      </c>
      <c r="AP16" s="1054">
        <f t="shared" si="32"/>
        <v>0</v>
      </c>
      <c r="AQ16" s="381" t="str">
        <f>+Parameter!AH16</f>
        <v>H</v>
      </c>
      <c r="AR16" s="381" t="str">
        <f>+Parameter!AI16</f>
        <v>Hausarzt</v>
      </c>
      <c r="AS16" s="501">
        <f>SUMIFS($I$4:$I$48,$F$4:$F$48,AQ14,$E$4:$E$48,AQ16)+SUMIFS($J$4:$J$48,$F$4:$F$48,AQ14,$E$4:$E$48,AQ16)+SUMIFS($H$4:$H$48,$F$4:$F$48,AQ14,$E$4:$E$48,AQ16)</f>
        <v>0</v>
      </c>
      <c r="AT16" s="379"/>
      <c r="AU16" s="381" t="str">
        <f>+Parameter!AL16</f>
        <v>N</v>
      </c>
      <c r="AV16" s="381" t="str">
        <f>+Parameter!AM16</f>
        <v>Nephrologie</v>
      </c>
      <c r="AW16" s="379">
        <f>SUMIFS($I$4:$I$48,$F$4:$F$48,AQ14,$E$4:$E$48,AU16)+SUMIFS($J$4:$J$48,$F$4:$F$48,AQ14,$E$4:$E$48,AU16)+SUMIFS($H$4:$H$48,$F$4:$F$48,AQ14,$E$4:$E$48,AU16)</f>
        <v>0</v>
      </c>
      <c r="AX16" s="379"/>
      <c r="AY16" s="381">
        <f>+Parameter!AP16</f>
        <v>0</v>
      </c>
      <c r="AZ16" s="381">
        <f>+Parameter!AQ16</f>
        <v>0</v>
      </c>
      <c r="BA16" s="379">
        <f>SUMIFS($I$4:$I$48,$F$4:$F$48,AQ14,$E$4:$E$48,AY16)+SUMIFS($J$4:$J$48,$F$4:$F$48,AQ14,$E$4:$E$48,AY16)+SUMIFS($H$4:$H$48,$F$4:$F$48,AQ14,$E$4:$E$48,AY16)</f>
        <v>0</v>
      </c>
      <c r="BB16" s="371">
        <f>+V2</f>
        <v>0</v>
      </c>
      <c r="BD16" s="268"/>
      <c r="BE16" s="274">
        <f>IF($I$2=AQ14,1,IF($I$2=Jahr!$M$7,1,0))</f>
        <v>1</v>
      </c>
      <c r="BF16" s="728">
        <v>1</v>
      </c>
      <c r="BG16" s="699">
        <f t="shared" si="33"/>
        <v>0</v>
      </c>
      <c r="BH16" s="699">
        <f t="shared" si="34"/>
        <v>0</v>
      </c>
      <c r="BI16" s="699">
        <f t="shared" si="35"/>
        <v>0</v>
      </c>
      <c r="BJ16" s="700">
        <f t="shared" si="36"/>
        <v>0</v>
      </c>
      <c r="BK16" s="700">
        <f t="shared" si="37"/>
        <v>0</v>
      </c>
      <c r="BL16" s="700">
        <f t="shared" si="38"/>
        <v>0</v>
      </c>
      <c r="BM16" s="701">
        <f t="shared" si="39"/>
        <v>0</v>
      </c>
      <c r="BN16" s="701">
        <f t="shared" si="40"/>
        <v>0</v>
      </c>
      <c r="BO16" s="701">
        <f t="shared" si="41"/>
        <v>0</v>
      </c>
      <c r="BP16" s="698">
        <f t="shared" si="42"/>
        <v>0</v>
      </c>
      <c r="BQ16" s="698">
        <f t="shared" si="43"/>
        <v>0</v>
      </c>
      <c r="BR16" s="698">
        <f t="shared" si="44"/>
        <v>0</v>
      </c>
      <c r="BS16" s="275">
        <f>SUMIFS($H$4:$H$48,$F$4:$F$48,AQ14,$B$4:$B$48,"&gt;0")</f>
        <v>0</v>
      </c>
      <c r="BT16" s="275">
        <f>SUMIFS($I$4:$I$48,$F$4:$F$48,AQ14,$B$4:$B$48,"&gt;0")</f>
        <v>0</v>
      </c>
      <c r="BU16" s="275">
        <f>SUMIFS($J$4:$J$48,$F$4:$F$48,AQ14,$B$4:$B$48,"&gt;0")</f>
        <v>0</v>
      </c>
      <c r="BV16" s="276"/>
      <c r="BW16" s="1056"/>
      <c r="BX16" s="1026"/>
    </row>
    <row r="17" spans="1:76" ht="13.35" customHeight="1" x14ac:dyDescent="0.45">
      <c r="A17" s="1003" t="str">
        <f t="shared" si="0"/>
        <v>!</v>
      </c>
      <c r="B17" s="721"/>
      <c r="C17" s="1180"/>
      <c r="D17" s="722"/>
      <c r="E17" s="585"/>
      <c r="F17" s="586"/>
      <c r="G17" s="592"/>
      <c r="H17" s="1195"/>
      <c r="I17" s="1192"/>
      <c r="J17" s="1196"/>
      <c r="K17" s="1057">
        <f t="shared" si="4"/>
        <v>0</v>
      </c>
      <c r="L17" s="1049">
        <f t="shared" si="2"/>
        <v>0</v>
      </c>
      <c r="M17" s="1050">
        <f t="shared" si="45"/>
        <v>0</v>
      </c>
      <c r="N17" s="1051">
        <f t="shared" si="5"/>
        <v>0</v>
      </c>
      <c r="O17" s="87">
        <f t="shared" si="6"/>
        <v>0</v>
      </c>
      <c r="P17" s="87" t="str">
        <f t="shared" si="7"/>
        <v/>
      </c>
      <c r="Q17" s="1052">
        <f t="shared" si="8"/>
        <v>0</v>
      </c>
      <c r="R17" s="87">
        <f t="shared" si="9"/>
        <v>0</v>
      </c>
      <c r="S17" s="87" t="str">
        <f t="shared" si="10"/>
        <v/>
      </c>
      <c r="T17" s="1052">
        <f t="shared" si="11"/>
        <v>0</v>
      </c>
      <c r="U17" s="87">
        <f t="shared" si="12"/>
        <v>0</v>
      </c>
      <c r="V17" s="87" t="str">
        <f t="shared" si="13"/>
        <v/>
      </c>
      <c r="W17" s="1052">
        <f t="shared" si="14"/>
        <v>1</v>
      </c>
      <c r="X17" s="87">
        <f t="shared" si="15"/>
        <v>0</v>
      </c>
      <c r="Y17" s="87">
        <f t="shared" si="16"/>
        <v>0</v>
      </c>
      <c r="Z17" s="1052">
        <f t="shared" si="17"/>
        <v>1</v>
      </c>
      <c r="AA17" s="87">
        <f t="shared" si="18"/>
        <v>0</v>
      </c>
      <c r="AB17" s="87">
        <f t="shared" si="19"/>
        <v>0</v>
      </c>
      <c r="AC17" s="1052">
        <f t="shared" si="20"/>
        <v>1</v>
      </c>
      <c r="AD17" s="87">
        <f t="shared" si="21"/>
        <v>0</v>
      </c>
      <c r="AE17" s="87">
        <f t="shared" si="22"/>
        <v>0</v>
      </c>
      <c r="AF17" s="1052">
        <f t="shared" si="23"/>
        <v>1</v>
      </c>
      <c r="AG17" s="87">
        <f t="shared" si="24"/>
        <v>0</v>
      </c>
      <c r="AH17" s="87">
        <f t="shared" si="25"/>
        <v>0</v>
      </c>
      <c r="AI17" s="1052">
        <f t="shared" si="26"/>
        <v>1</v>
      </c>
      <c r="AJ17" s="87">
        <f t="shared" si="27"/>
        <v>0</v>
      </c>
      <c r="AK17" s="87">
        <f t="shared" si="28"/>
        <v>0</v>
      </c>
      <c r="AL17" s="1052">
        <f t="shared" si="29"/>
        <v>0</v>
      </c>
      <c r="AM17" s="91">
        <f t="shared" si="30"/>
        <v>0</v>
      </c>
      <c r="AN17" s="91" t="str">
        <f t="shared" si="31"/>
        <v/>
      </c>
      <c r="AO17" s="1058" t="str">
        <f>+Parameter!$D$6</f>
        <v>A</v>
      </c>
      <c r="AP17" s="1054">
        <f t="shared" si="32"/>
        <v>0</v>
      </c>
      <c r="AQ17" s="381" t="str">
        <f>+Parameter!AH17</f>
        <v>Z</v>
      </c>
      <c r="AR17" s="381" t="str">
        <f>+Parameter!AI17</f>
        <v>Zahnarzt</v>
      </c>
      <c r="AS17" s="501">
        <f>SUMIFS($I$4:$I$48,$F$4:$F$48,AQ14,$E$4:$E$48,AQ17)+SUMIFS($J$4:$J$48,$F$4:$F$48,AQ14,$E$4:$E$48,AQ17)+SUMIFS($H$4:$H$48,$F$4:$F$48,AQ14,$E$4:$E$48,AQ17)</f>
        <v>0</v>
      </c>
      <c r="AT17" s="379"/>
      <c r="AU17" s="381" t="str">
        <f>+Parameter!AL17</f>
        <v>U</v>
      </c>
      <c r="AV17" s="381" t="str">
        <f>+Parameter!AM17</f>
        <v>Urologie</v>
      </c>
      <c r="AW17" s="379">
        <f>SUMIFS($I$4:$I$48,$F$4:$F$48,AQ14,$E$4:$E$48,AU17)+SUMIFS($J$4:$J$48,$F$4:$F$48,AQ14,$E$4:$E$48,AU17)+SUMIFS($H$4:$H$48,$F$4:$F$48,AQ14,$E$4:$E$48,AU17)</f>
        <v>0</v>
      </c>
      <c r="AX17" s="379"/>
      <c r="AY17" s="381">
        <f>+Parameter!AP17</f>
        <v>0</v>
      </c>
      <c r="AZ17" s="381">
        <f>+Parameter!AQ17</f>
        <v>0</v>
      </c>
      <c r="BA17" s="379">
        <f>SUMIFS($I$4:$I$48,$F$4:$F$48,AQ14,$E$4:$E$48,AY17)+SUMIFS($J$4:$J$48,$F$4:$F$48,AQ14,$E$4:$E$48,AY17)+SUMIFS($H$4:$H$48,$F$4:$F$48,AQ14,$E$4:$E$48,AY17)</f>
        <v>0</v>
      </c>
      <c r="BB17" s="372" t="str">
        <f>IF(BB18&lt;&gt;0,"Monatsende","")</f>
        <v/>
      </c>
      <c r="BD17" s="268"/>
      <c r="BE17" s="274">
        <f>IF($I$2=AQ14,1,IF($I$2=Jahr!$M$7,1,0))</f>
        <v>1</v>
      </c>
      <c r="BF17" s="728">
        <v>1</v>
      </c>
      <c r="BG17" s="699">
        <f t="shared" si="33"/>
        <v>0</v>
      </c>
      <c r="BH17" s="699">
        <f t="shared" si="34"/>
        <v>0</v>
      </c>
      <c r="BI17" s="699">
        <f t="shared" si="35"/>
        <v>0</v>
      </c>
      <c r="BJ17" s="700">
        <f t="shared" si="36"/>
        <v>0</v>
      </c>
      <c r="BK17" s="700">
        <f t="shared" si="37"/>
        <v>0</v>
      </c>
      <c r="BL17" s="700">
        <f t="shared" si="38"/>
        <v>0</v>
      </c>
      <c r="BM17" s="701">
        <f t="shared" si="39"/>
        <v>0</v>
      </c>
      <c r="BN17" s="701">
        <f t="shared" si="40"/>
        <v>0</v>
      </c>
      <c r="BO17" s="701">
        <f t="shared" si="41"/>
        <v>0</v>
      </c>
      <c r="BP17" s="698">
        <f t="shared" si="42"/>
        <v>0</v>
      </c>
      <c r="BQ17" s="698">
        <f t="shared" si="43"/>
        <v>0</v>
      </c>
      <c r="BR17" s="698">
        <f t="shared" si="44"/>
        <v>0</v>
      </c>
      <c r="BS17" s="270" t="s">
        <v>22</v>
      </c>
      <c r="BV17" s="1055"/>
      <c r="BW17" s="1056"/>
      <c r="BX17" s="1026"/>
    </row>
    <row r="18" spans="1:76" ht="13.35" customHeight="1" x14ac:dyDescent="0.45">
      <c r="A18" s="1003" t="str">
        <f t="shared" si="0"/>
        <v>!</v>
      </c>
      <c r="B18" s="721"/>
      <c r="C18" s="1180"/>
      <c r="D18" s="722"/>
      <c r="E18" s="585"/>
      <c r="F18" s="586"/>
      <c r="G18" s="592"/>
      <c r="H18" s="1195"/>
      <c r="I18" s="1192"/>
      <c r="J18" s="1196"/>
      <c r="K18" s="1057">
        <f t="shared" si="4"/>
        <v>0</v>
      </c>
      <c r="L18" s="1049">
        <f t="shared" si="2"/>
        <v>0</v>
      </c>
      <c r="M18" s="1050">
        <f t="shared" si="45"/>
        <v>0</v>
      </c>
      <c r="N18" s="1051">
        <f t="shared" si="5"/>
        <v>0</v>
      </c>
      <c r="O18" s="87">
        <f t="shared" si="6"/>
        <v>0</v>
      </c>
      <c r="P18" s="87" t="str">
        <f t="shared" si="7"/>
        <v/>
      </c>
      <c r="Q18" s="1052">
        <f t="shared" si="8"/>
        <v>0</v>
      </c>
      <c r="R18" s="87">
        <f t="shared" si="9"/>
        <v>0</v>
      </c>
      <c r="S18" s="87" t="str">
        <f t="shared" si="10"/>
        <v/>
      </c>
      <c r="T18" s="1052">
        <f t="shared" si="11"/>
        <v>0</v>
      </c>
      <c r="U18" s="87">
        <f t="shared" si="12"/>
        <v>0</v>
      </c>
      <c r="V18" s="87" t="str">
        <f t="shared" si="13"/>
        <v/>
      </c>
      <c r="W18" s="1052">
        <f t="shared" si="14"/>
        <v>1</v>
      </c>
      <c r="X18" s="87">
        <f t="shared" si="15"/>
        <v>0</v>
      </c>
      <c r="Y18" s="87">
        <f t="shared" si="16"/>
        <v>0</v>
      </c>
      <c r="Z18" s="1052">
        <f t="shared" si="17"/>
        <v>1</v>
      </c>
      <c r="AA18" s="87">
        <f t="shared" si="18"/>
        <v>0</v>
      </c>
      <c r="AB18" s="87">
        <f t="shared" si="19"/>
        <v>0</v>
      </c>
      <c r="AC18" s="1052">
        <f t="shared" si="20"/>
        <v>1</v>
      </c>
      <c r="AD18" s="87">
        <f t="shared" si="21"/>
        <v>0</v>
      </c>
      <c r="AE18" s="87">
        <f t="shared" si="22"/>
        <v>0</v>
      </c>
      <c r="AF18" s="1052">
        <f t="shared" si="23"/>
        <v>1</v>
      </c>
      <c r="AG18" s="87">
        <f t="shared" si="24"/>
        <v>0</v>
      </c>
      <c r="AH18" s="87">
        <f t="shared" si="25"/>
        <v>0</v>
      </c>
      <c r="AI18" s="1052">
        <f t="shared" si="26"/>
        <v>1</v>
      </c>
      <c r="AJ18" s="87">
        <f t="shared" si="27"/>
        <v>0</v>
      </c>
      <c r="AK18" s="87">
        <f t="shared" si="28"/>
        <v>0</v>
      </c>
      <c r="AL18" s="1052">
        <f t="shared" si="29"/>
        <v>0</v>
      </c>
      <c r="AM18" s="91">
        <f t="shared" si="30"/>
        <v>0</v>
      </c>
      <c r="AN18" s="91" t="str">
        <f t="shared" si="31"/>
        <v/>
      </c>
      <c r="AO18" s="1058" t="str">
        <f>+Parameter!$D$6</f>
        <v>A</v>
      </c>
      <c r="AP18" s="1054">
        <f t="shared" si="32"/>
        <v>0</v>
      </c>
      <c r="AQ18" s="383" t="str">
        <f>+Parameter!AH18</f>
        <v>M</v>
      </c>
      <c r="AR18" s="383" t="str">
        <f>+Parameter!AI18</f>
        <v>Medikamente</v>
      </c>
      <c r="AS18" s="501">
        <f>SUMIFS($I$4:$I$48,$F$4:$F$48,AQ14,$E$4:$E$48,AQ18)+SUMIFS($J$4:$J$48,$F$4:$F$48,AQ14,$E$4:$E$48,AQ18)+SUMIFS($H$4:$H$48,$F$4:$F$48,AQ14,$E$4:$E$48,AQ18)</f>
        <v>0</v>
      </c>
      <c r="AT18" s="382"/>
      <c r="AU18" s="383" t="str">
        <f>+Parameter!AL18</f>
        <v>L</v>
      </c>
      <c r="AV18" s="383" t="str">
        <f>+Parameter!AM18</f>
        <v>Labor</v>
      </c>
      <c r="AW18" s="379">
        <f>SUMIFS($I$4:$I$48,$F$4:$F$48,AQ14,$E$4:$E$48,AU18)+SUMIFS($J$4:$J$48,$F$4:$F$48,AQ14,$E$4:$E$48,AU18)+SUMIFS($H$4:$H$48,$F$4:$F$48,AQ14,$E$4:$E$48,AU18)</f>
        <v>0</v>
      </c>
      <c r="AX18" s="382"/>
      <c r="AY18" s="383" t="str">
        <f>+Parameter!AP18</f>
        <v>E</v>
      </c>
      <c r="AZ18" s="383" t="str">
        <f>+Parameter!AQ18</f>
        <v>Erstattung DKV</v>
      </c>
      <c r="BA18" s="379">
        <f>SUMIFS($I$4:$I$48,$F$4:$F$48,AQ14,$E$4:$E$48,AY18)+SUMIFS($J$4:$J$48,$F$4:$F$48,AQ14,$E$4:$E$48,AY18)+SUMIFS($H$4:$H$48,$F$4:$F$48,AQ14,$E$4:$E$48,AY18)</f>
        <v>0</v>
      </c>
      <c r="BB18" s="375">
        <f>+V3</f>
        <v>0</v>
      </c>
      <c r="BD18" s="268"/>
      <c r="BE18" s="274">
        <f>IF($I$2=AQ14,1,IF($I$2=Jahr!$M$7,1,0))</f>
        <v>1</v>
      </c>
      <c r="BF18" s="728">
        <v>1</v>
      </c>
      <c r="BG18" s="702">
        <f t="shared" si="33"/>
        <v>0</v>
      </c>
      <c r="BH18" s="702">
        <f t="shared" si="34"/>
        <v>0</v>
      </c>
      <c r="BI18" s="702">
        <f t="shared" si="35"/>
        <v>0</v>
      </c>
      <c r="BJ18" s="703">
        <f t="shared" si="36"/>
        <v>0</v>
      </c>
      <c r="BK18" s="703">
        <f t="shared" si="37"/>
        <v>0</v>
      </c>
      <c r="BL18" s="703">
        <f t="shared" si="38"/>
        <v>0</v>
      </c>
      <c r="BM18" s="704">
        <f t="shared" si="39"/>
        <v>0</v>
      </c>
      <c r="BN18" s="704">
        <f t="shared" si="40"/>
        <v>0</v>
      </c>
      <c r="BO18" s="704">
        <f t="shared" si="41"/>
        <v>0</v>
      </c>
      <c r="BP18" s="705">
        <f t="shared" si="42"/>
        <v>0</v>
      </c>
      <c r="BQ18" s="705">
        <f t="shared" si="43"/>
        <v>0</v>
      </c>
      <c r="BR18" s="705">
        <f t="shared" si="44"/>
        <v>0</v>
      </c>
      <c r="BS18" s="277">
        <f>SUMIFS($H$4:$H$48,$F$4:$F$48,AQ14)</f>
        <v>0</v>
      </c>
      <c r="BT18" s="277">
        <f>SUMIFS($I$4:$I$48,$F$4:$F$48,AQ14)</f>
        <v>0</v>
      </c>
      <c r="BU18" s="277">
        <f>SUMIFS($J$4:$J$48,$F$4:$F$48,AQ14)</f>
        <v>0</v>
      </c>
      <c r="BV18" s="278">
        <f>IF($AP$2=0,+BW18-BB14,0)</f>
        <v>0</v>
      </c>
      <c r="BW18" s="1059">
        <f>+V$50</f>
        <v>0</v>
      </c>
      <c r="BX18" s="1026"/>
    </row>
    <row r="19" spans="1:76" ht="13.35" customHeight="1" x14ac:dyDescent="0.45">
      <c r="A19" s="1003" t="str">
        <f t="shared" si="0"/>
        <v>!</v>
      </c>
      <c r="B19" s="721"/>
      <c r="C19" s="1180"/>
      <c r="D19" s="722"/>
      <c r="E19" s="585"/>
      <c r="F19" s="586"/>
      <c r="G19" s="592"/>
      <c r="H19" s="1195"/>
      <c r="I19" s="1192"/>
      <c r="J19" s="1196"/>
      <c r="K19" s="1057">
        <f t="shared" si="4"/>
        <v>0</v>
      </c>
      <c r="L19" s="1049">
        <f t="shared" si="2"/>
        <v>0</v>
      </c>
      <c r="M19" s="1050">
        <f t="shared" si="45"/>
        <v>0</v>
      </c>
      <c r="N19" s="1051">
        <f t="shared" si="5"/>
        <v>0</v>
      </c>
      <c r="O19" s="87">
        <f t="shared" si="6"/>
        <v>0</v>
      </c>
      <c r="P19" s="87" t="str">
        <f t="shared" si="7"/>
        <v/>
      </c>
      <c r="Q19" s="1052">
        <f t="shared" si="8"/>
        <v>0</v>
      </c>
      <c r="R19" s="87">
        <f t="shared" si="9"/>
        <v>0</v>
      </c>
      <c r="S19" s="87" t="str">
        <f t="shared" si="10"/>
        <v/>
      </c>
      <c r="T19" s="1052">
        <f t="shared" si="11"/>
        <v>0</v>
      </c>
      <c r="U19" s="87">
        <f t="shared" si="12"/>
        <v>0</v>
      </c>
      <c r="V19" s="87" t="str">
        <f t="shared" si="13"/>
        <v/>
      </c>
      <c r="W19" s="1052">
        <f t="shared" si="14"/>
        <v>1</v>
      </c>
      <c r="X19" s="87">
        <f t="shared" si="15"/>
        <v>0</v>
      </c>
      <c r="Y19" s="87">
        <f t="shared" si="16"/>
        <v>0</v>
      </c>
      <c r="Z19" s="1052">
        <f t="shared" si="17"/>
        <v>1</v>
      </c>
      <c r="AA19" s="87">
        <f t="shared" si="18"/>
        <v>0</v>
      </c>
      <c r="AB19" s="87">
        <f t="shared" si="19"/>
        <v>0</v>
      </c>
      <c r="AC19" s="1052">
        <f t="shared" si="20"/>
        <v>1</v>
      </c>
      <c r="AD19" s="87">
        <f t="shared" si="21"/>
        <v>0</v>
      </c>
      <c r="AE19" s="87">
        <f t="shared" si="22"/>
        <v>0</v>
      </c>
      <c r="AF19" s="1052">
        <f t="shared" si="23"/>
        <v>1</v>
      </c>
      <c r="AG19" s="87">
        <f t="shared" si="24"/>
        <v>0</v>
      </c>
      <c r="AH19" s="87">
        <f t="shared" si="25"/>
        <v>0</v>
      </c>
      <c r="AI19" s="1052">
        <f t="shared" si="26"/>
        <v>1</v>
      </c>
      <c r="AJ19" s="87">
        <f t="shared" si="27"/>
        <v>0</v>
      </c>
      <c r="AK19" s="87">
        <f t="shared" si="28"/>
        <v>0</v>
      </c>
      <c r="AL19" s="1052">
        <f t="shared" si="29"/>
        <v>0</v>
      </c>
      <c r="AM19" s="91">
        <f t="shared" si="30"/>
        <v>0</v>
      </c>
      <c r="AN19" s="91" t="str">
        <f t="shared" si="31"/>
        <v/>
      </c>
      <c r="AO19" s="1053">
        <f>IF(AP19="E",1,0)</f>
        <v>0</v>
      </c>
      <c r="AP19" s="1054">
        <f t="shared" si="32"/>
        <v>0</v>
      </c>
      <c r="AQ19" s="218" t="str">
        <f>+Parameter!AH19</f>
        <v>#</v>
      </c>
      <c r="AR19" s="631"/>
      <c r="AS19" s="632">
        <f>SUM(AS20:AS23)</f>
        <v>0</v>
      </c>
      <c r="AT19" s="632"/>
      <c r="AU19" s="632"/>
      <c r="AV19" s="632"/>
      <c r="AW19" s="632">
        <f>SUM(AW20:AW23)</f>
        <v>0</v>
      </c>
      <c r="AX19" s="632"/>
      <c r="AY19" s="632"/>
      <c r="AZ19" s="632"/>
      <c r="BA19" s="632">
        <f>SUM(BA20:BA23)</f>
        <v>0</v>
      </c>
      <c r="BB19" s="634">
        <f>+BA19+AW19+AS19</f>
        <v>0</v>
      </c>
      <c r="BD19" s="268"/>
      <c r="BE19" s="274">
        <f>IF($I$2=AQ19,1,IF($I$2=Jahr!$M$7,1,0))</f>
        <v>1</v>
      </c>
      <c r="BF19" s="728">
        <v>1</v>
      </c>
      <c r="BG19" s="227"/>
      <c r="BH19" s="227"/>
      <c r="BI19" s="227"/>
      <c r="BJ19" s="227"/>
      <c r="BK19" s="227"/>
      <c r="BL19" s="227"/>
      <c r="BM19" s="227"/>
      <c r="BN19" s="227"/>
      <c r="BO19" s="227"/>
      <c r="BP19" s="273"/>
      <c r="BQ19" s="273"/>
      <c r="BR19" s="273"/>
      <c r="BV19" s="1055"/>
      <c r="BW19" s="1056"/>
      <c r="BX19" s="1026"/>
    </row>
    <row r="20" spans="1:76" ht="13.35" customHeight="1" x14ac:dyDescent="0.45">
      <c r="A20" s="1003" t="str">
        <f t="shared" si="0"/>
        <v>!</v>
      </c>
      <c r="B20" s="721"/>
      <c r="C20" s="1180"/>
      <c r="D20" s="722"/>
      <c r="E20" s="585"/>
      <c r="F20" s="586"/>
      <c r="G20" s="592"/>
      <c r="H20" s="1195"/>
      <c r="I20" s="1192"/>
      <c r="J20" s="1196"/>
      <c r="K20" s="1057">
        <f t="shared" si="4"/>
        <v>0</v>
      </c>
      <c r="L20" s="1049">
        <f t="shared" si="2"/>
        <v>0</v>
      </c>
      <c r="M20" s="1050">
        <f t="shared" si="45"/>
        <v>0</v>
      </c>
      <c r="N20" s="1051">
        <f t="shared" si="5"/>
        <v>0</v>
      </c>
      <c r="O20" s="87">
        <f t="shared" si="6"/>
        <v>0</v>
      </c>
      <c r="P20" s="87" t="str">
        <f t="shared" si="7"/>
        <v/>
      </c>
      <c r="Q20" s="1052">
        <f t="shared" si="8"/>
        <v>0</v>
      </c>
      <c r="R20" s="87">
        <f t="shared" si="9"/>
        <v>0</v>
      </c>
      <c r="S20" s="87" t="str">
        <f t="shared" si="10"/>
        <v/>
      </c>
      <c r="T20" s="1052">
        <f t="shared" si="11"/>
        <v>0</v>
      </c>
      <c r="U20" s="87">
        <f t="shared" si="12"/>
        <v>0</v>
      </c>
      <c r="V20" s="87" t="str">
        <f t="shared" si="13"/>
        <v/>
      </c>
      <c r="W20" s="1052">
        <f t="shared" si="14"/>
        <v>1</v>
      </c>
      <c r="X20" s="87">
        <f t="shared" si="15"/>
        <v>0</v>
      </c>
      <c r="Y20" s="87">
        <f t="shared" si="16"/>
        <v>0</v>
      </c>
      <c r="Z20" s="1052">
        <f t="shared" si="17"/>
        <v>1</v>
      </c>
      <c r="AA20" s="87">
        <f t="shared" si="18"/>
        <v>0</v>
      </c>
      <c r="AB20" s="87">
        <f t="shared" si="19"/>
        <v>0</v>
      </c>
      <c r="AC20" s="1052">
        <f t="shared" si="20"/>
        <v>1</v>
      </c>
      <c r="AD20" s="87">
        <f t="shared" si="21"/>
        <v>0</v>
      </c>
      <c r="AE20" s="87">
        <f t="shared" si="22"/>
        <v>0</v>
      </c>
      <c r="AF20" s="1052">
        <f t="shared" si="23"/>
        <v>1</v>
      </c>
      <c r="AG20" s="87">
        <f t="shared" si="24"/>
        <v>0</v>
      </c>
      <c r="AH20" s="87">
        <f t="shared" si="25"/>
        <v>0</v>
      </c>
      <c r="AI20" s="1052">
        <f t="shared" si="26"/>
        <v>1</v>
      </c>
      <c r="AJ20" s="87">
        <f t="shared" si="27"/>
        <v>0</v>
      </c>
      <c r="AK20" s="87">
        <f t="shared" si="28"/>
        <v>0</v>
      </c>
      <c r="AL20" s="1052">
        <f t="shared" si="29"/>
        <v>0</v>
      </c>
      <c r="AM20" s="91">
        <f t="shared" si="30"/>
        <v>0</v>
      </c>
      <c r="AN20" s="91" t="str">
        <f t="shared" si="31"/>
        <v/>
      </c>
      <c r="AO20" s="1058">
        <f>+Parameter!$D$7</f>
        <v>0</v>
      </c>
      <c r="AP20" s="1054">
        <f t="shared" si="32"/>
        <v>0</v>
      </c>
      <c r="AQ20" s="384">
        <f>+Parameter!AH20</f>
        <v>0</v>
      </c>
      <c r="AR20" s="385">
        <f>+Parameter!AI20</f>
        <v>0</v>
      </c>
      <c r="AS20" s="379">
        <f>SUMIFS($I$4:$I$48,$F$4:$F$48,AQ19,$E$4:$E$48,AQ20)+SUMIFS($J$4:$J$48,$F$4:$F$48,AQ19,$E$4:$E$48,AQ20)+SUMIFS($H$4:$H$48,$F$4:$F$48,AQ19,$E$4:$E$48,AQ20)</f>
        <v>0</v>
      </c>
      <c r="AT20" s="379"/>
      <c r="AU20" s="384">
        <f>+Parameter!AL20</f>
        <v>0</v>
      </c>
      <c r="AV20" s="385">
        <f>+Parameter!AM20</f>
        <v>0</v>
      </c>
      <c r="AW20" s="379">
        <f>SUMIFS($I$4:$I$48,$F$4:$F$48,AQ19,$E$4:$E$48,AU20)+SUMIFS($J$4:$J$48,$F$4:$F$48,AQ19,$E$4:$E$48,AU20)+SUMIFS($H$4:$H$48,$F$4:$F$48,AQ19,$E$4:$E$48,AU20)</f>
        <v>0</v>
      </c>
      <c r="AX20" s="379"/>
      <c r="AY20" s="384">
        <f>+Parameter!AP20</f>
        <v>0</v>
      </c>
      <c r="AZ20" s="385">
        <f>+Parameter!AQ20</f>
        <v>0</v>
      </c>
      <c r="BA20" s="379">
        <f>SUMIFS($I$4:$I$48,$F$4:$F$48,AQ19,$E$4:$E$48,AY20)+SUMIFS($J$4:$J$48,$F$4:$F$48,AQ19,$E$4:$E$48,AY20)+SUMIFS($H$4:$H$48,$F$4:$F$48,AQ19,$E$4:$E$48,AY20)</f>
        <v>0</v>
      </c>
      <c r="BB20" s="370" t="str">
        <f>IF(AND($B$50="y",BB21&lt;&gt;0),"aktuell","")</f>
        <v/>
      </c>
      <c r="BD20" s="268"/>
      <c r="BE20" s="274">
        <f>IF($I$2=AQ19,1,IF($I$2=Jahr!$M$7,1,0))</f>
        <v>1</v>
      </c>
      <c r="BF20" s="728">
        <v>1</v>
      </c>
      <c r="BG20" s="699">
        <f t="shared" si="33"/>
        <v>0</v>
      </c>
      <c r="BH20" s="699">
        <f t="shared" si="34"/>
        <v>0</v>
      </c>
      <c r="BI20" s="699">
        <f t="shared" si="35"/>
        <v>0</v>
      </c>
      <c r="BJ20" s="700">
        <f t="shared" si="36"/>
        <v>0</v>
      </c>
      <c r="BK20" s="700">
        <f t="shared" si="37"/>
        <v>0</v>
      </c>
      <c r="BL20" s="700">
        <f t="shared" si="38"/>
        <v>0</v>
      </c>
      <c r="BM20" s="701">
        <f t="shared" si="39"/>
        <v>0</v>
      </c>
      <c r="BN20" s="701">
        <f t="shared" si="40"/>
        <v>0</v>
      </c>
      <c r="BO20" s="701">
        <f t="shared" si="41"/>
        <v>0</v>
      </c>
      <c r="BP20" s="698">
        <f t="shared" si="42"/>
        <v>0</v>
      </c>
      <c r="BQ20" s="698">
        <f t="shared" si="43"/>
        <v>0</v>
      </c>
      <c r="BR20" s="698">
        <f t="shared" si="44"/>
        <v>0</v>
      </c>
      <c r="BS20" s="270" t="s">
        <v>8</v>
      </c>
      <c r="BV20" s="1055"/>
      <c r="BW20" s="1056"/>
      <c r="BX20" s="1026"/>
    </row>
    <row r="21" spans="1:76" ht="13.35" customHeight="1" x14ac:dyDescent="0.45">
      <c r="A21" s="1003" t="str">
        <f t="shared" si="0"/>
        <v>!</v>
      </c>
      <c r="B21" s="721"/>
      <c r="C21" s="1180"/>
      <c r="D21" s="722"/>
      <c r="E21" s="585"/>
      <c r="F21" s="586"/>
      <c r="G21" s="592"/>
      <c r="H21" s="1195"/>
      <c r="I21" s="1192"/>
      <c r="J21" s="1196"/>
      <c r="K21" s="1057">
        <f t="shared" si="4"/>
        <v>0</v>
      </c>
      <c r="L21" s="1049">
        <f t="shared" si="2"/>
        <v>0</v>
      </c>
      <c r="M21" s="1050">
        <f t="shared" si="45"/>
        <v>0</v>
      </c>
      <c r="N21" s="1051">
        <f t="shared" si="5"/>
        <v>0</v>
      </c>
      <c r="O21" s="87">
        <f t="shared" si="6"/>
        <v>0</v>
      </c>
      <c r="P21" s="87" t="str">
        <f t="shared" si="7"/>
        <v/>
      </c>
      <c r="Q21" s="1052">
        <f t="shared" si="8"/>
        <v>0</v>
      </c>
      <c r="R21" s="87">
        <f t="shared" si="9"/>
        <v>0</v>
      </c>
      <c r="S21" s="87" t="str">
        <f t="shared" si="10"/>
        <v/>
      </c>
      <c r="T21" s="1052">
        <f t="shared" si="11"/>
        <v>0</v>
      </c>
      <c r="U21" s="87">
        <f t="shared" si="12"/>
        <v>0</v>
      </c>
      <c r="V21" s="87" t="str">
        <f t="shared" si="13"/>
        <v/>
      </c>
      <c r="W21" s="1052">
        <f t="shared" si="14"/>
        <v>1</v>
      </c>
      <c r="X21" s="87">
        <f t="shared" si="15"/>
        <v>0</v>
      </c>
      <c r="Y21" s="87">
        <f t="shared" si="16"/>
        <v>0</v>
      </c>
      <c r="Z21" s="1052">
        <f t="shared" si="17"/>
        <v>1</v>
      </c>
      <c r="AA21" s="87">
        <f t="shared" si="18"/>
        <v>0</v>
      </c>
      <c r="AB21" s="87">
        <f t="shared" si="19"/>
        <v>0</v>
      </c>
      <c r="AC21" s="1052">
        <f t="shared" si="20"/>
        <v>1</v>
      </c>
      <c r="AD21" s="87">
        <f t="shared" si="21"/>
        <v>0</v>
      </c>
      <c r="AE21" s="87">
        <f t="shared" si="22"/>
        <v>0</v>
      </c>
      <c r="AF21" s="1052">
        <f t="shared" si="23"/>
        <v>1</v>
      </c>
      <c r="AG21" s="87">
        <f t="shared" si="24"/>
        <v>0</v>
      </c>
      <c r="AH21" s="87">
        <f t="shared" si="25"/>
        <v>0</v>
      </c>
      <c r="AI21" s="1052">
        <f t="shared" si="26"/>
        <v>1</v>
      </c>
      <c r="AJ21" s="87">
        <f t="shared" si="27"/>
        <v>0</v>
      </c>
      <c r="AK21" s="87">
        <f t="shared" si="28"/>
        <v>0</v>
      </c>
      <c r="AL21" s="1052">
        <f t="shared" si="29"/>
        <v>0</v>
      </c>
      <c r="AM21" s="91">
        <f t="shared" si="30"/>
        <v>0</v>
      </c>
      <c r="AN21" s="91" t="str">
        <f t="shared" si="31"/>
        <v/>
      </c>
      <c r="AO21" s="1058">
        <f>+Parameter!$D$7</f>
        <v>0</v>
      </c>
      <c r="AP21" s="1054">
        <f t="shared" si="32"/>
        <v>0</v>
      </c>
      <c r="AQ21" s="385">
        <f>+Parameter!AH21</f>
        <v>0</v>
      </c>
      <c r="AR21" s="385">
        <f>+Parameter!AI21</f>
        <v>0</v>
      </c>
      <c r="AS21" s="379">
        <f>SUMIFS($I$4:$I$48,$F$4:$F$48,AQ19,$E$4:$E$48,AQ21)+SUMIFS($J$4:$J$48,$F$4:$F$48,AQ19,$E$4:$E$48,AQ21)+SUMIFS($H$4:$H$48,$F$4:$F$48,AQ19,$E$4:$E$48,AQ21)</f>
        <v>0</v>
      </c>
      <c r="AT21" s="379"/>
      <c r="AU21" s="385">
        <f>+Parameter!AL21</f>
        <v>0</v>
      </c>
      <c r="AV21" s="385">
        <f>+Parameter!AM21</f>
        <v>0</v>
      </c>
      <c r="AW21" s="379">
        <f>SUMIFS($I$4:$I$48,$F$4:$F$48,AQ19,$E$4:$E$48,AU21)+SUMIFS($J$4:$J$48,$F$4:$F$48,AQ19,$E$4:$E$48,AU21)+SUMIFS($H$4:$H$48,$F$4:$F$48,AQ19,$E$4:$E$48,AU21)</f>
        <v>0</v>
      </c>
      <c r="AX21" s="379"/>
      <c r="AY21" s="385">
        <f>+Parameter!AP21</f>
        <v>0</v>
      </c>
      <c r="AZ21" s="385">
        <f>+Parameter!AQ21</f>
        <v>0</v>
      </c>
      <c r="BA21" s="379">
        <f>SUMIFS($I$4:$I$48,$F$4:$F$48,AQ19,$E$4:$E$48,AY21)+SUMIFS($J$4:$J$48,$F$4:$F$48,AQ19,$E$4:$E$48,AY21)+SUMIFS($H$4:$H$48,$F$4:$F$48,AQ19,$E$4:$E$48,AY21)</f>
        <v>0</v>
      </c>
      <c r="BB21" s="371">
        <f>+Y2</f>
        <v>0</v>
      </c>
      <c r="BD21" s="268"/>
      <c r="BE21" s="274">
        <f>IF($I$2=AQ19,1,IF($I$2=Jahr!$M$7,1,0))</f>
        <v>1</v>
      </c>
      <c r="BF21" s="728">
        <v>1</v>
      </c>
      <c r="BG21" s="699">
        <f t="shared" si="33"/>
        <v>0</v>
      </c>
      <c r="BH21" s="699">
        <f t="shared" si="34"/>
        <v>0</v>
      </c>
      <c r="BI21" s="699">
        <f t="shared" si="35"/>
        <v>0</v>
      </c>
      <c r="BJ21" s="700">
        <f t="shared" si="36"/>
        <v>0</v>
      </c>
      <c r="BK21" s="700">
        <f t="shared" si="37"/>
        <v>0</v>
      </c>
      <c r="BL21" s="700">
        <f t="shared" si="38"/>
        <v>0</v>
      </c>
      <c r="BM21" s="701">
        <f t="shared" si="39"/>
        <v>0</v>
      </c>
      <c r="BN21" s="701">
        <f t="shared" si="40"/>
        <v>0</v>
      </c>
      <c r="BO21" s="701">
        <f t="shared" si="41"/>
        <v>0</v>
      </c>
      <c r="BP21" s="698">
        <f t="shared" si="42"/>
        <v>0</v>
      </c>
      <c r="BQ21" s="698">
        <f t="shared" si="43"/>
        <v>0</v>
      </c>
      <c r="BR21" s="698">
        <f t="shared" si="44"/>
        <v>0</v>
      </c>
      <c r="BS21" s="275">
        <f>SUMIFS($H$4:$H$48,$F$4:$F$48,AQ19,$B$4:$B$48,"&gt;0")</f>
        <v>0</v>
      </c>
      <c r="BT21" s="275">
        <f>SUMIFS($I$4:$I$48,$F$4:$F$48,AQ19,$B$4:$B$48,"&gt;0")</f>
        <v>0</v>
      </c>
      <c r="BU21" s="275">
        <f>SUMIFS($J$4:$J$48,$F$4:$F$48,AQ19,$B$4:$B$48,"&gt;0")</f>
        <v>0</v>
      </c>
      <c r="BV21" s="276"/>
      <c r="BW21" s="1056"/>
      <c r="BX21" s="1026"/>
    </row>
    <row r="22" spans="1:76" ht="13.35" customHeight="1" x14ac:dyDescent="0.45">
      <c r="A22" s="1003" t="str">
        <f t="shared" si="0"/>
        <v>!</v>
      </c>
      <c r="B22" s="721"/>
      <c r="C22" s="1180"/>
      <c r="D22" s="722"/>
      <c r="E22" s="585"/>
      <c r="F22" s="586"/>
      <c r="G22" s="592"/>
      <c r="H22" s="1195"/>
      <c r="I22" s="1192"/>
      <c r="J22" s="1196"/>
      <c r="K22" s="1057">
        <f t="shared" si="4"/>
        <v>0</v>
      </c>
      <c r="L22" s="1049">
        <f t="shared" si="2"/>
        <v>0</v>
      </c>
      <c r="M22" s="1050">
        <f t="shared" si="45"/>
        <v>0</v>
      </c>
      <c r="N22" s="1051">
        <f t="shared" si="5"/>
        <v>0</v>
      </c>
      <c r="O22" s="87">
        <f t="shared" si="6"/>
        <v>0</v>
      </c>
      <c r="P22" s="87" t="str">
        <f t="shared" si="7"/>
        <v/>
      </c>
      <c r="Q22" s="1052">
        <f t="shared" si="8"/>
        <v>0</v>
      </c>
      <c r="R22" s="87">
        <f t="shared" si="9"/>
        <v>0</v>
      </c>
      <c r="S22" s="87" t="str">
        <f t="shared" si="10"/>
        <v/>
      </c>
      <c r="T22" s="1052">
        <f t="shared" si="11"/>
        <v>0</v>
      </c>
      <c r="U22" s="87">
        <f t="shared" si="12"/>
        <v>0</v>
      </c>
      <c r="V22" s="87" t="str">
        <f t="shared" si="13"/>
        <v/>
      </c>
      <c r="W22" s="1052">
        <f t="shared" si="14"/>
        <v>1</v>
      </c>
      <c r="X22" s="87">
        <f t="shared" si="15"/>
        <v>0</v>
      </c>
      <c r="Y22" s="87">
        <f t="shared" si="16"/>
        <v>0</v>
      </c>
      <c r="Z22" s="1052">
        <f t="shared" si="17"/>
        <v>1</v>
      </c>
      <c r="AA22" s="87">
        <f t="shared" si="18"/>
        <v>0</v>
      </c>
      <c r="AB22" s="87">
        <f t="shared" si="19"/>
        <v>0</v>
      </c>
      <c r="AC22" s="1052">
        <f t="shared" si="20"/>
        <v>1</v>
      </c>
      <c r="AD22" s="87">
        <f t="shared" si="21"/>
        <v>0</v>
      </c>
      <c r="AE22" s="87">
        <f t="shared" si="22"/>
        <v>0</v>
      </c>
      <c r="AF22" s="1052">
        <f t="shared" si="23"/>
        <v>1</v>
      </c>
      <c r="AG22" s="87">
        <f t="shared" si="24"/>
        <v>0</v>
      </c>
      <c r="AH22" s="87">
        <f t="shared" si="25"/>
        <v>0</v>
      </c>
      <c r="AI22" s="1052">
        <f t="shared" si="26"/>
        <v>1</v>
      </c>
      <c r="AJ22" s="87">
        <f t="shared" si="27"/>
        <v>0</v>
      </c>
      <c r="AK22" s="87">
        <f t="shared" si="28"/>
        <v>0</v>
      </c>
      <c r="AL22" s="1052">
        <f t="shared" si="29"/>
        <v>0</v>
      </c>
      <c r="AM22" s="91">
        <f t="shared" si="30"/>
        <v>0</v>
      </c>
      <c r="AN22" s="91" t="str">
        <f t="shared" si="31"/>
        <v/>
      </c>
      <c r="AO22" s="1058">
        <f>+Parameter!$D$7</f>
        <v>0</v>
      </c>
      <c r="AP22" s="1054">
        <f t="shared" si="32"/>
        <v>0</v>
      </c>
      <c r="AQ22" s="385">
        <f>+Parameter!AH22</f>
        <v>0</v>
      </c>
      <c r="AR22" s="385">
        <f>+Parameter!AI22</f>
        <v>0</v>
      </c>
      <c r="AS22" s="379">
        <f>SUMIFS($I$4:$I$48,$F$4:$F$48,AQ19,$E$4:$E$48,AQ22)+SUMIFS($J$4:$J$48,$F$4:$F$48,AQ19,$E$4:$E$48,AQ22)+SUMIFS($H$4:$H$48,$F$4:$F$48,AQ19,$E$4:$E$48,AQ22)</f>
        <v>0</v>
      </c>
      <c r="AT22" s="379"/>
      <c r="AU22" s="385">
        <f>+Parameter!AL22</f>
        <v>0</v>
      </c>
      <c r="AV22" s="385">
        <f>+Parameter!AM22</f>
        <v>0</v>
      </c>
      <c r="AW22" s="379">
        <f>SUMIFS($I$4:$I$48,$F$4:$F$48,AQ19,$E$4:$E$48,AU22)+SUMIFS($J$4:$J$48,$F$4:$F$48,AQ19,$E$4:$E$48,AU22)+SUMIFS($H$4:$H$48,$F$4:$F$48,AQ19,$E$4:$E$48,AU22)</f>
        <v>0</v>
      </c>
      <c r="AX22" s="379"/>
      <c r="AY22" s="385">
        <f>+Parameter!AP22</f>
        <v>0</v>
      </c>
      <c r="AZ22" s="385">
        <f>+Parameter!AQ22</f>
        <v>0</v>
      </c>
      <c r="BA22" s="379">
        <f>SUMIFS($I$4:$I$48,$F$4:$F$48,AQ19,$E$4:$E$48,AY22)+SUMIFS($J$4:$J$48,$F$4:$F$48,AQ19,$E$4:$E$48,AY22)+SUMIFS($H$4:$H$48,$F$4:$F$48,AQ19,$E$4:$E$48,AY22)</f>
        <v>0</v>
      </c>
      <c r="BB22" s="386" t="str">
        <f>IF(BB23&lt;&gt;0,"Monatsende","")</f>
        <v/>
      </c>
      <c r="BD22" s="268"/>
      <c r="BE22" s="274">
        <f>IF($I$2=AQ19,1,IF($I$2=Jahr!$M$7,1,0))</f>
        <v>1</v>
      </c>
      <c r="BF22" s="728">
        <v>1</v>
      </c>
      <c r="BG22" s="699">
        <f t="shared" si="33"/>
        <v>0</v>
      </c>
      <c r="BH22" s="699">
        <f t="shared" si="34"/>
        <v>0</v>
      </c>
      <c r="BI22" s="699">
        <f t="shared" si="35"/>
        <v>0</v>
      </c>
      <c r="BJ22" s="700">
        <f t="shared" si="36"/>
        <v>0</v>
      </c>
      <c r="BK22" s="700">
        <f t="shared" si="37"/>
        <v>0</v>
      </c>
      <c r="BL22" s="700">
        <f t="shared" si="38"/>
        <v>0</v>
      </c>
      <c r="BM22" s="701">
        <f t="shared" si="39"/>
        <v>0</v>
      </c>
      <c r="BN22" s="701">
        <f t="shared" si="40"/>
        <v>0</v>
      </c>
      <c r="BO22" s="701">
        <f t="shared" si="41"/>
        <v>0</v>
      </c>
      <c r="BP22" s="698">
        <f t="shared" si="42"/>
        <v>0</v>
      </c>
      <c r="BQ22" s="698">
        <f t="shared" si="43"/>
        <v>0</v>
      </c>
      <c r="BR22" s="698">
        <f t="shared" si="44"/>
        <v>0</v>
      </c>
      <c r="BS22" s="270" t="s">
        <v>22</v>
      </c>
      <c r="BV22" s="1055"/>
      <c r="BW22" s="1056"/>
      <c r="BX22" s="1026"/>
    </row>
    <row r="23" spans="1:76" ht="13.35" customHeight="1" x14ac:dyDescent="0.45">
      <c r="A23" s="1003" t="str">
        <f t="shared" si="0"/>
        <v>!</v>
      </c>
      <c r="B23" s="721"/>
      <c r="C23" s="1180"/>
      <c r="D23" s="722"/>
      <c r="E23" s="585"/>
      <c r="F23" s="586"/>
      <c r="G23" s="592"/>
      <c r="H23" s="1195"/>
      <c r="I23" s="1192"/>
      <c r="J23" s="1196"/>
      <c r="K23" s="1057">
        <f t="shared" si="4"/>
        <v>0</v>
      </c>
      <c r="L23" s="1049">
        <f t="shared" si="2"/>
        <v>0</v>
      </c>
      <c r="M23" s="1050">
        <f t="shared" si="45"/>
        <v>0</v>
      </c>
      <c r="N23" s="1051">
        <f t="shared" si="5"/>
        <v>0</v>
      </c>
      <c r="O23" s="87">
        <f t="shared" si="6"/>
        <v>0</v>
      </c>
      <c r="P23" s="87" t="str">
        <f t="shared" si="7"/>
        <v/>
      </c>
      <c r="Q23" s="1052">
        <f t="shared" si="8"/>
        <v>0</v>
      </c>
      <c r="R23" s="87">
        <f t="shared" si="9"/>
        <v>0</v>
      </c>
      <c r="S23" s="87" t="str">
        <f t="shared" si="10"/>
        <v/>
      </c>
      <c r="T23" s="1052">
        <f t="shared" si="11"/>
        <v>0</v>
      </c>
      <c r="U23" s="87">
        <f t="shared" si="12"/>
        <v>0</v>
      </c>
      <c r="V23" s="87" t="str">
        <f t="shared" si="13"/>
        <v/>
      </c>
      <c r="W23" s="1052">
        <f t="shared" si="14"/>
        <v>1</v>
      </c>
      <c r="X23" s="87">
        <f t="shared" si="15"/>
        <v>0</v>
      </c>
      <c r="Y23" s="87">
        <f t="shared" si="16"/>
        <v>0</v>
      </c>
      <c r="Z23" s="1052">
        <f t="shared" si="17"/>
        <v>1</v>
      </c>
      <c r="AA23" s="87">
        <f t="shared" si="18"/>
        <v>0</v>
      </c>
      <c r="AB23" s="87">
        <f t="shared" si="19"/>
        <v>0</v>
      </c>
      <c r="AC23" s="1052">
        <f t="shared" si="20"/>
        <v>1</v>
      </c>
      <c r="AD23" s="87">
        <f t="shared" si="21"/>
        <v>0</v>
      </c>
      <c r="AE23" s="87">
        <f t="shared" si="22"/>
        <v>0</v>
      </c>
      <c r="AF23" s="1052">
        <f t="shared" si="23"/>
        <v>1</v>
      </c>
      <c r="AG23" s="87">
        <f t="shared" si="24"/>
        <v>0</v>
      </c>
      <c r="AH23" s="87">
        <f t="shared" si="25"/>
        <v>0</v>
      </c>
      <c r="AI23" s="1052">
        <f t="shared" si="26"/>
        <v>1</v>
      </c>
      <c r="AJ23" s="87">
        <f t="shared" si="27"/>
        <v>0</v>
      </c>
      <c r="AK23" s="87">
        <f t="shared" si="28"/>
        <v>0</v>
      </c>
      <c r="AL23" s="1052">
        <f t="shared" si="29"/>
        <v>0</v>
      </c>
      <c r="AM23" s="91">
        <f t="shared" si="30"/>
        <v>0</v>
      </c>
      <c r="AN23" s="91" t="str">
        <f t="shared" si="31"/>
        <v/>
      </c>
      <c r="AO23" s="1058">
        <f>+Parameter!$D$7</f>
        <v>0</v>
      </c>
      <c r="AP23" s="1054">
        <f t="shared" si="32"/>
        <v>0</v>
      </c>
      <c r="AQ23" s="387">
        <f>+Parameter!AH23</f>
        <v>0</v>
      </c>
      <c r="AR23" s="387">
        <f>+Parameter!AI23</f>
        <v>0</v>
      </c>
      <c r="AS23" s="379">
        <f>SUMIFS($I$4:$I$48,$F$4:$F$48,AQ19,$E$4:$E$48,AQ23)+SUMIFS($J$4:$J$48,$F$4:$F$48,AQ19,$E$4:$E$48,AQ23)+SUMIFS($H$4:$H$48,$F$4:$F$48,AQ19,$E$4:$E$48,AQ23)</f>
        <v>0</v>
      </c>
      <c r="AT23" s="382"/>
      <c r="AU23" s="387">
        <f>+Parameter!AL23</f>
        <v>0</v>
      </c>
      <c r="AV23" s="387">
        <f>+Parameter!AM23</f>
        <v>0</v>
      </c>
      <c r="AW23" s="379">
        <f>SUMIFS($I$4:$I$48,$F$4:$F$48,AQ19,$E$4:$E$48,AU23)+SUMIFS($J$4:$J$48,$F$4:$F$48,AQ19,$E$4:$E$48,AU23)+SUMIFS($H$4:$H$48,$F$4:$F$48,AQ19,$E$4:$E$48,AU23)</f>
        <v>0</v>
      </c>
      <c r="AX23" s="382"/>
      <c r="AY23" s="387">
        <f>+Parameter!AP23</f>
        <v>0</v>
      </c>
      <c r="AZ23" s="387">
        <f>+Parameter!AQ23</f>
        <v>0</v>
      </c>
      <c r="BA23" s="379">
        <f>SUMIFS($I$4:$I$48,$F$4:$F$48,AQ19,$E$4:$E$48,AY23)+SUMIFS($J$4:$J$48,$F$4:$F$48,AQ19,$E$4:$E$48,AY23)+SUMIFS($H$4:$H$48,$F$4:$F$48,AQ19,$E$4:$E$48,AY23)</f>
        <v>0</v>
      </c>
      <c r="BB23" s="375">
        <f>+Y3</f>
        <v>0</v>
      </c>
      <c r="BD23" s="268"/>
      <c r="BE23" s="274">
        <f>IF($I$2=AQ19,1,IF($I$2=Jahr!$M$7,1,0))</f>
        <v>1</v>
      </c>
      <c r="BF23" s="728">
        <v>1</v>
      </c>
      <c r="BG23" s="702">
        <f t="shared" si="33"/>
        <v>0</v>
      </c>
      <c r="BH23" s="702">
        <f t="shared" si="34"/>
        <v>0</v>
      </c>
      <c r="BI23" s="702">
        <f t="shared" si="35"/>
        <v>0</v>
      </c>
      <c r="BJ23" s="703">
        <f t="shared" si="36"/>
        <v>0</v>
      </c>
      <c r="BK23" s="703">
        <f t="shared" si="37"/>
        <v>0</v>
      </c>
      <c r="BL23" s="703">
        <f t="shared" si="38"/>
        <v>0</v>
      </c>
      <c r="BM23" s="704">
        <f t="shared" si="39"/>
        <v>0</v>
      </c>
      <c r="BN23" s="704">
        <f t="shared" si="40"/>
        <v>0</v>
      </c>
      <c r="BO23" s="704">
        <f t="shared" si="41"/>
        <v>0</v>
      </c>
      <c r="BP23" s="705">
        <f t="shared" si="42"/>
        <v>0</v>
      </c>
      <c r="BQ23" s="705">
        <f t="shared" si="43"/>
        <v>0</v>
      </c>
      <c r="BR23" s="705">
        <f t="shared" si="44"/>
        <v>0</v>
      </c>
      <c r="BS23" s="277">
        <f>SUMIFS($H$4:$H$48,$F$4:$F$48,AQ19)</f>
        <v>0</v>
      </c>
      <c r="BT23" s="277">
        <f>SUMIFS($I$4:$I$48,$F$4:$F$48,AQ19)</f>
        <v>0</v>
      </c>
      <c r="BU23" s="277">
        <f>SUMIFS($J$4:$J$48,$F$4:$F$48,AQ19)</f>
        <v>0</v>
      </c>
      <c r="BV23" s="278">
        <f>IF($AP$2=0,+BW23-BB19,0)</f>
        <v>0</v>
      </c>
      <c r="BW23" s="1059">
        <f>+Y$50</f>
        <v>0</v>
      </c>
      <c r="BX23" s="1026"/>
    </row>
    <row r="24" spans="1:76" ht="13.35" customHeight="1" x14ac:dyDescent="0.45">
      <c r="A24" s="1003" t="str">
        <f t="shared" si="0"/>
        <v>!</v>
      </c>
      <c r="B24" s="721"/>
      <c r="C24" s="1180"/>
      <c r="D24" s="722"/>
      <c r="E24" s="585"/>
      <c r="F24" s="586"/>
      <c r="G24" s="592"/>
      <c r="H24" s="1195"/>
      <c r="I24" s="1192"/>
      <c r="J24" s="1196"/>
      <c r="K24" s="1057">
        <f t="shared" si="4"/>
        <v>0</v>
      </c>
      <c r="L24" s="1049">
        <f t="shared" si="2"/>
        <v>0</v>
      </c>
      <c r="M24" s="1050">
        <f t="shared" si="45"/>
        <v>0</v>
      </c>
      <c r="N24" s="1051">
        <f t="shared" si="5"/>
        <v>0</v>
      </c>
      <c r="O24" s="87">
        <f t="shared" si="6"/>
        <v>0</v>
      </c>
      <c r="P24" s="87" t="str">
        <f t="shared" si="7"/>
        <v/>
      </c>
      <c r="Q24" s="1052">
        <f t="shared" si="8"/>
        <v>0</v>
      </c>
      <c r="R24" s="87">
        <f t="shared" si="9"/>
        <v>0</v>
      </c>
      <c r="S24" s="87" t="str">
        <f t="shared" si="10"/>
        <v/>
      </c>
      <c r="T24" s="1052">
        <f t="shared" si="11"/>
        <v>0</v>
      </c>
      <c r="U24" s="87">
        <f t="shared" si="12"/>
        <v>0</v>
      </c>
      <c r="V24" s="87" t="str">
        <f t="shared" si="13"/>
        <v/>
      </c>
      <c r="W24" s="1052">
        <f t="shared" si="14"/>
        <v>1</v>
      </c>
      <c r="X24" s="87">
        <f t="shared" si="15"/>
        <v>0</v>
      </c>
      <c r="Y24" s="87">
        <f t="shared" si="16"/>
        <v>0</v>
      </c>
      <c r="Z24" s="1052">
        <f t="shared" si="17"/>
        <v>1</v>
      </c>
      <c r="AA24" s="87">
        <f t="shared" si="18"/>
        <v>0</v>
      </c>
      <c r="AB24" s="87">
        <f t="shared" si="19"/>
        <v>0</v>
      </c>
      <c r="AC24" s="1052">
        <f t="shared" si="20"/>
        <v>1</v>
      </c>
      <c r="AD24" s="87">
        <f t="shared" si="21"/>
        <v>0</v>
      </c>
      <c r="AE24" s="87">
        <f t="shared" si="22"/>
        <v>0</v>
      </c>
      <c r="AF24" s="1052">
        <f t="shared" si="23"/>
        <v>1</v>
      </c>
      <c r="AG24" s="87">
        <f t="shared" si="24"/>
        <v>0</v>
      </c>
      <c r="AH24" s="87">
        <f t="shared" si="25"/>
        <v>0</v>
      </c>
      <c r="AI24" s="1052">
        <f t="shared" si="26"/>
        <v>1</v>
      </c>
      <c r="AJ24" s="87">
        <f t="shared" si="27"/>
        <v>0</v>
      </c>
      <c r="AK24" s="87">
        <f t="shared" si="28"/>
        <v>0</v>
      </c>
      <c r="AL24" s="1052">
        <f t="shared" si="29"/>
        <v>0</v>
      </c>
      <c r="AM24" s="91">
        <f t="shared" si="30"/>
        <v>0</v>
      </c>
      <c r="AN24" s="91" t="str">
        <f t="shared" si="31"/>
        <v/>
      </c>
      <c r="AO24" s="1053">
        <f>IF(AP24="E",1,0)</f>
        <v>0</v>
      </c>
      <c r="AP24" s="1054">
        <f t="shared" si="32"/>
        <v>0</v>
      </c>
      <c r="AQ24" s="219" t="str">
        <f>+Parameter!AH24</f>
        <v>#</v>
      </c>
      <c r="AR24" s="631"/>
      <c r="AS24" s="632">
        <f>SUM(AS25:AS28)</f>
        <v>0</v>
      </c>
      <c r="AT24" s="632"/>
      <c r="AU24" s="632"/>
      <c r="AV24" s="632"/>
      <c r="AW24" s="632">
        <f>SUM(AW25:AW28)</f>
        <v>0</v>
      </c>
      <c r="AX24" s="632"/>
      <c r="AY24" s="632"/>
      <c r="AZ24" s="632"/>
      <c r="BA24" s="632">
        <f>SUM(BA25:BA28)</f>
        <v>0</v>
      </c>
      <c r="BB24" s="634">
        <f>+BA24+AW24+AS24</f>
        <v>0</v>
      </c>
      <c r="BD24" s="268"/>
      <c r="BE24" s="274">
        <f>IF($I$2=AQ24,1,IF($I$2=Jahr!$M$7,1,0))</f>
        <v>1</v>
      </c>
      <c r="BF24" s="728">
        <v>1</v>
      </c>
      <c r="BG24" s="227"/>
      <c r="BH24" s="227"/>
      <c r="BI24" s="227"/>
      <c r="BJ24" s="227"/>
      <c r="BK24" s="227"/>
      <c r="BL24" s="227"/>
      <c r="BM24" s="227"/>
      <c r="BN24" s="227"/>
      <c r="BO24" s="227"/>
      <c r="BP24" s="273"/>
      <c r="BQ24" s="273"/>
      <c r="BR24" s="273"/>
      <c r="BV24" s="1055"/>
      <c r="BW24" s="1056"/>
      <c r="BX24" s="1026"/>
    </row>
    <row r="25" spans="1:76" ht="13.35" customHeight="1" x14ac:dyDescent="0.45">
      <c r="A25" s="1003" t="str">
        <f t="shared" si="0"/>
        <v>!</v>
      </c>
      <c r="B25" s="721"/>
      <c r="C25" s="1180"/>
      <c r="D25" s="722"/>
      <c r="E25" s="585"/>
      <c r="F25" s="586"/>
      <c r="G25" s="592"/>
      <c r="H25" s="1195"/>
      <c r="I25" s="1192"/>
      <c r="J25" s="1196"/>
      <c r="K25" s="1057">
        <f t="shared" si="4"/>
        <v>0</v>
      </c>
      <c r="L25" s="1049">
        <f t="shared" si="2"/>
        <v>0</v>
      </c>
      <c r="M25" s="1050">
        <f t="shared" si="3"/>
        <v>0</v>
      </c>
      <c r="N25" s="1051">
        <f t="shared" si="5"/>
        <v>0</v>
      </c>
      <c r="O25" s="87">
        <f t="shared" si="6"/>
        <v>0</v>
      </c>
      <c r="P25" s="87" t="str">
        <f t="shared" si="7"/>
        <v/>
      </c>
      <c r="Q25" s="1052">
        <f t="shared" si="8"/>
        <v>0</v>
      </c>
      <c r="R25" s="87">
        <f t="shared" si="9"/>
        <v>0</v>
      </c>
      <c r="S25" s="87" t="str">
        <f t="shared" si="10"/>
        <v/>
      </c>
      <c r="T25" s="1052">
        <f t="shared" si="11"/>
        <v>0</v>
      </c>
      <c r="U25" s="87">
        <f t="shared" si="12"/>
        <v>0</v>
      </c>
      <c r="V25" s="87" t="str">
        <f t="shared" si="13"/>
        <v/>
      </c>
      <c r="W25" s="1052">
        <f t="shared" si="14"/>
        <v>1</v>
      </c>
      <c r="X25" s="87">
        <f t="shared" si="15"/>
        <v>0</v>
      </c>
      <c r="Y25" s="87">
        <f t="shared" si="16"/>
        <v>0</v>
      </c>
      <c r="Z25" s="1052">
        <f t="shared" si="17"/>
        <v>1</v>
      </c>
      <c r="AA25" s="87">
        <f t="shared" si="18"/>
        <v>0</v>
      </c>
      <c r="AB25" s="87">
        <f t="shared" si="19"/>
        <v>0</v>
      </c>
      <c r="AC25" s="1052">
        <f t="shared" si="20"/>
        <v>1</v>
      </c>
      <c r="AD25" s="87">
        <f t="shared" si="21"/>
        <v>0</v>
      </c>
      <c r="AE25" s="87">
        <f t="shared" si="22"/>
        <v>0</v>
      </c>
      <c r="AF25" s="1052">
        <f t="shared" si="23"/>
        <v>1</v>
      </c>
      <c r="AG25" s="87">
        <f t="shared" si="24"/>
        <v>0</v>
      </c>
      <c r="AH25" s="87">
        <f t="shared" si="25"/>
        <v>0</v>
      </c>
      <c r="AI25" s="1052">
        <f t="shared" si="26"/>
        <v>1</v>
      </c>
      <c r="AJ25" s="87">
        <f t="shared" si="27"/>
        <v>0</v>
      </c>
      <c r="AK25" s="87">
        <f t="shared" si="28"/>
        <v>0</v>
      </c>
      <c r="AL25" s="1052">
        <f t="shared" si="29"/>
        <v>0</v>
      </c>
      <c r="AM25" s="91">
        <f t="shared" si="30"/>
        <v>0</v>
      </c>
      <c r="AN25" s="91" t="str">
        <f t="shared" si="31"/>
        <v/>
      </c>
      <c r="AO25" s="1058">
        <f>+Parameter!$D$8</f>
        <v>0</v>
      </c>
      <c r="AP25" s="1054">
        <f t="shared" si="32"/>
        <v>0</v>
      </c>
      <c r="AQ25" s="389">
        <f>+Parameter!AH25</f>
        <v>0</v>
      </c>
      <c r="AR25" s="390">
        <f>+Parameter!AI25</f>
        <v>0</v>
      </c>
      <c r="AS25" s="388">
        <f>SUMIFS($I$4:$I$48,$F$4:$F$48,AQ24,$E$4:$E$48,AQ25)+SUMIFS($J$4:$J$48,$F$4:$F$48,AQ24,$E$4:$E$48,AQ25)+SUMIFS($H$4:$H$48,$F$4:$F$48,AQ24,$E$4:$E$48,AQ25)</f>
        <v>0</v>
      </c>
      <c r="AT25" s="388"/>
      <c r="AU25" s="389">
        <f>+Parameter!AL25</f>
        <v>0</v>
      </c>
      <c r="AV25" s="390">
        <f>+Parameter!AM25</f>
        <v>0</v>
      </c>
      <c r="AW25" s="388">
        <f>SUMIFS($I$4:$I$48,$F$4:$F$48,AQ24,$E$4:$E$48,AU25)+SUMIFS($J$4:$J$48,$F$4:$F$48,AQ24,$E$4:$E$48,AU25)+SUMIFS($H$4:$H$48,$F$4:$F$48,AQ24,$E$4:$E$48,AU25)</f>
        <v>0</v>
      </c>
      <c r="AX25" s="388"/>
      <c r="AY25" s="389">
        <f>+Parameter!AP25</f>
        <v>0</v>
      </c>
      <c r="AZ25" s="390">
        <f>+Parameter!AQ25</f>
        <v>0</v>
      </c>
      <c r="BA25" s="388">
        <f>SUMIFS($I$4:$I$48,$F$4:$F$48,AQ24,$E$4:$E$48,AY25)+SUMIFS($J$4:$J$48,$F$4:$F$48,AQ24,$E$4:$E$48,AY25)+SUMIFS($H$4:$H$48,$F$4:$F$48,AQ24,$E$4:$E$48,AY25)</f>
        <v>0</v>
      </c>
      <c r="BB25" s="370" t="str">
        <f>IF(AND($B$50="y",BB26&lt;&gt;0),"aktuell","")</f>
        <v/>
      </c>
      <c r="BD25" s="268"/>
      <c r="BE25" s="274">
        <f>IF($I$2=AQ24,1,IF($I$2=Jahr!$M$7,1,0))</f>
        <v>1</v>
      </c>
      <c r="BF25" s="728">
        <v>1</v>
      </c>
      <c r="BG25" s="699">
        <f t="shared" si="33"/>
        <v>0</v>
      </c>
      <c r="BH25" s="699">
        <f t="shared" si="34"/>
        <v>0</v>
      </c>
      <c r="BI25" s="699">
        <f t="shared" si="35"/>
        <v>0</v>
      </c>
      <c r="BJ25" s="700">
        <f t="shared" si="36"/>
        <v>0</v>
      </c>
      <c r="BK25" s="700">
        <f t="shared" si="37"/>
        <v>0</v>
      </c>
      <c r="BL25" s="700">
        <f t="shared" si="38"/>
        <v>0</v>
      </c>
      <c r="BM25" s="701">
        <f t="shared" si="39"/>
        <v>0</v>
      </c>
      <c r="BN25" s="701">
        <f t="shared" si="40"/>
        <v>0</v>
      </c>
      <c r="BO25" s="701">
        <f t="shared" si="41"/>
        <v>0</v>
      </c>
      <c r="BP25" s="698">
        <f t="shared" si="42"/>
        <v>0</v>
      </c>
      <c r="BQ25" s="698">
        <f t="shared" si="43"/>
        <v>0</v>
      </c>
      <c r="BR25" s="698">
        <f t="shared" si="44"/>
        <v>0</v>
      </c>
      <c r="BS25" s="270" t="s">
        <v>8</v>
      </c>
      <c r="BV25" s="1055"/>
      <c r="BW25" s="1056"/>
      <c r="BX25" s="1026"/>
    </row>
    <row r="26" spans="1:76" ht="13.35" customHeight="1" x14ac:dyDescent="0.45">
      <c r="A26" s="1003" t="str">
        <f t="shared" si="0"/>
        <v>!</v>
      </c>
      <c r="B26" s="721"/>
      <c r="C26" s="1180"/>
      <c r="D26" s="722"/>
      <c r="E26" s="731"/>
      <c r="F26" s="732"/>
      <c r="G26" s="592"/>
      <c r="H26" s="1195"/>
      <c r="I26" s="1192"/>
      <c r="J26" s="1196"/>
      <c r="K26" s="1057">
        <f t="shared" si="4"/>
        <v>0</v>
      </c>
      <c r="L26" s="1049">
        <f t="shared" si="2"/>
        <v>0</v>
      </c>
      <c r="M26" s="1050">
        <f t="shared" ref="M26:M35" si="46">IF(AND(B26&gt;0,B26&lt;&gt;"x",M25&lt;&gt;0),+M25+1,0)</f>
        <v>0</v>
      </c>
      <c r="N26" s="1051">
        <f t="shared" si="5"/>
        <v>0</v>
      </c>
      <c r="O26" s="87">
        <f t="shared" si="6"/>
        <v>0</v>
      </c>
      <c r="P26" s="87" t="str">
        <f t="shared" si="7"/>
        <v/>
      </c>
      <c r="Q26" s="1052">
        <f t="shared" si="8"/>
        <v>0</v>
      </c>
      <c r="R26" s="87">
        <f t="shared" si="9"/>
        <v>0</v>
      </c>
      <c r="S26" s="87" t="str">
        <f t="shared" si="10"/>
        <v/>
      </c>
      <c r="T26" s="1052">
        <f t="shared" si="11"/>
        <v>0</v>
      </c>
      <c r="U26" s="87">
        <f t="shared" si="12"/>
        <v>0</v>
      </c>
      <c r="V26" s="87" t="str">
        <f t="shared" si="13"/>
        <v/>
      </c>
      <c r="W26" s="1052">
        <f t="shared" si="14"/>
        <v>1</v>
      </c>
      <c r="X26" s="87">
        <f t="shared" si="15"/>
        <v>0</v>
      </c>
      <c r="Y26" s="87">
        <f t="shared" si="16"/>
        <v>0</v>
      </c>
      <c r="Z26" s="1052">
        <f t="shared" si="17"/>
        <v>1</v>
      </c>
      <c r="AA26" s="87">
        <f t="shared" si="18"/>
        <v>0</v>
      </c>
      <c r="AB26" s="87">
        <f t="shared" si="19"/>
        <v>0</v>
      </c>
      <c r="AC26" s="1052">
        <f t="shared" si="20"/>
        <v>1</v>
      </c>
      <c r="AD26" s="87">
        <f t="shared" si="21"/>
        <v>0</v>
      </c>
      <c r="AE26" s="87">
        <f t="shared" si="22"/>
        <v>0</v>
      </c>
      <c r="AF26" s="1052">
        <f t="shared" si="23"/>
        <v>1</v>
      </c>
      <c r="AG26" s="87">
        <f t="shared" si="24"/>
        <v>0</v>
      </c>
      <c r="AH26" s="87">
        <f t="shared" si="25"/>
        <v>0</v>
      </c>
      <c r="AI26" s="1052">
        <f t="shared" si="26"/>
        <v>1</v>
      </c>
      <c r="AJ26" s="87">
        <f t="shared" si="27"/>
        <v>0</v>
      </c>
      <c r="AK26" s="87">
        <f t="shared" si="28"/>
        <v>0</v>
      </c>
      <c r="AL26" s="1052">
        <f t="shared" si="29"/>
        <v>0</v>
      </c>
      <c r="AM26" s="91">
        <f t="shared" si="30"/>
        <v>0</v>
      </c>
      <c r="AN26" s="91" t="str">
        <f t="shared" si="31"/>
        <v/>
      </c>
      <c r="AO26" s="1058">
        <f>+Parameter!$D$8</f>
        <v>0</v>
      </c>
      <c r="AP26" s="1054">
        <f t="shared" si="32"/>
        <v>0</v>
      </c>
      <c r="AQ26" s="390">
        <f>+Parameter!AH26</f>
        <v>0</v>
      </c>
      <c r="AR26" s="390">
        <f>+Parameter!AI26</f>
        <v>0</v>
      </c>
      <c r="AS26" s="388">
        <f>SUMIFS($I$4:$I$48,$F$4:$F$48,AQ24,$E$4:$E$48,AQ26)+SUMIFS($J$4:$J$48,$F$4:$F$48,AQ24,$E$4:$E$48,AQ26)+SUMIFS($H$4:$H$48,$F$4:$F$48,AQ24,$E$4:$E$48,AQ26)</f>
        <v>0</v>
      </c>
      <c r="AT26" s="388"/>
      <c r="AU26" s="390">
        <f>+Parameter!AL26</f>
        <v>0</v>
      </c>
      <c r="AV26" s="390">
        <f>+Parameter!AM26</f>
        <v>0</v>
      </c>
      <c r="AW26" s="388">
        <f>SUMIFS($I$4:$I$48,$F$4:$F$48,AQ24,$E$4:$E$48,AU26)+SUMIFS($J$4:$J$48,$F$4:$F$48,AQ24,$E$4:$E$48,AU26)+SUMIFS($H$4:$H$48,$F$4:$F$48,AQ24,$E$4:$E$48,AU26)</f>
        <v>0</v>
      </c>
      <c r="AX26" s="388"/>
      <c r="AY26" s="390">
        <f>+Parameter!AP26</f>
        <v>0</v>
      </c>
      <c r="AZ26" s="390">
        <f>+Parameter!AQ26</f>
        <v>0</v>
      </c>
      <c r="BA26" s="388">
        <f>SUMIFS($I$4:$I$48,$F$4:$F$48,AQ24,$E$4:$E$48,AY26)+SUMIFS($J$4:$J$48,$F$4:$F$48,AQ24,$E$4:$E$48,AY26)+SUMIFS($H$4:$H$48,$F$4:$F$48,AQ24,$E$4:$E$48,AY26)</f>
        <v>0</v>
      </c>
      <c r="BB26" s="371">
        <f>+AB2</f>
        <v>0</v>
      </c>
      <c r="BD26" s="268"/>
      <c r="BE26" s="274">
        <f>IF($I$2=AQ24,1,IF($I$2=Jahr!$M$7,1,0))</f>
        <v>1</v>
      </c>
      <c r="BF26" s="728">
        <v>1</v>
      </c>
      <c r="BG26" s="699">
        <f t="shared" si="33"/>
        <v>0</v>
      </c>
      <c r="BH26" s="699">
        <f t="shared" si="34"/>
        <v>0</v>
      </c>
      <c r="BI26" s="699">
        <f t="shared" si="35"/>
        <v>0</v>
      </c>
      <c r="BJ26" s="700">
        <f t="shared" si="36"/>
        <v>0</v>
      </c>
      <c r="BK26" s="700">
        <f t="shared" si="37"/>
        <v>0</v>
      </c>
      <c r="BL26" s="700">
        <f t="shared" si="38"/>
        <v>0</v>
      </c>
      <c r="BM26" s="701">
        <f t="shared" si="39"/>
        <v>0</v>
      </c>
      <c r="BN26" s="701">
        <f t="shared" si="40"/>
        <v>0</v>
      </c>
      <c r="BO26" s="701">
        <f t="shared" si="41"/>
        <v>0</v>
      </c>
      <c r="BP26" s="698">
        <f t="shared" si="42"/>
        <v>0</v>
      </c>
      <c r="BQ26" s="698">
        <f t="shared" si="43"/>
        <v>0</v>
      </c>
      <c r="BR26" s="698">
        <f t="shared" si="44"/>
        <v>0</v>
      </c>
      <c r="BS26" s="275">
        <f>SUMIFS($H$4:$H$48,$F$4:$F$48,AQ24,$B$4:$B$48,"&gt;0")</f>
        <v>0</v>
      </c>
      <c r="BT26" s="275">
        <f>SUMIFS($I$4:$I$48,$F$4:$F$48,AQ24,$B$4:$B$48,"&gt;0")</f>
        <v>0</v>
      </c>
      <c r="BU26" s="275">
        <f>SUMIFS($J$4:$J$48,$F$4:$F$48,AQ24,$B$4:$B$48,"&gt;0")</f>
        <v>0</v>
      </c>
      <c r="BV26" s="276"/>
      <c r="BW26" s="1056"/>
      <c r="BX26" s="1026"/>
    </row>
    <row r="27" spans="1:76" ht="13.35" customHeight="1" x14ac:dyDescent="0.45">
      <c r="A27" s="1003" t="str">
        <f t="shared" si="0"/>
        <v>!</v>
      </c>
      <c r="B27" s="721"/>
      <c r="C27" s="1180"/>
      <c r="D27" s="722"/>
      <c r="E27" s="585"/>
      <c r="F27" s="586"/>
      <c r="G27" s="592"/>
      <c r="H27" s="1195"/>
      <c r="I27" s="1192"/>
      <c r="J27" s="1196"/>
      <c r="K27" s="1057">
        <f t="shared" si="4"/>
        <v>0</v>
      </c>
      <c r="L27" s="1049">
        <f t="shared" si="2"/>
        <v>0</v>
      </c>
      <c r="M27" s="1050">
        <f t="shared" si="46"/>
        <v>0</v>
      </c>
      <c r="N27" s="1051">
        <f t="shared" si="5"/>
        <v>0</v>
      </c>
      <c r="O27" s="87">
        <f t="shared" si="6"/>
        <v>0</v>
      </c>
      <c r="P27" s="87" t="str">
        <f t="shared" si="7"/>
        <v/>
      </c>
      <c r="Q27" s="1052">
        <f t="shared" si="8"/>
        <v>0</v>
      </c>
      <c r="R27" s="87">
        <f t="shared" si="9"/>
        <v>0</v>
      </c>
      <c r="S27" s="87" t="str">
        <f t="shared" si="10"/>
        <v/>
      </c>
      <c r="T27" s="1052">
        <f t="shared" si="11"/>
        <v>0</v>
      </c>
      <c r="U27" s="87">
        <f t="shared" si="12"/>
        <v>0</v>
      </c>
      <c r="V27" s="87" t="str">
        <f t="shared" si="13"/>
        <v/>
      </c>
      <c r="W27" s="1052">
        <f t="shared" si="14"/>
        <v>1</v>
      </c>
      <c r="X27" s="87">
        <f t="shared" si="15"/>
        <v>0</v>
      </c>
      <c r="Y27" s="87">
        <f t="shared" si="16"/>
        <v>0</v>
      </c>
      <c r="Z27" s="1052">
        <f t="shared" si="17"/>
        <v>1</v>
      </c>
      <c r="AA27" s="87">
        <f t="shared" si="18"/>
        <v>0</v>
      </c>
      <c r="AB27" s="87">
        <f t="shared" si="19"/>
        <v>0</v>
      </c>
      <c r="AC27" s="1052">
        <f t="shared" si="20"/>
        <v>1</v>
      </c>
      <c r="AD27" s="87">
        <f t="shared" si="21"/>
        <v>0</v>
      </c>
      <c r="AE27" s="87">
        <f t="shared" si="22"/>
        <v>0</v>
      </c>
      <c r="AF27" s="1052">
        <f t="shared" si="23"/>
        <v>1</v>
      </c>
      <c r="AG27" s="87">
        <f t="shared" si="24"/>
        <v>0</v>
      </c>
      <c r="AH27" s="87">
        <f t="shared" si="25"/>
        <v>0</v>
      </c>
      <c r="AI27" s="1052">
        <f t="shared" si="26"/>
        <v>1</v>
      </c>
      <c r="AJ27" s="87">
        <f t="shared" si="27"/>
        <v>0</v>
      </c>
      <c r="AK27" s="87">
        <f t="shared" si="28"/>
        <v>0</v>
      </c>
      <c r="AL27" s="1052">
        <f t="shared" si="29"/>
        <v>0</v>
      </c>
      <c r="AM27" s="91">
        <f t="shared" si="30"/>
        <v>0</v>
      </c>
      <c r="AN27" s="91" t="str">
        <f t="shared" si="31"/>
        <v/>
      </c>
      <c r="AO27" s="1058">
        <f>+Parameter!$D$8</f>
        <v>0</v>
      </c>
      <c r="AP27" s="1054">
        <f t="shared" si="32"/>
        <v>0</v>
      </c>
      <c r="AQ27" s="390">
        <f>+Parameter!AH27</f>
        <v>0</v>
      </c>
      <c r="AR27" s="390">
        <f>+Parameter!AI27</f>
        <v>0</v>
      </c>
      <c r="AS27" s="388">
        <f>SUMIFS($I$4:$I$48,$F$4:$F$48,AQ24,$E$4:$E$48,AQ27)+SUMIFS($J$4:$J$48,$F$4:$F$48,AQ24,$E$4:$E$48,AQ27)+SUMIFS($H$4:$H$48,$F$4:$F$48,AQ24,$E$4:$E$48,AQ27)</f>
        <v>0</v>
      </c>
      <c r="AT27" s="388"/>
      <c r="AU27" s="390">
        <f>+Parameter!AL27</f>
        <v>0</v>
      </c>
      <c r="AV27" s="390">
        <f>+Parameter!AM27</f>
        <v>0</v>
      </c>
      <c r="AW27" s="388">
        <f>SUMIFS($I$4:$I$48,$F$4:$F$48,AQ24,$E$4:$E$48,AU27)+SUMIFS($J$4:$J$48,$F$4:$F$48,AQ24,$E$4:$E$48,AU27)+SUMIFS($H$4:$H$48,$F$4:$F$48,AQ24,$E$4:$E$48,AU27)</f>
        <v>0</v>
      </c>
      <c r="AX27" s="388"/>
      <c r="AY27" s="390">
        <f>+Parameter!AP27</f>
        <v>0</v>
      </c>
      <c r="AZ27" s="390">
        <f>+Parameter!AQ27</f>
        <v>0</v>
      </c>
      <c r="BA27" s="388">
        <f>SUMIFS($I$4:$I$48,$F$4:$F$48,AQ24,$E$4:$E$48,AY27)+SUMIFS($J$4:$J$48,$F$4:$F$48,AQ24,$E$4:$E$48,AY27)+SUMIFS($H$4:$H$48,$F$4:$F$48,AQ24,$E$4:$E$48,AY27)</f>
        <v>0</v>
      </c>
      <c r="BB27" s="372" t="str">
        <f>IF(BB28&lt;&gt;0,"Monatsende","")</f>
        <v/>
      </c>
      <c r="BD27" s="268"/>
      <c r="BE27" s="274">
        <f>IF($I$2=AQ24,1,IF($I$2=Jahr!$M$7,1,0))</f>
        <v>1</v>
      </c>
      <c r="BF27" s="728">
        <v>1</v>
      </c>
      <c r="BG27" s="699">
        <f t="shared" si="33"/>
        <v>0</v>
      </c>
      <c r="BH27" s="699">
        <f t="shared" si="34"/>
        <v>0</v>
      </c>
      <c r="BI27" s="699">
        <f t="shared" si="35"/>
        <v>0</v>
      </c>
      <c r="BJ27" s="700">
        <f t="shared" si="36"/>
        <v>0</v>
      </c>
      <c r="BK27" s="700">
        <f t="shared" si="37"/>
        <v>0</v>
      </c>
      <c r="BL27" s="700">
        <f t="shared" si="38"/>
        <v>0</v>
      </c>
      <c r="BM27" s="701">
        <f t="shared" si="39"/>
        <v>0</v>
      </c>
      <c r="BN27" s="701">
        <f t="shared" si="40"/>
        <v>0</v>
      </c>
      <c r="BO27" s="701">
        <f t="shared" si="41"/>
        <v>0</v>
      </c>
      <c r="BP27" s="698">
        <f t="shared" si="42"/>
        <v>0</v>
      </c>
      <c r="BQ27" s="698">
        <f t="shared" si="43"/>
        <v>0</v>
      </c>
      <c r="BR27" s="698">
        <f t="shared" si="44"/>
        <v>0</v>
      </c>
      <c r="BS27" s="270" t="s">
        <v>22</v>
      </c>
      <c r="BV27" s="1055"/>
      <c r="BW27" s="1056"/>
      <c r="BX27" s="1026"/>
    </row>
    <row r="28" spans="1:76" ht="13.35" customHeight="1" x14ac:dyDescent="0.45">
      <c r="A28" s="1003" t="str">
        <f t="shared" si="0"/>
        <v>!</v>
      </c>
      <c r="B28" s="721"/>
      <c r="C28" s="1180"/>
      <c r="D28" s="722"/>
      <c r="E28" s="585"/>
      <c r="F28" s="586"/>
      <c r="G28" s="592"/>
      <c r="H28" s="1195"/>
      <c r="I28" s="1192"/>
      <c r="J28" s="1196"/>
      <c r="K28" s="1057">
        <f t="shared" si="4"/>
        <v>0</v>
      </c>
      <c r="L28" s="1049">
        <f t="shared" si="2"/>
        <v>0</v>
      </c>
      <c r="M28" s="1050">
        <f t="shared" si="46"/>
        <v>0</v>
      </c>
      <c r="N28" s="1051">
        <f t="shared" si="5"/>
        <v>0</v>
      </c>
      <c r="O28" s="87">
        <f t="shared" si="6"/>
        <v>0</v>
      </c>
      <c r="P28" s="87" t="str">
        <f t="shared" si="7"/>
        <v/>
      </c>
      <c r="Q28" s="1052">
        <f t="shared" si="8"/>
        <v>0</v>
      </c>
      <c r="R28" s="87">
        <f t="shared" si="9"/>
        <v>0</v>
      </c>
      <c r="S28" s="87" t="str">
        <f t="shared" si="10"/>
        <v/>
      </c>
      <c r="T28" s="1052">
        <f t="shared" si="11"/>
        <v>0</v>
      </c>
      <c r="U28" s="87">
        <f t="shared" si="12"/>
        <v>0</v>
      </c>
      <c r="V28" s="87" t="str">
        <f t="shared" si="13"/>
        <v/>
      </c>
      <c r="W28" s="1052">
        <f t="shared" si="14"/>
        <v>1</v>
      </c>
      <c r="X28" s="87">
        <f t="shared" si="15"/>
        <v>0</v>
      </c>
      <c r="Y28" s="87">
        <f t="shared" si="16"/>
        <v>0</v>
      </c>
      <c r="Z28" s="1052">
        <f t="shared" si="17"/>
        <v>1</v>
      </c>
      <c r="AA28" s="87">
        <f t="shared" si="18"/>
        <v>0</v>
      </c>
      <c r="AB28" s="87">
        <f t="shared" si="19"/>
        <v>0</v>
      </c>
      <c r="AC28" s="1052">
        <f t="shared" si="20"/>
        <v>1</v>
      </c>
      <c r="AD28" s="87">
        <f t="shared" si="21"/>
        <v>0</v>
      </c>
      <c r="AE28" s="87">
        <f t="shared" si="22"/>
        <v>0</v>
      </c>
      <c r="AF28" s="1052">
        <f t="shared" si="23"/>
        <v>1</v>
      </c>
      <c r="AG28" s="87">
        <f t="shared" si="24"/>
        <v>0</v>
      </c>
      <c r="AH28" s="87">
        <f t="shared" si="25"/>
        <v>0</v>
      </c>
      <c r="AI28" s="1052">
        <f t="shared" si="26"/>
        <v>1</v>
      </c>
      <c r="AJ28" s="87">
        <f t="shared" si="27"/>
        <v>0</v>
      </c>
      <c r="AK28" s="87">
        <f t="shared" si="28"/>
        <v>0</v>
      </c>
      <c r="AL28" s="1052">
        <f t="shared" si="29"/>
        <v>0</v>
      </c>
      <c r="AM28" s="91">
        <f t="shared" si="30"/>
        <v>0</v>
      </c>
      <c r="AN28" s="91" t="str">
        <f t="shared" si="31"/>
        <v/>
      </c>
      <c r="AO28" s="1058">
        <f>+Parameter!$D$8</f>
        <v>0</v>
      </c>
      <c r="AP28" s="1054">
        <f t="shared" si="32"/>
        <v>0</v>
      </c>
      <c r="AQ28" s="392">
        <f>+Parameter!AH28</f>
        <v>0</v>
      </c>
      <c r="AR28" s="392">
        <f>+Parameter!AI28</f>
        <v>0</v>
      </c>
      <c r="AS28" s="388">
        <f>SUMIFS($I$4:$I$48,$F$4:$F$48,AQ24,$E$4:$E$48,AQ28)+SUMIFS($J$4:$J$48,$F$4:$F$48,AQ24,$E$4:$E$48,AQ28)+SUMIFS($H$4:$H$48,$F$4:$F$48,AQ24,$E$4:$E$48,AQ28)</f>
        <v>0</v>
      </c>
      <c r="AT28" s="391"/>
      <c r="AU28" s="392">
        <f>+Parameter!AL28</f>
        <v>0</v>
      </c>
      <c r="AV28" s="392">
        <f>+Parameter!AM28</f>
        <v>0</v>
      </c>
      <c r="AW28" s="388">
        <f>SUMIFS($I$4:$I$48,$F$4:$F$48,AQ24,$E$4:$E$48,AU28)+SUMIFS($J$4:$J$48,$F$4:$F$48,AQ24,$E$4:$E$48,AU28)+SUMIFS($H$4:$H$48,$F$4:$F$48,AQ24,$E$4:$E$48,AU28)</f>
        <v>0</v>
      </c>
      <c r="AX28" s="391"/>
      <c r="AY28" s="392">
        <f>+Parameter!AP28</f>
        <v>0</v>
      </c>
      <c r="AZ28" s="392">
        <f>+Parameter!AQ28</f>
        <v>0</v>
      </c>
      <c r="BA28" s="388">
        <f>SUMIFS($I$4:$I$48,$F$4:$F$48,AQ24,$E$4:$E$48,AY28)+SUMIFS($J$4:$J$48,$F$4:$F$48,AQ24,$E$4:$E$48,AY28)+SUMIFS($H$4:$H$48,$F$4:$F$48,AQ24,$E$4:$E$48,AY28)</f>
        <v>0</v>
      </c>
      <c r="BB28" s="375">
        <f>+AB3</f>
        <v>0</v>
      </c>
      <c r="BD28" s="268"/>
      <c r="BE28" s="274">
        <f>IF($I$2=AQ24,1,IF($I$2=Jahr!$M$7,1,0))</f>
        <v>1</v>
      </c>
      <c r="BF28" s="728">
        <v>1</v>
      </c>
      <c r="BG28" s="702">
        <f t="shared" si="33"/>
        <v>0</v>
      </c>
      <c r="BH28" s="702">
        <f t="shared" si="34"/>
        <v>0</v>
      </c>
      <c r="BI28" s="702">
        <f t="shared" si="35"/>
        <v>0</v>
      </c>
      <c r="BJ28" s="703">
        <f t="shared" si="36"/>
        <v>0</v>
      </c>
      <c r="BK28" s="703">
        <f t="shared" si="37"/>
        <v>0</v>
      </c>
      <c r="BL28" s="703">
        <f t="shared" si="38"/>
        <v>0</v>
      </c>
      <c r="BM28" s="704">
        <f t="shared" si="39"/>
        <v>0</v>
      </c>
      <c r="BN28" s="704">
        <f t="shared" si="40"/>
        <v>0</v>
      </c>
      <c r="BO28" s="704">
        <f t="shared" si="41"/>
        <v>0</v>
      </c>
      <c r="BP28" s="705">
        <f t="shared" si="42"/>
        <v>0</v>
      </c>
      <c r="BQ28" s="705">
        <f t="shared" si="43"/>
        <v>0</v>
      </c>
      <c r="BR28" s="705">
        <f t="shared" si="44"/>
        <v>0</v>
      </c>
      <c r="BS28" s="277">
        <f>SUMIFS($H$4:$H$48,$F$4:$F$48,AQ24)</f>
        <v>0</v>
      </c>
      <c r="BT28" s="277">
        <f>SUMIFS($I$4:$I$48,$F$4:$F$48,AQ24)</f>
        <v>0</v>
      </c>
      <c r="BU28" s="277">
        <f>SUMIFS($J$4:$J$48,$F$4:$F$48,AQ24)</f>
        <v>0</v>
      </c>
      <c r="BV28" s="278">
        <f>IF($AP$2=0,+BW28-BB24,0)</f>
        <v>0</v>
      </c>
      <c r="BW28" s="1059">
        <f>+AB$50</f>
        <v>0</v>
      </c>
      <c r="BX28" s="1026"/>
    </row>
    <row r="29" spans="1:76" ht="13.35" customHeight="1" x14ac:dyDescent="0.45">
      <c r="A29" s="1003" t="str">
        <f t="shared" si="0"/>
        <v>!</v>
      </c>
      <c r="B29" s="721"/>
      <c r="C29" s="1180"/>
      <c r="D29" s="722"/>
      <c r="E29" s="585"/>
      <c r="F29" s="586"/>
      <c r="G29" s="592"/>
      <c r="H29" s="1195"/>
      <c r="I29" s="1192"/>
      <c r="J29" s="1196"/>
      <c r="K29" s="1057">
        <f t="shared" si="4"/>
        <v>0</v>
      </c>
      <c r="L29" s="1049">
        <f t="shared" si="2"/>
        <v>0</v>
      </c>
      <c r="M29" s="1050">
        <f t="shared" si="46"/>
        <v>0</v>
      </c>
      <c r="N29" s="1051">
        <f t="shared" si="5"/>
        <v>0</v>
      </c>
      <c r="O29" s="87">
        <f t="shared" si="6"/>
        <v>0</v>
      </c>
      <c r="P29" s="87" t="str">
        <f t="shared" si="7"/>
        <v/>
      </c>
      <c r="Q29" s="1052">
        <f t="shared" si="8"/>
        <v>0</v>
      </c>
      <c r="R29" s="87">
        <f t="shared" si="9"/>
        <v>0</v>
      </c>
      <c r="S29" s="87" t="str">
        <f t="shared" si="10"/>
        <v/>
      </c>
      <c r="T29" s="1052">
        <f t="shared" si="11"/>
        <v>0</v>
      </c>
      <c r="U29" s="87">
        <f t="shared" si="12"/>
        <v>0</v>
      </c>
      <c r="V29" s="87" t="str">
        <f t="shared" si="13"/>
        <v/>
      </c>
      <c r="W29" s="1052">
        <f t="shared" si="14"/>
        <v>1</v>
      </c>
      <c r="X29" s="87">
        <f t="shared" si="15"/>
        <v>0</v>
      </c>
      <c r="Y29" s="87">
        <f t="shared" si="16"/>
        <v>0</v>
      </c>
      <c r="Z29" s="1052">
        <f t="shared" si="17"/>
        <v>1</v>
      </c>
      <c r="AA29" s="87">
        <f t="shared" si="18"/>
        <v>0</v>
      </c>
      <c r="AB29" s="87">
        <f t="shared" si="19"/>
        <v>0</v>
      </c>
      <c r="AC29" s="1052">
        <f t="shared" si="20"/>
        <v>1</v>
      </c>
      <c r="AD29" s="87">
        <f t="shared" si="21"/>
        <v>0</v>
      </c>
      <c r="AE29" s="87">
        <f t="shared" si="22"/>
        <v>0</v>
      </c>
      <c r="AF29" s="1052">
        <f t="shared" si="23"/>
        <v>1</v>
      </c>
      <c r="AG29" s="87">
        <f t="shared" si="24"/>
        <v>0</v>
      </c>
      <c r="AH29" s="87">
        <f t="shared" si="25"/>
        <v>0</v>
      </c>
      <c r="AI29" s="1052">
        <f t="shared" si="26"/>
        <v>1</v>
      </c>
      <c r="AJ29" s="87">
        <f t="shared" si="27"/>
        <v>0</v>
      </c>
      <c r="AK29" s="87">
        <f t="shared" si="28"/>
        <v>0</v>
      </c>
      <c r="AL29" s="1052">
        <f t="shared" si="29"/>
        <v>0</v>
      </c>
      <c r="AM29" s="91">
        <f t="shared" si="30"/>
        <v>0</v>
      </c>
      <c r="AN29" s="91" t="str">
        <f t="shared" si="31"/>
        <v/>
      </c>
      <c r="AO29" s="1053">
        <f>IF(AP29="E",1,0)</f>
        <v>0</v>
      </c>
      <c r="AP29" s="1054">
        <f t="shared" si="32"/>
        <v>0</v>
      </c>
      <c r="AQ29" s="220" t="str">
        <f>+Parameter!AH29</f>
        <v>#</v>
      </c>
      <c r="AR29" s="631"/>
      <c r="AS29" s="632">
        <f>SUM(AS30:AS33)</f>
        <v>0</v>
      </c>
      <c r="AT29" s="632"/>
      <c r="AU29" s="632"/>
      <c r="AV29" s="632"/>
      <c r="AW29" s="632">
        <f>SUM(AW30:AW33)</f>
        <v>0</v>
      </c>
      <c r="AX29" s="632"/>
      <c r="AY29" s="632"/>
      <c r="AZ29" s="632"/>
      <c r="BA29" s="632">
        <f>SUM(BA30:BA33)</f>
        <v>0</v>
      </c>
      <c r="BB29" s="634">
        <f>+BA29+AW29+AS29</f>
        <v>0</v>
      </c>
      <c r="BD29" s="268"/>
      <c r="BE29" s="274">
        <f>IF($I$2=AQ29,1,IF($I$2=Jahr!$M$7,1,0))</f>
        <v>1</v>
      </c>
      <c r="BF29" s="728">
        <v>1</v>
      </c>
      <c r="BG29" s="227"/>
      <c r="BH29" s="227"/>
      <c r="BI29" s="227"/>
      <c r="BJ29" s="227"/>
      <c r="BK29" s="227"/>
      <c r="BL29" s="227"/>
      <c r="BM29" s="227"/>
      <c r="BN29" s="227"/>
      <c r="BO29" s="227"/>
      <c r="BP29" s="273"/>
      <c r="BQ29" s="273"/>
      <c r="BR29" s="273"/>
      <c r="BV29" s="1055"/>
      <c r="BW29" s="1056"/>
      <c r="BX29" s="1026"/>
    </row>
    <row r="30" spans="1:76" ht="13.35" customHeight="1" x14ac:dyDescent="0.45">
      <c r="A30" s="1003" t="str">
        <f t="shared" si="0"/>
        <v>!</v>
      </c>
      <c r="B30" s="721"/>
      <c r="C30" s="1180"/>
      <c r="D30" s="722"/>
      <c r="E30" s="585"/>
      <c r="F30" s="586"/>
      <c r="G30" s="592"/>
      <c r="H30" s="1195"/>
      <c r="I30" s="1192"/>
      <c r="J30" s="1196"/>
      <c r="K30" s="1057">
        <f t="shared" si="4"/>
        <v>0</v>
      </c>
      <c r="L30" s="1049">
        <f t="shared" si="2"/>
        <v>0</v>
      </c>
      <c r="M30" s="1050">
        <f t="shared" si="46"/>
        <v>0</v>
      </c>
      <c r="N30" s="1051">
        <f t="shared" si="5"/>
        <v>0</v>
      </c>
      <c r="O30" s="87">
        <f t="shared" si="6"/>
        <v>0</v>
      </c>
      <c r="P30" s="87" t="str">
        <f t="shared" si="7"/>
        <v/>
      </c>
      <c r="Q30" s="1052">
        <f t="shared" si="8"/>
        <v>0</v>
      </c>
      <c r="R30" s="87">
        <f t="shared" si="9"/>
        <v>0</v>
      </c>
      <c r="S30" s="87" t="str">
        <f t="shared" si="10"/>
        <v/>
      </c>
      <c r="T30" s="1052">
        <f t="shared" si="11"/>
        <v>0</v>
      </c>
      <c r="U30" s="87">
        <f t="shared" si="12"/>
        <v>0</v>
      </c>
      <c r="V30" s="87" t="str">
        <f t="shared" si="13"/>
        <v/>
      </c>
      <c r="W30" s="1052">
        <f t="shared" si="14"/>
        <v>1</v>
      </c>
      <c r="X30" s="87">
        <f t="shared" si="15"/>
        <v>0</v>
      </c>
      <c r="Y30" s="87">
        <f t="shared" si="16"/>
        <v>0</v>
      </c>
      <c r="Z30" s="1052">
        <f t="shared" si="17"/>
        <v>1</v>
      </c>
      <c r="AA30" s="87">
        <f t="shared" si="18"/>
        <v>0</v>
      </c>
      <c r="AB30" s="87">
        <f t="shared" si="19"/>
        <v>0</v>
      </c>
      <c r="AC30" s="1052">
        <f t="shared" si="20"/>
        <v>1</v>
      </c>
      <c r="AD30" s="87">
        <f t="shared" si="21"/>
        <v>0</v>
      </c>
      <c r="AE30" s="87">
        <f t="shared" si="22"/>
        <v>0</v>
      </c>
      <c r="AF30" s="1052">
        <f t="shared" si="23"/>
        <v>1</v>
      </c>
      <c r="AG30" s="87">
        <f t="shared" si="24"/>
        <v>0</v>
      </c>
      <c r="AH30" s="87">
        <f t="shared" si="25"/>
        <v>0</v>
      </c>
      <c r="AI30" s="1052">
        <f t="shared" si="26"/>
        <v>1</v>
      </c>
      <c r="AJ30" s="87">
        <f t="shared" si="27"/>
        <v>0</v>
      </c>
      <c r="AK30" s="87">
        <f t="shared" si="28"/>
        <v>0</v>
      </c>
      <c r="AL30" s="1052">
        <f t="shared" si="29"/>
        <v>0</v>
      </c>
      <c r="AM30" s="91">
        <f t="shared" si="30"/>
        <v>0</v>
      </c>
      <c r="AN30" s="91" t="str">
        <f t="shared" si="31"/>
        <v/>
      </c>
      <c r="AO30" s="1058">
        <f>+Parameter!$D$9</f>
        <v>0</v>
      </c>
      <c r="AP30" s="1054">
        <f t="shared" si="32"/>
        <v>0</v>
      </c>
      <c r="AQ30" s="394">
        <f>+Parameter!AH30</f>
        <v>0</v>
      </c>
      <c r="AR30" s="395">
        <f>+Parameter!AI30</f>
        <v>0</v>
      </c>
      <c r="AS30" s="393">
        <f>SUMIFS($I$4:$I$48,$F$4:$F$48,AQ29,$E$4:$E$48,AQ30)+SUMIFS($J$4:$J$48,$F$4:$F$48,AQ29,$E$4:$E$48,AQ30)+SUMIFS($H$4:$H$48,$F$4:$F$48,AQ29,$E$4:$E$48,AQ30)</f>
        <v>0</v>
      </c>
      <c r="AT30" s="393"/>
      <c r="AU30" s="394">
        <f>+Parameter!AL30</f>
        <v>0</v>
      </c>
      <c r="AV30" s="395">
        <f>+Parameter!AM30</f>
        <v>0</v>
      </c>
      <c r="AW30" s="393">
        <f>SUMIFS($I$4:$I$48,$F$4:$F$48,AQ29,$E$4:$E$48,AU30)+SUMIFS($J$4:$J$48,$F$4:$F$48,AQ29,$E$4:$E$48,AU30)+SUMIFS($H$4:$H$48,$F$4:$F$48,AQ29,$E$4:$E$48,AU30)</f>
        <v>0</v>
      </c>
      <c r="AX30" s="393"/>
      <c r="AY30" s="394">
        <f>+Parameter!AP30</f>
        <v>0</v>
      </c>
      <c r="AZ30" s="395">
        <f>+Parameter!AQ30</f>
        <v>0</v>
      </c>
      <c r="BA30" s="393">
        <f>SUMIFS($I$4:$I$48,$F$4:$F$48,AQ29,$E$4:$E$48,AY30)+SUMIFS($J$4:$J$48,$F$4:$F$48,AQ29,$E$4:$E$48,AY30)+SUMIFS($H$4:$H$48,$F$4:$F$48,AQ29,$E$4:$E$48,AY30)</f>
        <v>0</v>
      </c>
      <c r="BB30" s="370" t="str">
        <f>IF(AND($B$50="y",BB31&lt;&gt;0),"aktuell","")</f>
        <v/>
      </c>
      <c r="BD30" s="268"/>
      <c r="BE30" s="274">
        <f>IF($I$2=AQ29,1,IF($I$2=Jahr!$M$7,1,0))</f>
        <v>1</v>
      </c>
      <c r="BF30" s="728">
        <v>1</v>
      </c>
      <c r="BG30" s="699">
        <f t="shared" si="33"/>
        <v>0</v>
      </c>
      <c r="BH30" s="699">
        <f t="shared" si="34"/>
        <v>0</v>
      </c>
      <c r="BI30" s="699">
        <f t="shared" si="35"/>
        <v>0</v>
      </c>
      <c r="BJ30" s="700">
        <f t="shared" si="36"/>
        <v>0</v>
      </c>
      <c r="BK30" s="700">
        <f t="shared" si="37"/>
        <v>0</v>
      </c>
      <c r="BL30" s="700">
        <f t="shared" si="38"/>
        <v>0</v>
      </c>
      <c r="BM30" s="701">
        <f t="shared" si="39"/>
        <v>0</v>
      </c>
      <c r="BN30" s="701">
        <f t="shared" si="40"/>
        <v>0</v>
      </c>
      <c r="BO30" s="701">
        <f t="shared" si="41"/>
        <v>0</v>
      </c>
      <c r="BP30" s="698">
        <f t="shared" si="42"/>
        <v>0</v>
      </c>
      <c r="BQ30" s="698">
        <f t="shared" si="43"/>
        <v>0</v>
      </c>
      <c r="BR30" s="698">
        <f t="shared" si="44"/>
        <v>0</v>
      </c>
      <c r="BS30" s="270" t="s">
        <v>8</v>
      </c>
      <c r="BV30" s="1055"/>
      <c r="BW30" s="1056"/>
      <c r="BX30" s="1026"/>
    </row>
    <row r="31" spans="1:76" ht="13.35" customHeight="1" x14ac:dyDescent="0.45">
      <c r="A31" s="1003" t="str">
        <f t="shared" si="0"/>
        <v>!</v>
      </c>
      <c r="B31" s="721"/>
      <c r="C31" s="1180"/>
      <c r="D31" s="722"/>
      <c r="E31" s="585"/>
      <c r="F31" s="586"/>
      <c r="G31" s="592"/>
      <c r="H31" s="1195"/>
      <c r="I31" s="1192"/>
      <c r="J31" s="1196"/>
      <c r="K31" s="1057">
        <f t="shared" si="4"/>
        <v>0</v>
      </c>
      <c r="L31" s="1049">
        <f t="shared" si="2"/>
        <v>0</v>
      </c>
      <c r="M31" s="1050">
        <f t="shared" si="46"/>
        <v>0</v>
      </c>
      <c r="N31" s="1051">
        <f t="shared" si="5"/>
        <v>0</v>
      </c>
      <c r="O31" s="87">
        <f t="shared" si="6"/>
        <v>0</v>
      </c>
      <c r="P31" s="87" t="str">
        <f t="shared" si="7"/>
        <v/>
      </c>
      <c r="Q31" s="1052">
        <f t="shared" si="8"/>
        <v>0</v>
      </c>
      <c r="R31" s="87">
        <f t="shared" si="9"/>
        <v>0</v>
      </c>
      <c r="S31" s="87" t="str">
        <f t="shared" si="10"/>
        <v/>
      </c>
      <c r="T31" s="1052">
        <f t="shared" si="11"/>
        <v>0</v>
      </c>
      <c r="U31" s="87">
        <f t="shared" si="12"/>
        <v>0</v>
      </c>
      <c r="V31" s="87" t="str">
        <f t="shared" si="13"/>
        <v/>
      </c>
      <c r="W31" s="1052">
        <f t="shared" si="14"/>
        <v>1</v>
      </c>
      <c r="X31" s="87">
        <f t="shared" si="15"/>
        <v>0</v>
      </c>
      <c r="Y31" s="87">
        <f t="shared" si="16"/>
        <v>0</v>
      </c>
      <c r="Z31" s="1052">
        <f t="shared" si="17"/>
        <v>1</v>
      </c>
      <c r="AA31" s="87">
        <f t="shared" si="18"/>
        <v>0</v>
      </c>
      <c r="AB31" s="87">
        <f t="shared" si="19"/>
        <v>0</v>
      </c>
      <c r="AC31" s="1052">
        <f t="shared" si="20"/>
        <v>1</v>
      </c>
      <c r="AD31" s="87">
        <f t="shared" si="21"/>
        <v>0</v>
      </c>
      <c r="AE31" s="87">
        <f t="shared" si="22"/>
        <v>0</v>
      </c>
      <c r="AF31" s="1052">
        <f t="shared" si="23"/>
        <v>1</v>
      </c>
      <c r="AG31" s="87">
        <f t="shared" si="24"/>
        <v>0</v>
      </c>
      <c r="AH31" s="87">
        <f t="shared" si="25"/>
        <v>0</v>
      </c>
      <c r="AI31" s="1052">
        <f t="shared" si="26"/>
        <v>1</v>
      </c>
      <c r="AJ31" s="87">
        <f t="shared" si="27"/>
        <v>0</v>
      </c>
      <c r="AK31" s="87">
        <f t="shared" si="28"/>
        <v>0</v>
      </c>
      <c r="AL31" s="1052">
        <f t="shared" si="29"/>
        <v>0</v>
      </c>
      <c r="AM31" s="91">
        <f t="shared" si="30"/>
        <v>0</v>
      </c>
      <c r="AN31" s="91" t="str">
        <f t="shared" si="31"/>
        <v/>
      </c>
      <c r="AO31" s="1058">
        <f>+Parameter!$D$9</f>
        <v>0</v>
      </c>
      <c r="AP31" s="1054">
        <f t="shared" si="32"/>
        <v>0</v>
      </c>
      <c r="AQ31" s="395">
        <f>+Parameter!AH31</f>
        <v>0</v>
      </c>
      <c r="AR31" s="395">
        <f>+Parameter!AI31</f>
        <v>0</v>
      </c>
      <c r="AS31" s="393">
        <f>SUMIFS($I$4:$I$48,$F$4:$F$48,AQ29,$E$4:$E$48,AQ31)+SUMIFS($J$4:$J$48,$F$4:$F$48,AQ29,$E$4:$E$48,AQ31)+SUMIFS($H$4:$H$48,$F$4:$F$48,AQ29,$E$4:$E$48,AQ31)</f>
        <v>0</v>
      </c>
      <c r="AT31" s="393"/>
      <c r="AU31" s="395">
        <f>+Parameter!AL31</f>
        <v>0</v>
      </c>
      <c r="AV31" s="395">
        <f>+Parameter!AM31</f>
        <v>0</v>
      </c>
      <c r="AW31" s="393">
        <f>SUMIFS($I$4:$I$48,$F$4:$F$48,AQ29,$E$4:$E$48,AU31)+SUMIFS($J$4:$J$48,$F$4:$F$48,AQ29,$E$4:$E$48,AU31)+SUMIFS($H$4:$H$48,$F$4:$F$48,AQ29,$E$4:$E$48,AU31)</f>
        <v>0</v>
      </c>
      <c r="AX31" s="393"/>
      <c r="AY31" s="395">
        <f>+Parameter!AP31</f>
        <v>0</v>
      </c>
      <c r="AZ31" s="395">
        <f>+Parameter!AQ31</f>
        <v>0</v>
      </c>
      <c r="BA31" s="393">
        <f>SUMIFS($I$4:$I$48,$F$4:$F$48,AQ29,$E$4:$E$48,AY31)+SUMIFS($J$4:$J$48,$F$4:$F$48,AQ29,$E$4:$E$48,AY31)+SUMIFS($H$4:$H$48,$F$4:$F$48,AQ29,$E$4:$E$48,AY31)</f>
        <v>0</v>
      </c>
      <c r="BB31" s="371">
        <f>+AE2</f>
        <v>0</v>
      </c>
      <c r="BD31" s="268"/>
      <c r="BE31" s="274">
        <f>IF($I$2=AQ29,1,IF($I$2=Jahr!$M$7,1,0))</f>
        <v>1</v>
      </c>
      <c r="BF31" s="728">
        <v>1</v>
      </c>
      <c r="BG31" s="699">
        <f t="shared" si="33"/>
        <v>0</v>
      </c>
      <c r="BH31" s="699">
        <f t="shared" si="34"/>
        <v>0</v>
      </c>
      <c r="BI31" s="699">
        <f t="shared" si="35"/>
        <v>0</v>
      </c>
      <c r="BJ31" s="700">
        <f t="shared" si="36"/>
        <v>0</v>
      </c>
      <c r="BK31" s="700">
        <f t="shared" si="37"/>
        <v>0</v>
      </c>
      <c r="BL31" s="700">
        <f t="shared" si="38"/>
        <v>0</v>
      </c>
      <c r="BM31" s="701">
        <f t="shared" si="39"/>
        <v>0</v>
      </c>
      <c r="BN31" s="701">
        <f t="shared" si="40"/>
        <v>0</v>
      </c>
      <c r="BO31" s="701">
        <f t="shared" si="41"/>
        <v>0</v>
      </c>
      <c r="BP31" s="698">
        <f t="shared" si="42"/>
        <v>0</v>
      </c>
      <c r="BQ31" s="698">
        <f t="shared" si="43"/>
        <v>0</v>
      </c>
      <c r="BR31" s="698">
        <f t="shared" si="44"/>
        <v>0</v>
      </c>
      <c r="BS31" s="275">
        <f>SUMIFS($H$4:$H$48,$F$4:$F$48,AQ29,$B$4:$B$48,"&gt;0")</f>
        <v>0</v>
      </c>
      <c r="BT31" s="275">
        <f>SUMIFS($I$4:$I$48,$F$4:$F$48,AQ29,$B$4:$B$48,"&gt;0")</f>
        <v>0</v>
      </c>
      <c r="BU31" s="275">
        <f>SUMIFS($J$4:$J$48,$F$4:$F$48,AQ29,$B$4:$B$48,"&gt;0")</f>
        <v>0</v>
      </c>
      <c r="BV31" s="276"/>
      <c r="BW31" s="1056"/>
      <c r="BX31" s="1026"/>
    </row>
    <row r="32" spans="1:76" ht="13.35" customHeight="1" x14ac:dyDescent="0.45">
      <c r="A32" s="1003" t="str">
        <f t="shared" si="0"/>
        <v>!</v>
      </c>
      <c r="B32" s="721"/>
      <c r="C32" s="1180"/>
      <c r="D32" s="722"/>
      <c r="E32" s="585"/>
      <c r="F32" s="586"/>
      <c r="G32" s="592"/>
      <c r="H32" s="1195"/>
      <c r="I32" s="1192"/>
      <c r="J32" s="1196"/>
      <c r="K32" s="1057">
        <f t="shared" si="4"/>
        <v>0</v>
      </c>
      <c r="L32" s="1049">
        <f t="shared" si="2"/>
        <v>0</v>
      </c>
      <c r="M32" s="1050">
        <f t="shared" si="46"/>
        <v>0</v>
      </c>
      <c r="N32" s="1051">
        <f t="shared" si="5"/>
        <v>0</v>
      </c>
      <c r="O32" s="87">
        <f t="shared" si="6"/>
        <v>0</v>
      </c>
      <c r="P32" s="87" t="str">
        <f t="shared" si="7"/>
        <v/>
      </c>
      <c r="Q32" s="1052">
        <f t="shared" si="8"/>
        <v>0</v>
      </c>
      <c r="R32" s="87">
        <f t="shared" si="9"/>
        <v>0</v>
      </c>
      <c r="S32" s="87" t="str">
        <f t="shared" si="10"/>
        <v/>
      </c>
      <c r="T32" s="1052">
        <f t="shared" si="11"/>
        <v>0</v>
      </c>
      <c r="U32" s="87">
        <f t="shared" si="12"/>
        <v>0</v>
      </c>
      <c r="V32" s="87" t="str">
        <f t="shared" si="13"/>
        <v/>
      </c>
      <c r="W32" s="1052">
        <f t="shared" si="14"/>
        <v>1</v>
      </c>
      <c r="X32" s="87">
        <f t="shared" si="15"/>
        <v>0</v>
      </c>
      <c r="Y32" s="87">
        <f t="shared" si="16"/>
        <v>0</v>
      </c>
      <c r="Z32" s="1052">
        <f t="shared" si="17"/>
        <v>1</v>
      </c>
      <c r="AA32" s="87">
        <f t="shared" si="18"/>
        <v>0</v>
      </c>
      <c r="AB32" s="87">
        <f t="shared" si="19"/>
        <v>0</v>
      </c>
      <c r="AC32" s="1052">
        <f t="shared" si="20"/>
        <v>1</v>
      </c>
      <c r="AD32" s="87">
        <f t="shared" si="21"/>
        <v>0</v>
      </c>
      <c r="AE32" s="87">
        <f t="shared" si="22"/>
        <v>0</v>
      </c>
      <c r="AF32" s="1052">
        <f t="shared" si="23"/>
        <v>1</v>
      </c>
      <c r="AG32" s="87">
        <f t="shared" si="24"/>
        <v>0</v>
      </c>
      <c r="AH32" s="87">
        <f t="shared" si="25"/>
        <v>0</v>
      </c>
      <c r="AI32" s="1052">
        <f t="shared" si="26"/>
        <v>1</v>
      </c>
      <c r="AJ32" s="87">
        <f t="shared" si="27"/>
        <v>0</v>
      </c>
      <c r="AK32" s="87">
        <f t="shared" si="28"/>
        <v>0</v>
      </c>
      <c r="AL32" s="1052">
        <f t="shared" si="29"/>
        <v>0</v>
      </c>
      <c r="AM32" s="91">
        <f t="shared" si="30"/>
        <v>0</v>
      </c>
      <c r="AN32" s="91" t="str">
        <f t="shared" si="31"/>
        <v/>
      </c>
      <c r="AO32" s="1058">
        <f>+Parameter!$D$9</f>
        <v>0</v>
      </c>
      <c r="AP32" s="1054">
        <f t="shared" si="32"/>
        <v>0</v>
      </c>
      <c r="AQ32" s="395">
        <f>+Parameter!AH32</f>
        <v>0</v>
      </c>
      <c r="AR32" s="395">
        <f>+Parameter!AI32</f>
        <v>0</v>
      </c>
      <c r="AS32" s="393">
        <f>SUMIFS($I$4:$I$48,$F$4:$F$48,AQ29,$E$4:$E$48,AQ32)+SUMIFS($J$4:$J$48,$F$4:$F$48,AQ29,$E$4:$E$48,AQ32)+SUMIFS($H$4:$H$48,$F$4:$F$48,AQ29,$E$4:$E$48,AQ32)</f>
        <v>0</v>
      </c>
      <c r="AT32" s="393"/>
      <c r="AU32" s="395">
        <f>+Parameter!AL32</f>
        <v>0</v>
      </c>
      <c r="AV32" s="395">
        <f>+Parameter!AM32</f>
        <v>0</v>
      </c>
      <c r="AW32" s="393">
        <f>SUMIFS($I$4:$I$48,$F$4:$F$48,AQ29,$E$4:$E$48,AU32)+SUMIFS($J$4:$J$48,$F$4:$F$48,AQ29,$E$4:$E$48,AU32)+SUMIFS($H$4:$H$48,$F$4:$F$48,AQ29,$E$4:$E$48,AU32)</f>
        <v>0</v>
      </c>
      <c r="AX32" s="393"/>
      <c r="AY32" s="395">
        <f>+Parameter!AP32</f>
        <v>0</v>
      </c>
      <c r="AZ32" s="395">
        <f>+Parameter!AQ32</f>
        <v>0</v>
      </c>
      <c r="BA32" s="393">
        <f>SUMIFS($I$4:$I$48,$F$4:$F$48,AQ29,$E$4:$E$48,AY32)+SUMIFS($J$4:$J$48,$F$4:$F$48,AQ29,$E$4:$E$48,AY32)+SUMIFS($H$4:$H$48,$F$4:$F$48,AQ29,$E$4:$E$48,AY32)</f>
        <v>0</v>
      </c>
      <c r="BB32" s="372" t="str">
        <f>IF(BB33&lt;&gt;0,"Monatsende","")</f>
        <v/>
      </c>
      <c r="BD32" s="268"/>
      <c r="BE32" s="274">
        <f>IF($I$2=AQ29,1,IF($I$2=Jahr!$M$7,1,0))</f>
        <v>1</v>
      </c>
      <c r="BF32" s="728">
        <v>1</v>
      </c>
      <c r="BG32" s="699">
        <f t="shared" si="33"/>
        <v>0</v>
      </c>
      <c r="BH32" s="699">
        <f t="shared" si="34"/>
        <v>0</v>
      </c>
      <c r="BI32" s="699">
        <f t="shared" si="35"/>
        <v>0</v>
      </c>
      <c r="BJ32" s="700">
        <f t="shared" si="36"/>
        <v>0</v>
      </c>
      <c r="BK32" s="700">
        <f t="shared" si="37"/>
        <v>0</v>
      </c>
      <c r="BL32" s="700">
        <f t="shared" si="38"/>
        <v>0</v>
      </c>
      <c r="BM32" s="701">
        <f t="shared" si="39"/>
        <v>0</v>
      </c>
      <c r="BN32" s="701">
        <f t="shared" si="40"/>
        <v>0</v>
      </c>
      <c r="BO32" s="701">
        <f t="shared" si="41"/>
        <v>0</v>
      </c>
      <c r="BP32" s="698">
        <f t="shared" si="42"/>
        <v>0</v>
      </c>
      <c r="BQ32" s="698">
        <f t="shared" si="43"/>
        <v>0</v>
      </c>
      <c r="BR32" s="698">
        <f t="shared" si="44"/>
        <v>0</v>
      </c>
      <c r="BS32" s="270" t="s">
        <v>22</v>
      </c>
      <c r="BV32" s="1055"/>
      <c r="BW32" s="1056"/>
      <c r="BX32" s="1026"/>
    </row>
    <row r="33" spans="1:76" ht="13.35" customHeight="1" x14ac:dyDescent="0.45">
      <c r="A33" s="1003" t="str">
        <f t="shared" si="0"/>
        <v>!</v>
      </c>
      <c r="B33" s="721"/>
      <c r="C33" s="1180"/>
      <c r="D33" s="722"/>
      <c r="E33" s="585"/>
      <c r="F33" s="586"/>
      <c r="G33" s="592"/>
      <c r="H33" s="1195"/>
      <c r="I33" s="1192"/>
      <c r="J33" s="1196"/>
      <c r="K33" s="1057">
        <f t="shared" si="4"/>
        <v>0</v>
      </c>
      <c r="L33" s="1049">
        <f t="shared" si="2"/>
        <v>0</v>
      </c>
      <c r="M33" s="1050">
        <f t="shared" si="46"/>
        <v>0</v>
      </c>
      <c r="N33" s="1051">
        <f t="shared" si="5"/>
        <v>0</v>
      </c>
      <c r="O33" s="87">
        <f t="shared" si="6"/>
        <v>0</v>
      </c>
      <c r="P33" s="87" t="str">
        <f t="shared" si="7"/>
        <v/>
      </c>
      <c r="Q33" s="1052">
        <f t="shared" si="8"/>
        <v>0</v>
      </c>
      <c r="R33" s="87">
        <f t="shared" si="9"/>
        <v>0</v>
      </c>
      <c r="S33" s="87" t="str">
        <f t="shared" si="10"/>
        <v/>
      </c>
      <c r="T33" s="1052">
        <f t="shared" si="11"/>
        <v>0</v>
      </c>
      <c r="U33" s="87">
        <f t="shared" si="12"/>
        <v>0</v>
      </c>
      <c r="V33" s="87" t="str">
        <f t="shared" si="13"/>
        <v/>
      </c>
      <c r="W33" s="1052">
        <f t="shared" si="14"/>
        <v>1</v>
      </c>
      <c r="X33" s="87">
        <f t="shared" si="15"/>
        <v>0</v>
      </c>
      <c r="Y33" s="87">
        <f t="shared" si="16"/>
        <v>0</v>
      </c>
      <c r="Z33" s="1052">
        <f t="shared" si="17"/>
        <v>1</v>
      </c>
      <c r="AA33" s="87">
        <f t="shared" si="18"/>
        <v>0</v>
      </c>
      <c r="AB33" s="87">
        <f t="shared" si="19"/>
        <v>0</v>
      </c>
      <c r="AC33" s="1052">
        <f t="shared" si="20"/>
        <v>1</v>
      </c>
      <c r="AD33" s="87">
        <f t="shared" si="21"/>
        <v>0</v>
      </c>
      <c r="AE33" s="87">
        <f t="shared" si="22"/>
        <v>0</v>
      </c>
      <c r="AF33" s="1052">
        <f t="shared" si="23"/>
        <v>1</v>
      </c>
      <c r="AG33" s="87">
        <f t="shared" si="24"/>
        <v>0</v>
      </c>
      <c r="AH33" s="87">
        <f t="shared" si="25"/>
        <v>0</v>
      </c>
      <c r="AI33" s="1052">
        <f t="shared" si="26"/>
        <v>1</v>
      </c>
      <c r="AJ33" s="87">
        <f t="shared" si="27"/>
        <v>0</v>
      </c>
      <c r="AK33" s="87">
        <f t="shared" si="28"/>
        <v>0</v>
      </c>
      <c r="AL33" s="1052">
        <f t="shared" si="29"/>
        <v>0</v>
      </c>
      <c r="AM33" s="91">
        <f t="shared" si="30"/>
        <v>0</v>
      </c>
      <c r="AN33" s="91" t="str">
        <f t="shared" si="31"/>
        <v/>
      </c>
      <c r="AO33" s="1058">
        <f>+Parameter!$D$9</f>
        <v>0</v>
      </c>
      <c r="AP33" s="1054">
        <f t="shared" si="32"/>
        <v>0</v>
      </c>
      <c r="AQ33" s="397">
        <f>+Parameter!AH33</f>
        <v>0</v>
      </c>
      <c r="AR33" s="397">
        <f>+Parameter!AI33</f>
        <v>0</v>
      </c>
      <c r="AS33" s="393">
        <f>SUMIFS($I$4:$I$48,$F$4:$F$48,AQ29,$E$4:$E$48,AQ33)+SUMIFS($J$4:$J$48,$F$4:$F$48,AQ29,$E$4:$E$48,AQ33)+SUMIFS($H$4:$H$48,$F$4:$F$48,AQ29,$E$4:$E$48,AQ33)</f>
        <v>0</v>
      </c>
      <c r="AT33" s="396"/>
      <c r="AU33" s="397">
        <f>+Parameter!AL33</f>
        <v>0</v>
      </c>
      <c r="AV33" s="397">
        <f>+Parameter!AM33</f>
        <v>0</v>
      </c>
      <c r="AW33" s="393">
        <f>SUMIFS($I$4:$I$48,$F$4:$F$48,AQ29,$E$4:$E$48,AU33)+SUMIFS($J$4:$J$48,$F$4:$F$48,AQ29,$E$4:$E$48,AU33)+SUMIFS($H$4:$H$48,$F$4:$F$48,AQ29,$E$4:$E$48,AU33)</f>
        <v>0</v>
      </c>
      <c r="AX33" s="396"/>
      <c r="AY33" s="397">
        <f>+Parameter!AP33</f>
        <v>0</v>
      </c>
      <c r="AZ33" s="397">
        <f>+Parameter!AQ33</f>
        <v>0</v>
      </c>
      <c r="BA33" s="393">
        <f>SUMIFS($I$4:$I$48,$F$4:$F$48,AQ29,$E$4:$E$48,AY33)+SUMIFS($J$4:$J$48,$F$4:$F$48,AQ29,$E$4:$E$48,AY33)+SUMIFS($H$4:$H$48,$F$4:$F$48,AQ29,$E$4:$E$48,AY33)</f>
        <v>0</v>
      </c>
      <c r="BB33" s="375">
        <f>+AE3</f>
        <v>0</v>
      </c>
      <c r="BD33" s="268"/>
      <c r="BE33" s="274">
        <f>IF($I$2=AQ29,1,IF($I$2=Jahr!$M$7,1,0))</f>
        <v>1</v>
      </c>
      <c r="BF33" s="728">
        <v>1</v>
      </c>
      <c r="BG33" s="702">
        <f t="shared" si="33"/>
        <v>0</v>
      </c>
      <c r="BH33" s="702">
        <f t="shared" si="34"/>
        <v>0</v>
      </c>
      <c r="BI33" s="702">
        <f t="shared" si="35"/>
        <v>0</v>
      </c>
      <c r="BJ33" s="703">
        <f t="shared" si="36"/>
        <v>0</v>
      </c>
      <c r="BK33" s="703">
        <f t="shared" si="37"/>
        <v>0</v>
      </c>
      <c r="BL33" s="703">
        <f t="shared" si="38"/>
        <v>0</v>
      </c>
      <c r="BM33" s="704">
        <f t="shared" si="39"/>
        <v>0</v>
      </c>
      <c r="BN33" s="704">
        <f t="shared" si="40"/>
        <v>0</v>
      </c>
      <c r="BO33" s="704">
        <f t="shared" si="41"/>
        <v>0</v>
      </c>
      <c r="BP33" s="705">
        <f t="shared" si="42"/>
        <v>0</v>
      </c>
      <c r="BQ33" s="705">
        <f t="shared" si="43"/>
        <v>0</v>
      </c>
      <c r="BR33" s="705">
        <f t="shared" si="44"/>
        <v>0</v>
      </c>
      <c r="BS33" s="277">
        <f>SUMIFS($H$4:$H$48,$F$4:$F$48,AQ29)</f>
        <v>0</v>
      </c>
      <c r="BT33" s="277">
        <f>SUMIFS($I$4:$I$48,$F$4:$F$48,AQ29)</f>
        <v>0</v>
      </c>
      <c r="BU33" s="277">
        <f>SUMIFS($J$4:$J$48,$F$4:$F$48,AQ29)</f>
        <v>0</v>
      </c>
      <c r="BV33" s="278">
        <f>IF($AP$2=0,+BW33-BB29,0)</f>
        <v>0</v>
      </c>
      <c r="BW33" s="1059">
        <f>+AE$50</f>
        <v>0</v>
      </c>
      <c r="BX33" s="1026"/>
    </row>
    <row r="34" spans="1:76" ht="13.35" customHeight="1" x14ac:dyDescent="0.45">
      <c r="A34" s="1003" t="str">
        <f t="shared" si="0"/>
        <v>!</v>
      </c>
      <c r="B34" s="721"/>
      <c r="C34" s="1180"/>
      <c r="D34" s="722"/>
      <c r="E34" s="585"/>
      <c r="F34" s="586"/>
      <c r="G34" s="592"/>
      <c r="H34" s="1195"/>
      <c r="I34" s="1192"/>
      <c r="J34" s="1196"/>
      <c r="K34" s="1057">
        <f t="shared" si="4"/>
        <v>0</v>
      </c>
      <c r="L34" s="1049">
        <f t="shared" si="2"/>
        <v>0</v>
      </c>
      <c r="M34" s="1050">
        <f t="shared" si="46"/>
        <v>0</v>
      </c>
      <c r="N34" s="1051">
        <f t="shared" si="5"/>
        <v>0</v>
      </c>
      <c r="O34" s="87">
        <f t="shared" si="6"/>
        <v>0</v>
      </c>
      <c r="P34" s="87" t="str">
        <f t="shared" si="7"/>
        <v/>
      </c>
      <c r="Q34" s="1052">
        <f t="shared" si="8"/>
        <v>0</v>
      </c>
      <c r="R34" s="87">
        <f t="shared" si="9"/>
        <v>0</v>
      </c>
      <c r="S34" s="87" t="str">
        <f t="shared" si="10"/>
        <v/>
      </c>
      <c r="T34" s="1052">
        <f t="shared" si="11"/>
        <v>0</v>
      </c>
      <c r="U34" s="87">
        <f t="shared" si="12"/>
        <v>0</v>
      </c>
      <c r="V34" s="87" t="str">
        <f t="shared" si="13"/>
        <v/>
      </c>
      <c r="W34" s="1052">
        <f t="shared" si="14"/>
        <v>1</v>
      </c>
      <c r="X34" s="87">
        <f t="shared" si="15"/>
        <v>0</v>
      </c>
      <c r="Y34" s="87">
        <f t="shared" si="16"/>
        <v>0</v>
      </c>
      <c r="Z34" s="1052">
        <f t="shared" si="17"/>
        <v>1</v>
      </c>
      <c r="AA34" s="87">
        <f t="shared" si="18"/>
        <v>0</v>
      </c>
      <c r="AB34" s="87">
        <f t="shared" si="19"/>
        <v>0</v>
      </c>
      <c r="AC34" s="1052">
        <f t="shared" si="20"/>
        <v>1</v>
      </c>
      <c r="AD34" s="87">
        <f t="shared" si="21"/>
        <v>0</v>
      </c>
      <c r="AE34" s="87">
        <f t="shared" si="22"/>
        <v>0</v>
      </c>
      <c r="AF34" s="1052">
        <f t="shared" si="23"/>
        <v>1</v>
      </c>
      <c r="AG34" s="87">
        <f t="shared" si="24"/>
        <v>0</v>
      </c>
      <c r="AH34" s="87">
        <f t="shared" si="25"/>
        <v>0</v>
      </c>
      <c r="AI34" s="1052">
        <f t="shared" si="26"/>
        <v>1</v>
      </c>
      <c r="AJ34" s="87">
        <f t="shared" si="27"/>
        <v>0</v>
      </c>
      <c r="AK34" s="87">
        <f t="shared" si="28"/>
        <v>0</v>
      </c>
      <c r="AL34" s="1052">
        <f t="shared" si="29"/>
        <v>0</v>
      </c>
      <c r="AM34" s="91">
        <f t="shared" si="30"/>
        <v>0</v>
      </c>
      <c r="AN34" s="91" t="str">
        <f t="shared" si="31"/>
        <v/>
      </c>
      <c r="AO34" s="1053">
        <f>IF(AP34="E",1,0)</f>
        <v>0</v>
      </c>
      <c r="AP34" s="1054">
        <f t="shared" si="32"/>
        <v>0</v>
      </c>
      <c r="AQ34" s="582" t="str">
        <f>+Parameter!AH34</f>
        <v>#</v>
      </c>
      <c r="AR34" s="631"/>
      <c r="AS34" s="632">
        <f>SUM(AS35:AS38)</f>
        <v>0</v>
      </c>
      <c r="AT34" s="632"/>
      <c r="AU34" s="632"/>
      <c r="AV34" s="632"/>
      <c r="AW34" s="632">
        <f>SUM(AW35:AW38)</f>
        <v>0</v>
      </c>
      <c r="AX34" s="632"/>
      <c r="AY34" s="632"/>
      <c r="AZ34" s="632"/>
      <c r="BA34" s="632">
        <f>SUM(BA35:BA38)</f>
        <v>0</v>
      </c>
      <c r="BB34" s="634">
        <f>+BA34+AW34+AS34</f>
        <v>0</v>
      </c>
      <c r="BD34" s="268"/>
      <c r="BE34" s="274">
        <f>IF($I$2=AQ34,1,IF($I$2=Jahr!$M$7,1,0))</f>
        <v>1</v>
      </c>
      <c r="BF34" s="728">
        <v>1</v>
      </c>
      <c r="BG34" s="227"/>
      <c r="BH34" s="227"/>
      <c r="BI34" s="227"/>
      <c r="BJ34" s="227"/>
      <c r="BK34" s="227"/>
      <c r="BL34" s="227"/>
      <c r="BM34" s="227"/>
      <c r="BN34" s="227"/>
      <c r="BO34" s="227"/>
      <c r="BP34" s="273"/>
      <c r="BQ34" s="273"/>
      <c r="BR34" s="273"/>
      <c r="BV34" s="1055"/>
      <c r="BW34" s="1056"/>
      <c r="BX34" s="1026"/>
    </row>
    <row r="35" spans="1:76" ht="13.35" customHeight="1" x14ac:dyDescent="0.45">
      <c r="A35" s="1003" t="str">
        <f t="shared" si="0"/>
        <v>!</v>
      </c>
      <c r="B35" s="721"/>
      <c r="C35" s="1180"/>
      <c r="D35" s="722"/>
      <c r="E35" s="585"/>
      <c r="F35" s="586"/>
      <c r="G35" s="592"/>
      <c r="H35" s="1195"/>
      <c r="I35" s="1192"/>
      <c r="J35" s="1196"/>
      <c r="K35" s="1057">
        <f t="shared" si="4"/>
        <v>0</v>
      </c>
      <c r="L35" s="1049">
        <f t="shared" si="2"/>
        <v>0</v>
      </c>
      <c r="M35" s="1050">
        <f t="shared" si="46"/>
        <v>0</v>
      </c>
      <c r="N35" s="1051">
        <f t="shared" si="5"/>
        <v>0</v>
      </c>
      <c r="O35" s="87">
        <f t="shared" si="6"/>
        <v>0</v>
      </c>
      <c r="P35" s="87" t="str">
        <f t="shared" si="7"/>
        <v/>
      </c>
      <c r="Q35" s="1052">
        <f t="shared" si="8"/>
        <v>0</v>
      </c>
      <c r="R35" s="87">
        <f t="shared" si="9"/>
        <v>0</v>
      </c>
      <c r="S35" s="87" t="str">
        <f t="shared" si="10"/>
        <v/>
      </c>
      <c r="T35" s="1052">
        <f t="shared" si="11"/>
        <v>0</v>
      </c>
      <c r="U35" s="87">
        <f t="shared" si="12"/>
        <v>0</v>
      </c>
      <c r="V35" s="87" t="str">
        <f t="shared" si="13"/>
        <v/>
      </c>
      <c r="W35" s="1052">
        <f t="shared" si="14"/>
        <v>1</v>
      </c>
      <c r="X35" s="87">
        <f t="shared" si="15"/>
        <v>0</v>
      </c>
      <c r="Y35" s="87">
        <f t="shared" si="16"/>
        <v>0</v>
      </c>
      <c r="Z35" s="1052">
        <f t="shared" si="17"/>
        <v>1</v>
      </c>
      <c r="AA35" s="87">
        <f t="shared" si="18"/>
        <v>0</v>
      </c>
      <c r="AB35" s="87">
        <f t="shared" si="19"/>
        <v>0</v>
      </c>
      <c r="AC35" s="1052">
        <f t="shared" si="20"/>
        <v>1</v>
      </c>
      <c r="AD35" s="87">
        <f t="shared" si="21"/>
        <v>0</v>
      </c>
      <c r="AE35" s="87">
        <f t="shared" si="22"/>
        <v>0</v>
      </c>
      <c r="AF35" s="1052">
        <f t="shared" si="23"/>
        <v>1</v>
      </c>
      <c r="AG35" s="87">
        <f t="shared" si="24"/>
        <v>0</v>
      </c>
      <c r="AH35" s="87">
        <f t="shared" si="25"/>
        <v>0</v>
      </c>
      <c r="AI35" s="1052">
        <f t="shared" si="26"/>
        <v>1</v>
      </c>
      <c r="AJ35" s="87">
        <f t="shared" si="27"/>
        <v>0</v>
      </c>
      <c r="AK35" s="87">
        <f t="shared" si="28"/>
        <v>0</v>
      </c>
      <c r="AL35" s="1052">
        <f t="shared" si="29"/>
        <v>0</v>
      </c>
      <c r="AM35" s="91">
        <f t="shared" si="30"/>
        <v>0</v>
      </c>
      <c r="AN35" s="91" t="str">
        <f t="shared" si="31"/>
        <v/>
      </c>
      <c r="AO35" s="1058">
        <f>+Parameter!$D$10</f>
        <v>0</v>
      </c>
      <c r="AP35" s="1054">
        <f t="shared" si="32"/>
        <v>0</v>
      </c>
      <c r="AQ35" s="398">
        <f>+Parameter!AH35</f>
        <v>0</v>
      </c>
      <c r="AR35" s="399">
        <f>+Parameter!AI35</f>
        <v>0</v>
      </c>
      <c r="AS35" s="367">
        <f>SUMIFS($I$4:$I$48,$F$4:$F$48,AQ34,$E$4:$E$48,AQ35)+SUMIFS($J$4:$J$48,$F$4:$F$48,AQ34,$E$4:$E$48,AQ35)+SUMIFS($H$4:$H$48,$F$4:$F$48,AQ34,$E$4:$E$48,AQ35)</f>
        <v>0</v>
      </c>
      <c r="AT35" s="367"/>
      <c r="AU35" s="398">
        <f>+Parameter!AL35</f>
        <v>0</v>
      </c>
      <c r="AV35" s="399">
        <f>+Parameter!AM35</f>
        <v>0</v>
      </c>
      <c r="AW35" s="367">
        <f>SUMIFS($I$4:$I$48,$F$4:$F$48,AQ34,$E$4:$E$48,AU35)+SUMIFS($J$4:$J$48,$F$4:$F$48,AQ34,$E$4:$E$48,AU35)+SUMIFS($H$4:$H$48,$F$4:$F$48,AQ34,$E$4:$E$48,AU35)</f>
        <v>0</v>
      </c>
      <c r="AX35" s="367"/>
      <c r="AY35" s="398">
        <f>+Parameter!AP35</f>
        <v>0</v>
      </c>
      <c r="AZ35" s="399">
        <f>+Parameter!AQ35</f>
        <v>0</v>
      </c>
      <c r="BA35" s="367">
        <f>SUMIFS($I$4:$I$48,$F$4:$F$48,AQ34,$E$4:$E$48,AY35)+SUMIFS($J$4:$J$48,$F$4:$F$48,AQ34,$E$4:$E$48,AY35)+SUMIFS($H$4:$H$48,$F$4:$F$48,AQ34,$E$4:$E$48,AY35)</f>
        <v>0</v>
      </c>
      <c r="BB35" s="370" t="str">
        <f>IF(AND($B$50="y",BB36&lt;&gt;0),"aktuell","")</f>
        <v/>
      </c>
      <c r="BD35" s="268"/>
      <c r="BE35" s="274">
        <f>IF($I$2=AQ34,1,IF($I$2=Jahr!$M$7,1,0))</f>
        <v>1</v>
      </c>
      <c r="BF35" s="728">
        <v>1</v>
      </c>
      <c r="BG35" s="699">
        <f t="shared" si="33"/>
        <v>0</v>
      </c>
      <c r="BH35" s="699">
        <f t="shared" si="34"/>
        <v>0</v>
      </c>
      <c r="BI35" s="699">
        <f t="shared" si="35"/>
        <v>0</v>
      </c>
      <c r="BJ35" s="700">
        <f t="shared" si="36"/>
        <v>0</v>
      </c>
      <c r="BK35" s="700">
        <f t="shared" si="37"/>
        <v>0</v>
      </c>
      <c r="BL35" s="700">
        <f t="shared" si="38"/>
        <v>0</v>
      </c>
      <c r="BM35" s="701">
        <f t="shared" si="39"/>
        <v>0</v>
      </c>
      <c r="BN35" s="701">
        <f t="shared" si="40"/>
        <v>0</v>
      </c>
      <c r="BO35" s="701">
        <f t="shared" si="41"/>
        <v>0</v>
      </c>
      <c r="BP35" s="698">
        <f t="shared" si="42"/>
        <v>0</v>
      </c>
      <c r="BQ35" s="698">
        <f t="shared" si="43"/>
        <v>0</v>
      </c>
      <c r="BR35" s="698">
        <f t="shared" si="44"/>
        <v>0</v>
      </c>
      <c r="BS35" s="270" t="s">
        <v>8</v>
      </c>
      <c r="BV35" s="1055"/>
      <c r="BW35" s="1056"/>
      <c r="BX35" s="1026"/>
    </row>
    <row r="36" spans="1:76" ht="13.35" customHeight="1" x14ac:dyDescent="0.45">
      <c r="A36" s="1003" t="str">
        <f t="shared" si="0"/>
        <v>!</v>
      </c>
      <c r="B36" s="721"/>
      <c r="C36" s="1180"/>
      <c r="D36" s="722"/>
      <c r="E36" s="585"/>
      <c r="F36" s="586"/>
      <c r="G36" s="592"/>
      <c r="H36" s="1195"/>
      <c r="I36" s="1192"/>
      <c r="J36" s="1196"/>
      <c r="K36" s="1057">
        <f t="shared" si="4"/>
        <v>0</v>
      </c>
      <c r="L36" s="1049">
        <f>IF(ISERROR(+H36+I36+J36),1,0)</f>
        <v>0</v>
      </c>
      <c r="M36" s="1050">
        <f t="shared" ref="M36:M46" si="47">IF(AND(B36&gt;0,B36&lt;&gt;"x",M35&lt;&gt;0),+M35+1,0)</f>
        <v>0</v>
      </c>
      <c r="N36" s="1051">
        <f t="shared" si="5"/>
        <v>0</v>
      </c>
      <c r="O36" s="87">
        <f t="shared" si="6"/>
        <v>0</v>
      </c>
      <c r="P36" s="87" t="str">
        <f t="shared" si="7"/>
        <v/>
      </c>
      <c r="Q36" s="1052">
        <f t="shared" si="8"/>
        <v>0</v>
      </c>
      <c r="R36" s="87">
        <f t="shared" si="9"/>
        <v>0</v>
      </c>
      <c r="S36" s="87" t="str">
        <f t="shared" si="10"/>
        <v/>
      </c>
      <c r="T36" s="1052">
        <f t="shared" si="11"/>
        <v>0</v>
      </c>
      <c r="U36" s="87">
        <f t="shared" si="12"/>
        <v>0</v>
      </c>
      <c r="V36" s="87" t="str">
        <f t="shared" si="13"/>
        <v/>
      </c>
      <c r="W36" s="1052">
        <f t="shared" si="14"/>
        <v>1</v>
      </c>
      <c r="X36" s="87">
        <f t="shared" si="15"/>
        <v>0</v>
      </c>
      <c r="Y36" s="87">
        <f t="shared" si="16"/>
        <v>0</v>
      </c>
      <c r="Z36" s="1052">
        <f t="shared" si="17"/>
        <v>1</v>
      </c>
      <c r="AA36" s="87">
        <f t="shared" si="18"/>
        <v>0</v>
      </c>
      <c r="AB36" s="87">
        <f t="shared" si="19"/>
        <v>0</v>
      </c>
      <c r="AC36" s="1052">
        <f t="shared" si="20"/>
        <v>1</v>
      </c>
      <c r="AD36" s="87">
        <f t="shared" si="21"/>
        <v>0</v>
      </c>
      <c r="AE36" s="87">
        <f t="shared" si="22"/>
        <v>0</v>
      </c>
      <c r="AF36" s="1052">
        <f t="shared" si="23"/>
        <v>1</v>
      </c>
      <c r="AG36" s="87">
        <f t="shared" si="24"/>
        <v>0</v>
      </c>
      <c r="AH36" s="87">
        <f t="shared" si="25"/>
        <v>0</v>
      </c>
      <c r="AI36" s="1052">
        <f t="shared" si="26"/>
        <v>1</v>
      </c>
      <c r="AJ36" s="87">
        <f t="shared" si="27"/>
        <v>0</v>
      </c>
      <c r="AK36" s="87">
        <f t="shared" si="28"/>
        <v>0</v>
      </c>
      <c r="AL36" s="1052">
        <f t="shared" si="29"/>
        <v>0</v>
      </c>
      <c r="AM36" s="91">
        <f t="shared" si="30"/>
        <v>0</v>
      </c>
      <c r="AN36" s="91" t="str">
        <f t="shared" si="31"/>
        <v/>
      </c>
      <c r="AO36" s="1058">
        <f>+Parameter!$D$10</f>
        <v>0</v>
      </c>
      <c r="AP36" s="1054">
        <f t="shared" si="32"/>
        <v>0</v>
      </c>
      <c r="AQ36" s="399">
        <f>+Parameter!AH36</f>
        <v>0</v>
      </c>
      <c r="AR36" s="399">
        <f>+Parameter!AI36</f>
        <v>0</v>
      </c>
      <c r="AS36" s="367">
        <f>SUMIFS($I$4:$I$48,$F$4:$F$48,AQ34,$E$4:$E$48,AQ36)+SUMIFS($J$4:$J$48,$F$4:$F$48,AQ34,$E$4:$E$48,AQ36)+SUMIFS($H$4:$H$48,$F$4:$F$48,AQ34,$E$4:$E$48,AQ36)</f>
        <v>0</v>
      </c>
      <c r="AT36" s="367"/>
      <c r="AU36" s="399">
        <f>+Parameter!AL36</f>
        <v>0</v>
      </c>
      <c r="AV36" s="399">
        <f>+Parameter!AM36</f>
        <v>0</v>
      </c>
      <c r="AW36" s="367">
        <f>SUMIFS($I$4:$I$48,$F$4:$F$48,AQ34,$E$4:$E$48,AU36)+SUMIFS($J$4:$J$48,$F$4:$F$48,AQ34,$E$4:$E$48,AU36)+SUMIFS($H$4:$H$48,$F$4:$F$48,AQ34,$E$4:$E$48,AU36)</f>
        <v>0</v>
      </c>
      <c r="AX36" s="367"/>
      <c r="AY36" s="399">
        <f>+Parameter!AP36</f>
        <v>0</v>
      </c>
      <c r="AZ36" s="399">
        <f>+Parameter!AQ36</f>
        <v>0</v>
      </c>
      <c r="BA36" s="367">
        <f>SUMIFS($I$4:$I$48,$F$4:$F$48,AQ34,$E$4:$E$48,AY36)+SUMIFS($J$4:$J$48,$F$4:$F$48,AQ34,$E$4:$E$48,AY36)+SUMIFS($H$4:$H$48,$F$4:$F$48,AQ34,$E$4:$E$48,AY36)</f>
        <v>0</v>
      </c>
      <c r="BB36" s="371">
        <f>+AH2</f>
        <v>0</v>
      </c>
      <c r="BD36" s="268"/>
      <c r="BE36" s="274">
        <f>IF($I$2=AQ34,1,IF($I$2=Jahr!$M$7,1,0))</f>
        <v>1</v>
      </c>
      <c r="BF36" s="728">
        <v>1</v>
      </c>
      <c r="BG36" s="699">
        <f t="shared" si="33"/>
        <v>0</v>
      </c>
      <c r="BH36" s="699">
        <f t="shared" si="34"/>
        <v>0</v>
      </c>
      <c r="BI36" s="699">
        <f t="shared" si="35"/>
        <v>0</v>
      </c>
      <c r="BJ36" s="700">
        <f t="shared" si="36"/>
        <v>0</v>
      </c>
      <c r="BK36" s="700">
        <f t="shared" si="37"/>
        <v>0</v>
      </c>
      <c r="BL36" s="700">
        <f t="shared" si="38"/>
        <v>0</v>
      </c>
      <c r="BM36" s="701">
        <f t="shared" si="39"/>
        <v>0</v>
      </c>
      <c r="BN36" s="701">
        <f t="shared" si="40"/>
        <v>0</v>
      </c>
      <c r="BO36" s="701">
        <f t="shared" si="41"/>
        <v>0</v>
      </c>
      <c r="BP36" s="698">
        <f t="shared" si="42"/>
        <v>0</v>
      </c>
      <c r="BQ36" s="698">
        <f t="shared" si="43"/>
        <v>0</v>
      </c>
      <c r="BR36" s="698">
        <f t="shared" si="44"/>
        <v>0</v>
      </c>
      <c r="BS36" s="275">
        <f>SUMIFS($H$4:$H$48,$F$4:$F$48,AQ34,$B$4:$B$48,"&gt;0")</f>
        <v>0</v>
      </c>
      <c r="BT36" s="275">
        <f>SUMIFS($I$4:$I$48,$F$4:$F$48,AQ34,$B$4:$B$48,"&gt;0")</f>
        <v>0</v>
      </c>
      <c r="BU36" s="275">
        <f>SUMIFS($J$4:$J$48,$F$4:$F$48,AQ34,$B$4:$B$48,"&gt;0")</f>
        <v>0</v>
      </c>
      <c r="BV36" s="276"/>
      <c r="BW36" s="1056"/>
      <c r="BX36" s="1026"/>
    </row>
    <row r="37" spans="1:76" ht="13.35" customHeight="1" x14ac:dyDescent="0.45">
      <c r="A37" s="1003" t="str">
        <f t="shared" si="0"/>
        <v>!</v>
      </c>
      <c r="B37" s="721"/>
      <c r="C37" s="1180"/>
      <c r="D37" s="722"/>
      <c r="E37" s="585"/>
      <c r="F37" s="586"/>
      <c r="G37" s="592"/>
      <c r="H37" s="1195"/>
      <c r="I37" s="1192"/>
      <c r="J37" s="1196"/>
      <c r="K37" s="1057">
        <f t="shared" si="4"/>
        <v>0</v>
      </c>
      <c r="L37" s="1049">
        <f t="shared" si="2"/>
        <v>0</v>
      </c>
      <c r="M37" s="1050">
        <f>IF(AND(B37&gt;0,B37&lt;&gt;"x",M36&lt;&gt;0),+M36+1,0)</f>
        <v>0</v>
      </c>
      <c r="N37" s="1051">
        <f t="shared" si="5"/>
        <v>0</v>
      </c>
      <c r="O37" s="87">
        <f t="shared" si="6"/>
        <v>0</v>
      </c>
      <c r="P37" s="87" t="str">
        <f t="shared" si="7"/>
        <v/>
      </c>
      <c r="Q37" s="1052">
        <f t="shared" si="8"/>
        <v>0</v>
      </c>
      <c r="R37" s="87">
        <f t="shared" si="9"/>
        <v>0</v>
      </c>
      <c r="S37" s="87" t="str">
        <f t="shared" si="10"/>
        <v/>
      </c>
      <c r="T37" s="1052">
        <f t="shared" si="11"/>
        <v>0</v>
      </c>
      <c r="U37" s="87">
        <f t="shared" si="12"/>
        <v>0</v>
      </c>
      <c r="V37" s="87" t="str">
        <f t="shared" si="13"/>
        <v/>
      </c>
      <c r="W37" s="1052">
        <f t="shared" si="14"/>
        <v>1</v>
      </c>
      <c r="X37" s="87">
        <f t="shared" si="15"/>
        <v>0</v>
      </c>
      <c r="Y37" s="87">
        <f t="shared" si="16"/>
        <v>0</v>
      </c>
      <c r="Z37" s="1052">
        <f t="shared" si="17"/>
        <v>1</v>
      </c>
      <c r="AA37" s="87">
        <f t="shared" si="18"/>
        <v>0</v>
      </c>
      <c r="AB37" s="87">
        <f t="shared" si="19"/>
        <v>0</v>
      </c>
      <c r="AC37" s="1052">
        <f t="shared" si="20"/>
        <v>1</v>
      </c>
      <c r="AD37" s="87">
        <f t="shared" si="21"/>
        <v>0</v>
      </c>
      <c r="AE37" s="87">
        <f t="shared" si="22"/>
        <v>0</v>
      </c>
      <c r="AF37" s="1052">
        <f t="shared" si="23"/>
        <v>1</v>
      </c>
      <c r="AG37" s="87">
        <f t="shared" si="24"/>
        <v>0</v>
      </c>
      <c r="AH37" s="87">
        <f t="shared" si="25"/>
        <v>0</v>
      </c>
      <c r="AI37" s="1052">
        <f t="shared" si="26"/>
        <v>1</v>
      </c>
      <c r="AJ37" s="87">
        <f t="shared" si="27"/>
        <v>0</v>
      </c>
      <c r="AK37" s="87">
        <f t="shared" si="28"/>
        <v>0</v>
      </c>
      <c r="AL37" s="1052">
        <f t="shared" si="29"/>
        <v>0</v>
      </c>
      <c r="AM37" s="91">
        <f t="shared" si="30"/>
        <v>0</v>
      </c>
      <c r="AN37" s="91" t="str">
        <f t="shared" si="31"/>
        <v/>
      </c>
      <c r="AO37" s="1058">
        <f>+Parameter!$D$10</f>
        <v>0</v>
      </c>
      <c r="AP37" s="1054">
        <f t="shared" si="32"/>
        <v>0</v>
      </c>
      <c r="AQ37" s="399">
        <f>+Parameter!AH37</f>
        <v>0</v>
      </c>
      <c r="AR37" s="399">
        <f>+Parameter!AI37</f>
        <v>0</v>
      </c>
      <c r="AS37" s="367">
        <f>SUMIFS($I$4:$I$48,$F$4:$F$48,AQ34,$E$4:$E$48,AQ37)+SUMIFS($J$4:$J$48,$F$4:$F$48,AQ34,$E$4:$E$48,AQ37)+SUMIFS($H$4:$H$48,$F$4:$F$48,AQ34,$E$4:$E$48,AQ37)</f>
        <v>0</v>
      </c>
      <c r="AT37" s="367"/>
      <c r="AU37" s="399">
        <f>+Parameter!AL37</f>
        <v>0</v>
      </c>
      <c r="AV37" s="399">
        <f>+Parameter!AM37</f>
        <v>0</v>
      </c>
      <c r="AW37" s="367">
        <f>SUMIFS($I$4:$I$48,$F$4:$F$48,AQ34,$E$4:$E$48,AU37)+SUMIFS($J$4:$J$48,$F$4:$F$48,AQ34,$E$4:$E$48,AU37)+SUMIFS($H$4:$H$48,$F$4:$F$48,AQ34,$E$4:$E$48,AU37)</f>
        <v>0</v>
      </c>
      <c r="AX37" s="367"/>
      <c r="AY37" s="399">
        <f>+Parameter!AP37</f>
        <v>0</v>
      </c>
      <c r="AZ37" s="399">
        <f>+Parameter!AQ37</f>
        <v>0</v>
      </c>
      <c r="BA37" s="367">
        <f>SUMIFS($I$4:$I$48,$F$4:$F$48,AQ34,$E$4:$E$48,AY37)+SUMIFS($J$4:$J$48,$F$4:$F$48,AQ34,$E$4:$E$48,AY37)+SUMIFS($H$4:$H$48,$F$4:$F$48,AQ34,$E$4:$E$48,AY37)</f>
        <v>0</v>
      </c>
      <c r="BB37" s="372" t="str">
        <f>IF(BB38&lt;&gt;0,"Monatsende","")</f>
        <v/>
      </c>
      <c r="BD37" s="268"/>
      <c r="BE37" s="274">
        <f>IF($I$2=AQ34,1,IF($I$2=Jahr!$M$7,1,0))</f>
        <v>1</v>
      </c>
      <c r="BF37" s="728">
        <v>1</v>
      </c>
      <c r="BG37" s="699">
        <f t="shared" si="33"/>
        <v>0</v>
      </c>
      <c r="BH37" s="699">
        <f t="shared" si="34"/>
        <v>0</v>
      </c>
      <c r="BI37" s="699">
        <f t="shared" si="35"/>
        <v>0</v>
      </c>
      <c r="BJ37" s="700">
        <f t="shared" si="36"/>
        <v>0</v>
      </c>
      <c r="BK37" s="700">
        <f t="shared" si="37"/>
        <v>0</v>
      </c>
      <c r="BL37" s="700">
        <f t="shared" si="38"/>
        <v>0</v>
      </c>
      <c r="BM37" s="701">
        <f t="shared" si="39"/>
        <v>0</v>
      </c>
      <c r="BN37" s="701">
        <f t="shared" si="40"/>
        <v>0</v>
      </c>
      <c r="BO37" s="701">
        <f t="shared" si="41"/>
        <v>0</v>
      </c>
      <c r="BP37" s="698">
        <f t="shared" si="42"/>
        <v>0</v>
      </c>
      <c r="BQ37" s="698">
        <f t="shared" si="43"/>
        <v>0</v>
      </c>
      <c r="BR37" s="698">
        <f t="shared" si="44"/>
        <v>0</v>
      </c>
      <c r="BS37" s="270" t="s">
        <v>22</v>
      </c>
      <c r="BV37" s="1055"/>
      <c r="BW37" s="1056"/>
      <c r="BX37" s="1026"/>
    </row>
    <row r="38" spans="1:76" ht="13.35" customHeight="1" x14ac:dyDescent="0.45">
      <c r="A38" s="1003" t="str">
        <f t="shared" si="0"/>
        <v>!</v>
      </c>
      <c r="B38" s="721"/>
      <c r="C38" s="1180"/>
      <c r="D38" s="722"/>
      <c r="E38" s="585"/>
      <c r="F38" s="586"/>
      <c r="G38" s="592"/>
      <c r="H38" s="1195"/>
      <c r="I38" s="1192"/>
      <c r="J38" s="1196"/>
      <c r="K38" s="1057">
        <f t="shared" si="4"/>
        <v>0</v>
      </c>
      <c r="L38" s="1049">
        <f t="shared" si="2"/>
        <v>0</v>
      </c>
      <c r="M38" s="1050">
        <f t="shared" si="47"/>
        <v>0</v>
      </c>
      <c r="N38" s="1051">
        <f t="shared" si="5"/>
        <v>0</v>
      </c>
      <c r="O38" s="87">
        <f t="shared" si="6"/>
        <v>0</v>
      </c>
      <c r="P38" s="87" t="str">
        <f t="shared" si="7"/>
        <v/>
      </c>
      <c r="Q38" s="1052">
        <f t="shared" si="8"/>
        <v>0</v>
      </c>
      <c r="R38" s="87">
        <f t="shared" si="9"/>
        <v>0</v>
      </c>
      <c r="S38" s="87" t="str">
        <f t="shared" si="10"/>
        <v/>
      </c>
      <c r="T38" s="1052">
        <f t="shared" si="11"/>
        <v>0</v>
      </c>
      <c r="U38" s="87">
        <f t="shared" si="12"/>
        <v>0</v>
      </c>
      <c r="V38" s="87" t="str">
        <f t="shared" si="13"/>
        <v/>
      </c>
      <c r="W38" s="1052">
        <f t="shared" si="14"/>
        <v>1</v>
      </c>
      <c r="X38" s="87">
        <f t="shared" si="15"/>
        <v>0</v>
      </c>
      <c r="Y38" s="87">
        <f t="shared" si="16"/>
        <v>0</v>
      </c>
      <c r="Z38" s="1052">
        <f t="shared" si="17"/>
        <v>1</v>
      </c>
      <c r="AA38" s="87">
        <f t="shared" si="18"/>
        <v>0</v>
      </c>
      <c r="AB38" s="87">
        <f t="shared" si="19"/>
        <v>0</v>
      </c>
      <c r="AC38" s="1052">
        <f t="shared" si="20"/>
        <v>1</v>
      </c>
      <c r="AD38" s="87">
        <f t="shared" si="21"/>
        <v>0</v>
      </c>
      <c r="AE38" s="87">
        <f t="shared" si="22"/>
        <v>0</v>
      </c>
      <c r="AF38" s="1052">
        <f t="shared" si="23"/>
        <v>1</v>
      </c>
      <c r="AG38" s="87">
        <f t="shared" si="24"/>
        <v>0</v>
      </c>
      <c r="AH38" s="87">
        <f t="shared" si="25"/>
        <v>0</v>
      </c>
      <c r="AI38" s="1052">
        <f t="shared" si="26"/>
        <v>1</v>
      </c>
      <c r="AJ38" s="87">
        <f t="shared" si="27"/>
        <v>0</v>
      </c>
      <c r="AK38" s="87">
        <f t="shared" si="28"/>
        <v>0</v>
      </c>
      <c r="AL38" s="1052">
        <f t="shared" si="29"/>
        <v>0</v>
      </c>
      <c r="AM38" s="91">
        <f t="shared" si="30"/>
        <v>0</v>
      </c>
      <c r="AN38" s="91" t="str">
        <f t="shared" si="31"/>
        <v/>
      </c>
      <c r="AO38" s="1058">
        <f>+Parameter!$D$10</f>
        <v>0</v>
      </c>
      <c r="AP38" s="1054">
        <f t="shared" si="32"/>
        <v>0</v>
      </c>
      <c r="AQ38" s="400">
        <f>+Parameter!AH38</f>
        <v>0</v>
      </c>
      <c r="AR38" s="400">
        <f>+Parameter!AI38</f>
        <v>0</v>
      </c>
      <c r="AS38" s="367">
        <f>SUMIFS($I$4:$I$48,$F$4:$F$48,AQ34,$E$4:$E$48,AQ38)+SUMIFS($J$4:$J$48,$F$4:$F$48,AQ34,$E$4:$E$48,AQ38)+SUMIFS($H$4:$H$48,$F$4:$F$48,AQ34,$E$4:$E$48,AQ38)</f>
        <v>0</v>
      </c>
      <c r="AT38" s="373"/>
      <c r="AU38" s="400">
        <f>+Parameter!AL38</f>
        <v>0</v>
      </c>
      <c r="AV38" s="400">
        <f>+Parameter!AM38</f>
        <v>0</v>
      </c>
      <c r="AW38" s="367">
        <f>SUMIFS($I$4:$I$48,$F$4:$F$48,AQ34,$E$4:$E$48,AU38)+SUMIFS($J$4:$J$48,$F$4:$F$48,AQ34,$E$4:$E$48,AU38)+SUMIFS($H$4:$H$48,$F$4:$F$48,AQ34,$E$4:$E$48,AU38)</f>
        <v>0</v>
      </c>
      <c r="AX38" s="373"/>
      <c r="AY38" s="400">
        <f>+Parameter!AP38</f>
        <v>0</v>
      </c>
      <c r="AZ38" s="400">
        <f>+Parameter!AQ38</f>
        <v>0</v>
      </c>
      <c r="BA38" s="367">
        <f>SUMIFS($I$4:$I$48,$F$4:$F$48,AQ34,$E$4:$E$48,AY38)+SUMIFS($J$4:$J$48,$F$4:$F$48,AQ34,$E$4:$E$48,AY38)+SUMIFS($H$4:$H$48,$F$4:$F$48,AQ34,$E$4:$E$48,AY38)</f>
        <v>0</v>
      </c>
      <c r="BB38" s="375">
        <f>+AH3</f>
        <v>0</v>
      </c>
      <c r="BD38" s="268"/>
      <c r="BE38" s="274">
        <f>IF($I$2=AQ34,1,IF($I$2=Jahr!$M$7,1,0))</f>
        <v>1</v>
      </c>
      <c r="BF38" s="728">
        <v>1</v>
      </c>
      <c r="BG38" s="702">
        <f t="shared" si="33"/>
        <v>0</v>
      </c>
      <c r="BH38" s="702">
        <f t="shared" si="34"/>
        <v>0</v>
      </c>
      <c r="BI38" s="702">
        <f t="shared" si="35"/>
        <v>0</v>
      </c>
      <c r="BJ38" s="703">
        <f t="shared" si="36"/>
        <v>0</v>
      </c>
      <c r="BK38" s="703">
        <f t="shared" si="37"/>
        <v>0</v>
      </c>
      <c r="BL38" s="703">
        <f t="shared" si="38"/>
        <v>0</v>
      </c>
      <c r="BM38" s="704">
        <f t="shared" si="39"/>
        <v>0</v>
      </c>
      <c r="BN38" s="704">
        <f t="shared" si="40"/>
        <v>0</v>
      </c>
      <c r="BO38" s="704">
        <f t="shared" si="41"/>
        <v>0</v>
      </c>
      <c r="BP38" s="705">
        <f t="shared" si="42"/>
        <v>0</v>
      </c>
      <c r="BQ38" s="705">
        <f t="shared" si="43"/>
        <v>0</v>
      </c>
      <c r="BR38" s="705">
        <f t="shared" si="44"/>
        <v>0</v>
      </c>
      <c r="BS38" s="277">
        <f>SUMIFS($H$4:$H$48,$F$4:$F$48,AQ34)</f>
        <v>0</v>
      </c>
      <c r="BT38" s="277">
        <f>SUMIFS($I$4:$I$48,$F$4:$F$48,AQ34)</f>
        <v>0</v>
      </c>
      <c r="BU38" s="277">
        <f>SUMIFS($J$4:$J$48,$F$4:$F$48,AQ34)</f>
        <v>0</v>
      </c>
      <c r="BV38" s="278">
        <f>IF($AP$2=0,+BW38-BB34,0)</f>
        <v>0</v>
      </c>
      <c r="BW38" s="1059">
        <f>+AH$50</f>
        <v>0</v>
      </c>
      <c r="BX38" s="1026"/>
    </row>
    <row r="39" spans="1:76" ht="13.35" customHeight="1" x14ac:dyDescent="0.45">
      <c r="A39" s="1003" t="str">
        <f t="shared" si="0"/>
        <v>!</v>
      </c>
      <c r="B39" s="721"/>
      <c r="C39" s="1180"/>
      <c r="D39" s="722"/>
      <c r="E39" s="585"/>
      <c r="F39" s="586"/>
      <c r="G39" s="592"/>
      <c r="H39" s="1195"/>
      <c r="I39" s="1192"/>
      <c r="J39" s="1196"/>
      <c r="K39" s="1057">
        <f t="shared" si="4"/>
        <v>0</v>
      </c>
      <c r="L39" s="1049">
        <f t="shared" si="2"/>
        <v>0</v>
      </c>
      <c r="M39" s="1050">
        <f>IF(AND(B39&gt;0,B39&lt;&gt;"x",M38&lt;&gt;0),+M38+1,0)</f>
        <v>0</v>
      </c>
      <c r="N39" s="1051">
        <f t="shared" si="5"/>
        <v>0</v>
      </c>
      <c r="O39" s="87">
        <f t="shared" si="6"/>
        <v>0</v>
      </c>
      <c r="P39" s="87" t="str">
        <f t="shared" si="7"/>
        <v/>
      </c>
      <c r="Q39" s="1052">
        <f t="shared" si="8"/>
        <v>0</v>
      </c>
      <c r="R39" s="87">
        <f t="shared" si="9"/>
        <v>0</v>
      </c>
      <c r="S39" s="87" t="str">
        <f t="shared" si="10"/>
        <v/>
      </c>
      <c r="T39" s="1052">
        <f t="shared" si="11"/>
        <v>0</v>
      </c>
      <c r="U39" s="87">
        <f t="shared" si="12"/>
        <v>0</v>
      </c>
      <c r="V39" s="87" t="str">
        <f t="shared" si="13"/>
        <v/>
      </c>
      <c r="W39" s="1052">
        <f t="shared" si="14"/>
        <v>1</v>
      </c>
      <c r="X39" s="87">
        <f t="shared" si="15"/>
        <v>0</v>
      </c>
      <c r="Y39" s="87">
        <f t="shared" si="16"/>
        <v>0</v>
      </c>
      <c r="Z39" s="1052">
        <f t="shared" si="17"/>
        <v>1</v>
      </c>
      <c r="AA39" s="87">
        <f t="shared" si="18"/>
        <v>0</v>
      </c>
      <c r="AB39" s="87">
        <f t="shared" si="19"/>
        <v>0</v>
      </c>
      <c r="AC39" s="1052">
        <f t="shared" si="20"/>
        <v>1</v>
      </c>
      <c r="AD39" s="87">
        <f t="shared" si="21"/>
        <v>0</v>
      </c>
      <c r="AE39" s="87">
        <f t="shared" si="22"/>
        <v>0</v>
      </c>
      <c r="AF39" s="1052">
        <f t="shared" si="23"/>
        <v>1</v>
      </c>
      <c r="AG39" s="87">
        <f t="shared" si="24"/>
        <v>0</v>
      </c>
      <c r="AH39" s="87">
        <f t="shared" si="25"/>
        <v>0</v>
      </c>
      <c r="AI39" s="1052">
        <f t="shared" si="26"/>
        <v>1</v>
      </c>
      <c r="AJ39" s="87">
        <f t="shared" si="27"/>
        <v>0</v>
      </c>
      <c r="AK39" s="87">
        <f t="shared" si="28"/>
        <v>0</v>
      </c>
      <c r="AL39" s="1052">
        <f t="shared" si="29"/>
        <v>0</v>
      </c>
      <c r="AM39" s="91">
        <f t="shared" si="30"/>
        <v>0</v>
      </c>
      <c r="AN39" s="91" t="str">
        <f t="shared" si="31"/>
        <v/>
      </c>
      <c r="AO39" s="1053">
        <f>IF(AP39="E",1,0)</f>
        <v>0</v>
      </c>
      <c r="AP39" s="1054">
        <f t="shared" si="32"/>
        <v>0</v>
      </c>
      <c r="AQ39" s="221" t="str">
        <f>+Parameter!AH39</f>
        <v>#</v>
      </c>
      <c r="AR39" s="631"/>
      <c r="AS39" s="632">
        <f>SUM(AS40:AS43)</f>
        <v>0</v>
      </c>
      <c r="AT39" s="632"/>
      <c r="AU39" s="632"/>
      <c r="AV39" s="632"/>
      <c r="AW39" s="632">
        <f>SUM(AW40:AW43)</f>
        <v>0</v>
      </c>
      <c r="AX39" s="632"/>
      <c r="AY39" s="632"/>
      <c r="AZ39" s="632"/>
      <c r="BA39" s="632">
        <f>SUM(BA40:BA43)</f>
        <v>0</v>
      </c>
      <c r="BB39" s="634">
        <f>+BA39+AW39+AS39</f>
        <v>0</v>
      </c>
      <c r="BD39" s="268"/>
      <c r="BE39" s="274">
        <f>IF($I$2=AQ39,1,IF($I$2=Jahr!$M$7,1,0))</f>
        <v>1</v>
      </c>
      <c r="BF39" s="728">
        <v>1</v>
      </c>
      <c r="BG39" s="227"/>
      <c r="BH39" s="227"/>
      <c r="BI39" s="227"/>
      <c r="BJ39" s="227"/>
      <c r="BK39" s="227"/>
      <c r="BL39" s="227"/>
      <c r="BM39" s="227"/>
      <c r="BN39" s="227"/>
      <c r="BO39" s="227"/>
      <c r="BP39" s="273"/>
      <c r="BQ39" s="273"/>
      <c r="BR39" s="273"/>
      <c r="BV39" s="1055"/>
      <c r="BW39" s="1056"/>
      <c r="BX39" s="1026"/>
    </row>
    <row r="40" spans="1:76" ht="13.35" customHeight="1" x14ac:dyDescent="0.45">
      <c r="A40" s="1003" t="str">
        <f t="shared" si="0"/>
        <v>!</v>
      </c>
      <c r="B40" s="721"/>
      <c r="C40" s="1180"/>
      <c r="D40" s="722"/>
      <c r="E40" s="585"/>
      <c r="F40" s="586"/>
      <c r="G40" s="592"/>
      <c r="H40" s="1195"/>
      <c r="I40" s="1192"/>
      <c r="J40" s="1196"/>
      <c r="K40" s="1057">
        <f t="shared" si="4"/>
        <v>0</v>
      </c>
      <c r="L40" s="1049">
        <f t="shared" si="2"/>
        <v>0</v>
      </c>
      <c r="M40" s="1050">
        <f t="shared" si="47"/>
        <v>0</v>
      </c>
      <c r="N40" s="1051">
        <f t="shared" si="5"/>
        <v>0</v>
      </c>
      <c r="O40" s="87">
        <f t="shared" si="6"/>
        <v>0</v>
      </c>
      <c r="P40" s="87" t="str">
        <f t="shared" si="7"/>
        <v/>
      </c>
      <c r="Q40" s="1052">
        <f t="shared" si="8"/>
        <v>0</v>
      </c>
      <c r="R40" s="87">
        <f t="shared" si="9"/>
        <v>0</v>
      </c>
      <c r="S40" s="87" t="str">
        <f t="shared" si="10"/>
        <v/>
      </c>
      <c r="T40" s="1052">
        <f t="shared" si="11"/>
        <v>0</v>
      </c>
      <c r="U40" s="87">
        <f t="shared" si="12"/>
        <v>0</v>
      </c>
      <c r="V40" s="87" t="str">
        <f t="shared" si="13"/>
        <v/>
      </c>
      <c r="W40" s="1052">
        <f t="shared" si="14"/>
        <v>1</v>
      </c>
      <c r="X40" s="87">
        <f t="shared" si="15"/>
        <v>0</v>
      </c>
      <c r="Y40" s="87">
        <f t="shared" si="16"/>
        <v>0</v>
      </c>
      <c r="Z40" s="1052">
        <f t="shared" si="17"/>
        <v>1</v>
      </c>
      <c r="AA40" s="87">
        <f t="shared" si="18"/>
        <v>0</v>
      </c>
      <c r="AB40" s="87">
        <f t="shared" si="19"/>
        <v>0</v>
      </c>
      <c r="AC40" s="1052">
        <f t="shared" si="20"/>
        <v>1</v>
      </c>
      <c r="AD40" s="87">
        <f t="shared" si="21"/>
        <v>0</v>
      </c>
      <c r="AE40" s="87">
        <f t="shared" si="22"/>
        <v>0</v>
      </c>
      <c r="AF40" s="1052">
        <f t="shared" si="23"/>
        <v>1</v>
      </c>
      <c r="AG40" s="87">
        <f t="shared" si="24"/>
        <v>0</v>
      </c>
      <c r="AH40" s="87">
        <f t="shared" si="25"/>
        <v>0</v>
      </c>
      <c r="AI40" s="1052">
        <f t="shared" si="26"/>
        <v>1</v>
      </c>
      <c r="AJ40" s="87">
        <f t="shared" si="27"/>
        <v>0</v>
      </c>
      <c r="AK40" s="87">
        <f t="shared" si="28"/>
        <v>0</v>
      </c>
      <c r="AL40" s="1052">
        <f t="shared" si="29"/>
        <v>0</v>
      </c>
      <c r="AM40" s="91">
        <f t="shared" si="30"/>
        <v>0</v>
      </c>
      <c r="AN40" s="91" t="str">
        <f t="shared" si="31"/>
        <v/>
      </c>
      <c r="AO40" s="1058">
        <f>+Parameter!$D$11</f>
        <v>0</v>
      </c>
      <c r="AP40" s="1054">
        <f t="shared" si="32"/>
        <v>0</v>
      </c>
      <c r="AQ40" s="401">
        <f>+Parameter!AH40</f>
        <v>0</v>
      </c>
      <c r="AR40" s="402">
        <f>+Parameter!AI40</f>
        <v>0</v>
      </c>
      <c r="AS40" s="403">
        <f>SUMIFS($I$4:$I$48,$F$4:$F$48,AQ39,$E$4:$E$48,AQ40)+SUMIFS($J$4:$J$48,$F$4:$F$48,AQ39,$E$4:$E$48,AQ40)+SUMIFS($H$4:$H$48,$F$4:$F$48,AQ39,$E$4:$E$48,AQ40)</f>
        <v>0</v>
      </c>
      <c r="AT40" s="379"/>
      <c r="AU40" s="401">
        <f>+Parameter!AL40</f>
        <v>0</v>
      </c>
      <c r="AV40" s="402">
        <f>+Parameter!AM40</f>
        <v>0</v>
      </c>
      <c r="AW40" s="403">
        <f>SUMIFS($I$4:$I$48,$F$4:$F$48,AQ39,$E$4:$E$48,AU40)+SUMIFS($J$4:$J$48,$F$4:$F$48,AQ39,$E$4:$E$48,AU40)+SUMIFS($H$4:$H$48,$F$4:$F$48,AQ39,$E$4:$E$48,AU40)</f>
        <v>0</v>
      </c>
      <c r="AX40" s="403"/>
      <c r="AY40" s="401">
        <f>+Parameter!AP40</f>
        <v>0</v>
      </c>
      <c r="AZ40" s="402">
        <f>+Parameter!AQ40</f>
        <v>0</v>
      </c>
      <c r="BA40" s="403">
        <f>SUMIFS($I$4:$I$48,$F$4:$F$48,AQ39,$E$4:$E$48,AY40)+SUMIFS($J$4:$J$48,$F$4:$F$48,AQ39,$E$4:$E$48,AY40)+SUMIFS($H$4:$H$48,$F$4:$F$48,AQ39,$E$4:$E$48,AY40)</f>
        <v>0</v>
      </c>
      <c r="BB40" s="370" t="str">
        <f>IF(AND($B$50="y",BB41&lt;&gt;0),"aktuell","")</f>
        <v/>
      </c>
      <c r="BD40" s="268"/>
      <c r="BE40" s="274">
        <f>IF($I$2=AQ39,1,IF($I$2=Jahr!$M$7,1,0))</f>
        <v>1</v>
      </c>
      <c r="BF40" s="728">
        <v>1</v>
      </c>
      <c r="BG40" s="699">
        <f t="shared" si="33"/>
        <v>0</v>
      </c>
      <c r="BH40" s="699">
        <f t="shared" si="34"/>
        <v>0</v>
      </c>
      <c r="BI40" s="699">
        <f t="shared" si="35"/>
        <v>0</v>
      </c>
      <c r="BJ40" s="700">
        <f t="shared" si="36"/>
        <v>0</v>
      </c>
      <c r="BK40" s="700">
        <f t="shared" si="37"/>
        <v>0</v>
      </c>
      <c r="BL40" s="700">
        <f t="shared" si="38"/>
        <v>0</v>
      </c>
      <c r="BM40" s="701">
        <f t="shared" si="39"/>
        <v>0</v>
      </c>
      <c r="BN40" s="701">
        <f t="shared" si="40"/>
        <v>0</v>
      </c>
      <c r="BO40" s="701">
        <f t="shared" si="41"/>
        <v>0</v>
      </c>
      <c r="BP40" s="698">
        <f t="shared" si="42"/>
        <v>0</v>
      </c>
      <c r="BQ40" s="698">
        <f t="shared" si="43"/>
        <v>0</v>
      </c>
      <c r="BR40" s="698">
        <f t="shared" si="44"/>
        <v>0</v>
      </c>
      <c r="BS40" s="270" t="s">
        <v>8</v>
      </c>
      <c r="BV40" s="1055"/>
      <c r="BW40" s="1056"/>
      <c r="BX40" s="1026"/>
    </row>
    <row r="41" spans="1:76" ht="13.35" customHeight="1" x14ac:dyDescent="0.45">
      <c r="A41" s="1003" t="str">
        <f t="shared" si="0"/>
        <v>!</v>
      </c>
      <c r="B41" s="721"/>
      <c r="C41" s="1180"/>
      <c r="D41" s="722"/>
      <c r="E41" s="585"/>
      <c r="F41" s="586"/>
      <c r="G41" s="592"/>
      <c r="H41" s="1195"/>
      <c r="I41" s="1192"/>
      <c r="J41" s="1196"/>
      <c r="K41" s="1057">
        <f t="shared" si="4"/>
        <v>0</v>
      </c>
      <c r="L41" s="1049">
        <f t="shared" si="2"/>
        <v>0</v>
      </c>
      <c r="M41" s="1050">
        <f t="shared" si="47"/>
        <v>0</v>
      </c>
      <c r="N41" s="1051">
        <f t="shared" si="5"/>
        <v>0</v>
      </c>
      <c r="O41" s="87">
        <f t="shared" si="6"/>
        <v>0</v>
      </c>
      <c r="P41" s="87" t="str">
        <f t="shared" si="7"/>
        <v/>
      </c>
      <c r="Q41" s="1052">
        <f t="shared" si="8"/>
        <v>0</v>
      </c>
      <c r="R41" s="87">
        <f t="shared" si="9"/>
        <v>0</v>
      </c>
      <c r="S41" s="87" t="str">
        <f t="shared" si="10"/>
        <v/>
      </c>
      <c r="T41" s="1052">
        <f t="shared" si="11"/>
        <v>0</v>
      </c>
      <c r="U41" s="87">
        <f t="shared" si="12"/>
        <v>0</v>
      </c>
      <c r="V41" s="87" t="str">
        <f t="shared" si="13"/>
        <v/>
      </c>
      <c r="W41" s="1052">
        <f t="shared" si="14"/>
        <v>1</v>
      </c>
      <c r="X41" s="87">
        <f t="shared" si="15"/>
        <v>0</v>
      </c>
      <c r="Y41" s="87">
        <f t="shared" si="16"/>
        <v>0</v>
      </c>
      <c r="Z41" s="1052">
        <f t="shared" si="17"/>
        <v>1</v>
      </c>
      <c r="AA41" s="87">
        <f t="shared" si="18"/>
        <v>0</v>
      </c>
      <c r="AB41" s="87">
        <f t="shared" si="19"/>
        <v>0</v>
      </c>
      <c r="AC41" s="1052">
        <f t="shared" si="20"/>
        <v>1</v>
      </c>
      <c r="AD41" s="87">
        <f t="shared" si="21"/>
        <v>0</v>
      </c>
      <c r="AE41" s="87">
        <f t="shared" si="22"/>
        <v>0</v>
      </c>
      <c r="AF41" s="1052">
        <f t="shared" si="23"/>
        <v>1</v>
      </c>
      <c r="AG41" s="87">
        <f t="shared" si="24"/>
        <v>0</v>
      </c>
      <c r="AH41" s="87">
        <f t="shared" si="25"/>
        <v>0</v>
      </c>
      <c r="AI41" s="1052">
        <f t="shared" si="26"/>
        <v>1</v>
      </c>
      <c r="AJ41" s="87">
        <f t="shared" si="27"/>
        <v>0</v>
      </c>
      <c r="AK41" s="87">
        <f t="shared" si="28"/>
        <v>0</v>
      </c>
      <c r="AL41" s="1052">
        <f t="shared" si="29"/>
        <v>0</v>
      </c>
      <c r="AM41" s="91">
        <f t="shared" si="30"/>
        <v>0</v>
      </c>
      <c r="AN41" s="91" t="str">
        <f t="shared" si="31"/>
        <v/>
      </c>
      <c r="AO41" s="1058">
        <f>+Parameter!$D$11</f>
        <v>0</v>
      </c>
      <c r="AP41" s="1054">
        <f t="shared" si="32"/>
        <v>0</v>
      </c>
      <c r="AQ41" s="402">
        <f>+Parameter!AH41</f>
        <v>0</v>
      </c>
      <c r="AR41" s="402">
        <f>+Parameter!AI41</f>
        <v>0</v>
      </c>
      <c r="AS41" s="403">
        <f>SUMIFS($I$4:$I$48,$F$4:$F$48,AQ39,$E$4:$E$48,AQ41)+SUMIFS($J$4:$J$48,$F$4:$F$48,AQ39,$E$4:$E$48,AQ41)+SUMIFS($H$4:$H$48,$F$4:$F$48,AQ39,$E$4:$E$48,AQ41)</f>
        <v>0</v>
      </c>
      <c r="AT41" s="379"/>
      <c r="AU41" s="402">
        <f>+Parameter!AL41</f>
        <v>0</v>
      </c>
      <c r="AV41" s="402">
        <f>+Parameter!AM41</f>
        <v>0</v>
      </c>
      <c r="AW41" s="403">
        <f>SUMIFS($I$4:$I$48,$F$4:$F$48,AQ39,$E$4:$E$48,AU41)+SUMIFS($J$4:$J$48,$F$4:$F$48,AQ39,$E$4:$E$48,AU41)+SUMIFS($H$4:$H$48,$F$4:$F$48,AQ39,$E$4:$E$48,AU41)</f>
        <v>0</v>
      </c>
      <c r="AX41" s="403"/>
      <c r="AY41" s="402">
        <f>+Parameter!AP41</f>
        <v>0</v>
      </c>
      <c r="AZ41" s="402">
        <f>+Parameter!AQ41</f>
        <v>0</v>
      </c>
      <c r="BA41" s="403">
        <f>SUMIFS($I$4:$I$48,$F$4:$F$48,AQ39,$E$4:$E$48,AY41)+SUMIFS($J$4:$J$48,$F$4:$F$48,AQ39,$E$4:$E$48,AY41)+SUMIFS($H$4:$H$48,$F$4:$F$48,AQ39,$E$4:$E$48,AY41)</f>
        <v>0</v>
      </c>
      <c r="BB41" s="371">
        <f>+AK2</f>
        <v>0</v>
      </c>
      <c r="BD41" s="268"/>
      <c r="BE41" s="274">
        <f>IF($I$2=AQ39,1,IF($I$2=Jahr!$M$7,1,0))</f>
        <v>1</v>
      </c>
      <c r="BF41" s="728">
        <v>1</v>
      </c>
      <c r="BG41" s="699">
        <f t="shared" si="33"/>
        <v>0</v>
      </c>
      <c r="BH41" s="699">
        <f t="shared" si="34"/>
        <v>0</v>
      </c>
      <c r="BI41" s="699">
        <f t="shared" si="35"/>
        <v>0</v>
      </c>
      <c r="BJ41" s="700">
        <f t="shared" si="36"/>
        <v>0</v>
      </c>
      <c r="BK41" s="700">
        <f t="shared" si="37"/>
        <v>0</v>
      </c>
      <c r="BL41" s="700">
        <f t="shared" si="38"/>
        <v>0</v>
      </c>
      <c r="BM41" s="701">
        <f t="shared" si="39"/>
        <v>0</v>
      </c>
      <c r="BN41" s="701">
        <f t="shared" si="40"/>
        <v>0</v>
      </c>
      <c r="BO41" s="701">
        <f t="shared" si="41"/>
        <v>0</v>
      </c>
      <c r="BP41" s="698">
        <f t="shared" si="42"/>
        <v>0</v>
      </c>
      <c r="BQ41" s="698">
        <f t="shared" si="43"/>
        <v>0</v>
      </c>
      <c r="BR41" s="698">
        <f t="shared" si="44"/>
        <v>0</v>
      </c>
      <c r="BS41" s="275">
        <f>SUMIFS($H$4:$H$48,$F$4:$F$48,AQ39,$B$4:$B$48,"&gt;0")</f>
        <v>0</v>
      </c>
      <c r="BT41" s="275">
        <f>SUMIFS($I$4:$I$48,$F$4:$F$48,AQ39,$B$4:$B$48,"&gt;0")</f>
        <v>0</v>
      </c>
      <c r="BU41" s="275">
        <f>SUMIFS($J$4:$J$48,$F$4:$F$48,AQ39,$B$4:$B$48,"&gt;0")</f>
        <v>0</v>
      </c>
      <c r="BV41" s="276"/>
      <c r="BW41" s="1056"/>
      <c r="BX41" s="1026"/>
    </row>
    <row r="42" spans="1:76" ht="13.35" customHeight="1" x14ac:dyDescent="0.45">
      <c r="A42" s="1003" t="str">
        <f t="shared" si="0"/>
        <v>!</v>
      </c>
      <c r="B42" s="721"/>
      <c r="C42" s="1180"/>
      <c r="D42" s="722"/>
      <c r="E42" s="585"/>
      <c r="F42" s="586"/>
      <c r="G42" s="592"/>
      <c r="H42" s="1195"/>
      <c r="I42" s="1192"/>
      <c r="J42" s="1196"/>
      <c r="K42" s="1057">
        <f t="shared" si="4"/>
        <v>0</v>
      </c>
      <c r="L42" s="1049">
        <f t="shared" si="2"/>
        <v>0</v>
      </c>
      <c r="M42" s="1050">
        <f t="shared" si="47"/>
        <v>0</v>
      </c>
      <c r="N42" s="1051">
        <f t="shared" si="5"/>
        <v>0</v>
      </c>
      <c r="O42" s="87">
        <f t="shared" si="6"/>
        <v>0</v>
      </c>
      <c r="P42" s="87" t="str">
        <f t="shared" si="7"/>
        <v/>
      </c>
      <c r="Q42" s="1052">
        <f t="shared" si="8"/>
        <v>0</v>
      </c>
      <c r="R42" s="87">
        <f t="shared" si="9"/>
        <v>0</v>
      </c>
      <c r="S42" s="87" t="str">
        <f t="shared" si="10"/>
        <v/>
      </c>
      <c r="T42" s="1052">
        <f t="shared" si="11"/>
        <v>0</v>
      </c>
      <c r="U42" s="87">
        <f t="shared" si="12"/>
        <v>0</v>
      </c>
      <c r="V42" s="87" t="str">
        <f t="shared" si="13"/>
        <v/>
      </c>
      <c r="W42" s="1052">
        <f t="shared" si="14"/>
        <v>1</v>
      </c>
      <c r="X42" s="87">
        <f t="shared" si="15"/>
        <v>0</v>
      </c>
      <c r="Y42" s="87">
        <f t="shared" si="16"/>
        <v>0</v>
      </c>
      <c r="Z42" s="1052">
        <f t="shared" si="17"/>
        <v>1</v>
      </c>
      <c r="AA42" s="87">
        <f t="shared" si="18"/>
        <v>0</v>
      </c>
      <c r="AB42" s="87">
        <f t="shared" si="19"/>
        <v>0</v>
      </c>
      <c r="AC42" s="1052">
        <f t="shared" si="20"/>
        <v>1</v>
      </c>
      <c r="AD42" s="87">
        <f t="shared" si="21"/>
        <v>0</v>
      </c>
      <c r="AE42" s="87">
        <f t="shared" si="22"/>
        <v>0</v>
      </c>
      <c r="AF42" s="1052">
        <f t="shared" si="23"/>
        <v>1</v>
      </c>
      <c r="AG42" s="87">
        <f t="shared" si="24"/>
        <v>0</v>
      </c>
      <c r="AH42" s="87">
        <f t="shared" si="25"/>
        <v>0</v>
      </c>
      <c r="AI42" s="1052">
        <f t="shared" si="26"/>
        <v>1</v>
      </c>
      <c r="AJ42" s="87">
        <f t="shared" si="27"/>
        <v>0</v>
      </c>
      <c r="AK42" s="87">
        <f t="shared" si="28"/>
        <v>0</v>
      </c>
      <c r="AL42" s="1052">
        <f t="shared" si="29"/>
        <v>0</v>
      </c>
      <c r="AM42" s="91">
        <f t="shared" si="30"/>
        <v>0</v>
      </c>
      <c r="AN42" s="91" t="str">
        <f t="shared" si="31"/>
        <v/>
      </c>
      <c r="AO42" s="1058">
        <f>+Parameter!$D$11</f>
        <v>0</v>
      </c>
      <c r="AP42" s="1054">
        <f t="shared" si="32"/>
        <v>0</v>
      </c>
      <c r="AQ42" s="402">
        <f>+Parameter!AH42</f>
        <v>0</v>
      </c>
      <c r="AR42" s="402">
        <f>+Parameter!AI42</f>
        <v>0</v>
      </c>
      <c r="AS42" s="403">
        <f>SUMIFS($I$4:$I$48,$F$4:$F$48,AQ39,$E$4:$E$48,AQ42)+SUMIFS($J$4:$J$48,$F$4:$F$48,AQ39,$E$4:$E$48,AQ42)+SUMIFS($H$4:$H$48,$F$4:$F$48,AQ39,$E$4:$E$48,AQ42)</f>
        <v>0</v>
      </c>
      <c r="AT42" s="379"/>
      <c r="AU42" s="402">
        <f>+Parameter!AL42</f>
        <v>0</v>
      </c>
      <c r="AV42" s="402">
        <f>+Parameter!AM42</f>
        <v>0</v>
      </c>
      <c r="AW42" s="403">
        <f>SUMIFS($I$4:$I$48,$F$4:$F$48,AQ39,$E$4:$E$48,AU42)+SUMIFS($J$4:$J$48,$F$4:$F$48,AQ39,$E$4:$E$48,AU42)+SUMIFS($H$4:$H$48,$F$4:$F$48,AQ39,$E$4:$E$48,AU42)</f>
        <v>0</v>
      </c>
      <c r="AX42" s="403"/>
      <c r="AY42" s="402">
        <f>+Parameter!AP42</f>
        <v>0</v>
      </c>
      <c r="AZ42" s="402">
        <f>+Parameter!AQ42</f>
        <v>0</v>
      </c>
      <c r="BA42" s="403">
        <f>SUMIFS($I$4:$I$48,$F$4:$F$48,AQ39,$E$4:$E$48,AY42)+SUMIFS($J$4:$J$48,$F$4:$F$48,AQ39,$E$4:$E$48,AY42)+SUMIFS($H$4:$H$48,$F$4:$F$48,AQ39,$E$4:$E$48,AY42)</f>
        <v>0</v>
      </c>
      <c r="BB42" s="372" t="str">
        <f>IF(BB43&lt;&gt;0,"Monatsende","")</f>
        <v/>
      </c>
      <c r="BD42" s="268"/>
      <c r="BE42" s="274">
        <f>IF($I$2=AQ39,1,IF($I$2=Jahr!$M$7,1,0))</f>
        <v>1</v>
      </c>
      <c r="BF42" s="728">
        <v>1</v>
      </c>
      <c r="BG42" s="699">
        <f t="shared" si="33"/>
        <v>0</v>
      </c>
      <c r="BH42" s="699">
        <f t="shared" si="34"/>
        <v>0</v>
      </c>
      <c r="BI42" s="699">
        <f t="shared" si="35"/>
        <v>0</v>
      </c>
      <c r="BJ42" s="700">
        <f t="shared" si="36"/>
        <v>0</v>
      </c>
      <c r="BK42" s="700">
        <f t="shared" si="37"/>
        <v>0</v>
      </c>
      <c r="BL42" s="700">
        <f t="shared" si="38"/>
        <v>0</v>
      </c>
      <c r="BM42" s="701">
        <f t="shared" si="39"/>
        <v>0</v>
      </c>
      <c r="BN42" s="701">
        <f t="shared" si="40"/>
        <v>0</v>
      </c>
      <c r="BO42" s="701">
        <f t="shared" si="41"/>
        <v>0</v>
      </c>
      <c r="BP42" s="698">
        <f t="shared" si="42"/>
        <v>0</v>
      </c>
      <c r="BQ42" s="698">
        <f t="shared" si="43"/>
        <v>0</v>
      </c>
      <c r="BR42" s="698">
        <f t="shared" si="44"/>
        <v>0</v>
      </c>
      <c r="BS42" s="270" t="s">
        <v>22</v>
      </c>
      <c r="BV42" s="1055"/>
      <c r="BW42" s="1056"/>
      <c r="BX42" s="1026"/>
    </row>
    <row r="43" spans="1:76" ht="13.35" customHeight="1" x14ac:dyDescent="0.45">
      <c r="A43" s="1003" t="str">
        <f t="shared" si="0"/>
        <v>!</v>
      </c>
      <c r="B43" s="721"/>
      <c r="C43" s="1180"/>
      <c r="D43" s="722"/>
      <c r="E43" s="585"/>
      <c r="F43" s="586"/>
      <c r="G43" s="592"/>
      <c r="H43" s="1195"/>
      <c r="I43" s="1192"/>
      <c r="J43" s="1196"/>
      <c r="K43" s="1057">
        <f t="shared" si="4"/>
        <v>0</v>
      </c>
      <c r="L43" s="1049">
        <f t="shared" si="2"/>
        <v>0</v>
      </c>
      <c r="M43" s="1050">
        <f t="shared" si="47"/>
        <v>0</v>
      </c>
      <c r="N43" s="1051">
        <f t="shared" si="5"/>
        <v>0</v>
      </c>
      <c r="O43" s="87">
        <f t="shared" si="6"/>
        <v>0</v>
      </c>
      <c r="P43" s="87" t="str">
        <f t="shared" si="7"/>
        <v/>
      </c>
      <c r="Q43" s="1052">
        <f t="shared" si="8"/>
        <v>0</v>
      </c>
      <c r="R43" s="87">
        <f t="shared" si="9"/>
        <v>0</v>
      </c>
      <c r="S43" s="87" t="str">
        <f t="shared" si="10"/>
        <v/>
      </c>
      <c r="T43" s="1052">
        <f t="shared" si="11"/>
        <v>0</v>
      </c>
      <c r="U43" s="87">
        <f t="shared" si="12"/>
        <v>0</v>
      </c>
      <c r="V43" s="87" t="str">
        <f t="shared" si="13"/>
        <v/>
      </c>
      <c r="W43" s="1052">
        <f t="shared" si="14"/>
        <v>1</v>
      </c>
      <c r="X43" s="87">
        <f t="shared" si="15"/>
        <v>0</v>
      </c>
      <c r="Y43" s="87">
        <f t="shared" si="16"/>
        <v>0</v>
      </c>
      <c r="Z43" s="1052">
        <f t="shared" si="17"/>
        <v>1</v>
      </c>
      <c r="AA43" s="87">
        <f t="shared" si="18"/>
        <v>0</v>
      </c>
      <c r="AB43" s="87">
        <f t="shared" si="19"/>
        <v>0</v>
      </c>
      <c r="AC43" s="1052">
        <f t="shared" si="20"/>
        <v>1</v>
      </c>
      <c r="AD43" s="87">
        <f t="shared" si="21"/>
        <v>0</v>
      </c>
      <c r="AE43" s="87">
        <f t="shared" si="22"/>
        <v>0</v>
      </c>
      <c r="AF43" s="1052">
        <f t="shared" si="23"/>
        <v>1</v>
      </c>
      <c r="AG43" s="87">
        <f t="shared" si="24"/>
        <v>0</v>
      </c>
      <c r="AH43" s="87">
        <f t="shared" si="25"/>
        <v>0</v>
      </c>
      <c r="AI43" s="1052">
        <f t="shared" si="26"/>
        <v>1</v>
      </c>
      <c r="AJ43" s="87">
        <f t="shared" si="27"/>
        <v>0</v>
      </c>
      <c r="AK43" s="87">
        <f t="shared" si="28"/>
        <v>0</v>
      </c>
      <c r="AL43" s="1052">
        <f t="shared" si="29"/>
        <v>0</v>
      </c>
      <c r="AM43" s="91">
        <f t="shared" si="30"/>
        <v>0</v>
      </c>
      <c r="AN43" s="91" t="str">
        <f t="shared" si="31"/>
        <v/>
      </c>
      <c r="AO43" s="1058">
        <f>+Parameter!$D$11</f>
        <v>0</v>
      </c>
      <c r="AP43" s="1054">
        <f t="shared" si="32"/>
        <v>0</v>
      </c>
      <c r="AQ43" s="404">
        <f>+Parameter!AH43</f>
        <v>0</v>
      </c>
      <c r="AR43" s="404">
        <f>+Parameter!AI43</f>
        <v>0</v>
      </c>
      <c r="AS43" s="405">
        <f>SUMIFS($I$4:$I$48,$F$4:$F$48,AQ39,$E$4:$E$48,AQ43)+SUMIFS($J$4:$J$48,$F$4:$F$48,AQ39,$E$4:$E$48,AQ43)+SUMIFS($H$4:$H$48,$F$4:$F$48,AQ39,$E$4:$E$48,AQ43)</f>
        <v>0</v>
      </c>
      <c r="AT43" s="382"/>
      <c r="AU43" s="404">
        <f>+Parameter!AL43</f>
        <v>0</v>
      </c>
      <c r="AV43" s="404">
        <f>+Parameter!AM43</f>
        <v>0</v>
      </c>
      <c r="AW43" s="405">
        <f>SUMIFS($I$4:$I$48,$F$4:$F$48,AQ39,$E$4:$E$48,AU43)+SUMIFS($J$4:$J$48,$F$4:$F$48,AQ39,$E$4:$E$48,AU43)+SUMIFS($H$4:$H$48,$F$4:$F$48,AQ39,$E$4:$E$48,AU43)</f>
        <v>0</v>
      </c>
      <c r="AX43" s="405"/>
      <c r="AY43" s="404">
        <f>+Parameter!AP43</f>
        <v>0</v>
      </c>
      <c r="AZ43" s="404">
        <f>+Parameter!AQ43</f>
        <v>0</v>
      </c>
      <c r="BA43" s="405">
        <f>SUMIFS($I$4:$I$48,$F$4:$F$48,AQ39,$E$4:$E$48,AY43)+SUMIFS($J$4:$J$48,$F$4:$F$48,AQ39,$E$4:$E$48,AY43)+SUMIFS($H$4:$H$48,$F$4:$F$48,AQ39,$E$4:$E$48,AY43)</f>
        <v>0</v>
      </c>
      <c r="BB43" s="375">
        <f>+AK3</f>
        <v>0</v>
      </c>
      <c r="BD43" s="268"/>
      <c r="BE43" s="274">
        <f>IF($I$2=AQ39,1,IF($I$2=Jahr!$M$7,1,0))</f>
        <v>1</v>
      </c>
      <c r="BF43" s="728">
        <v>1</v>
      </c>
      <c r="BG43" s="702">
        <f t="shared" si="33"/>
        <v>0</v>
      </c>
      <c r="BH43" s="702">
        <f t="shared" si="34"/>
        <v>0</v>
      </c>
      <c r="BI43" s="702">
        <f t="shared" si="35"/>
        <v>0</v>
      </c>
      <c r="BJ43" s="703">
        <f t="shared" si="36"/>
        <v>0</v>
      </c>
      <c r="BK43" s="703">
        <f t="shared" si="37"/>
        <v>0</v>
      </c>
      <c r="BL43" s="703">
        <f t="shared" si="38"/>
        <v>0</v>
      </c>
      <c r="BM43" s="704">
        <f t="shared" si="39"/>
        <v>0</v>
      </c>
      <c r="BN43" s="704">
        <f t="shared" si="40"/>
        <v>0</v>
      </c>
      <c r="BO43" s="704">
        <f t="shared" si="41"/>
        <v>0</v>
      </c>
      <c r="BP43" s="705">
        <f t="shared" si="42"/>
        <v>0</v>
      </c>
      <c r="BQ43" s="705">
        <f t="shared" si="43"/>
        <v>0</v>
      </c>
      <c r="BR43" s="705">
        <f t="shared" si="44"/>
        <v>0</v>
      </c>
      <c r="BS43" s="277">
        <f>SUMIFS($H$4:$H$48,$F$4:$F$48,AQ39)</f>
        <v>0</v>
      </c>
      <c r="BT43" s="277">
        <f>SUMIFS($I$4:$I$48,$F$4:$F$48,AQ39)</f>
        <v>0</v>
      </c>
      <c r="BU43" s="277">
        <f>SUMIFS($J$4:$J$48,$F$4:$F$48,AQ39)</f>
        <v>0</v>
      </c>
      <c r="BV43" s="278">
        <f>IF($AP$2=0,+BW43-BB39,0)</f>
        <v>0</v>
      </c>
      <c r="BW43" s="1059">
        <f>+AK$50</f>
        <v>0</v>
      </c>
      <c r="BX43" s="1026"/>
    </row>
    <row r="44" spans="1:76" ht="13.35" customHeight="1" x14ac:dyDescent="0.45">
      <c r="A44" s="1003" t="str">
        <f t="shared" si="0"/>
        <v>!</v>
      </c>
      <c r="B44" s="721"/>
      <c r="C44" s="1180"/>
      <c r="D44" s="722"/>
      <c r="E44" s="585"/>
      <c r="F44" s="586"/>
      <c r="G44" s="592"/>
      <c r="H44" s="1195"/>
      <c r="I44" s="1192"/>
      <c r="J44" s="1196"/>
      <c r="K44" s="1057">
        <f t="shared" si="4"/>
        <v>0</v>
      </c>
      <c r="L44" s="1049">
        <f t="shared" si="2"/>
        <v>0</v>
      </c>
      <c r="M44" s="1050">
        <f t="shared" si="47"/>
        <v>0</v>
      </c>
      <c r="N44" s="1051">
        <f t="shared" si="5"/>
        <v>0</v>
      </c>
      <c r="O44" s="87">
        <f t="shared" si="6"/>
        <v>0</v>
      </c>
      <c r="P44" s="87" t="str">
        <f t="shared" si="7"/>
        <v/>
      </c>
      <c r="Q44" s="1052">
        <f t="shared" si="8"/>
        <v>0</v>
      </c>
      <c r="R44" s="87">
        <f t="shared" si="9"/>
        <v>0</v>
      </c>
      <c r="S44" s="87" t="str">
        <f t="shared" si="10"/>
        <v/>
      </c>
      <c r="T44" s="1052">
        <f t="shared" si="11"/>
        <v>0</v>
      </c>
      <c r="U44" s="87">
        <f t="shared" si="12"/>
        <v>0</v>
      </c>
      <c r="V44" s="87" t="str">
        <f t="shared" si="13"/>
        <v/>
      </c>
      <c r="W44" s="1052">
        <f t="shared" si="14"/>
        <v>1</v>
      </c>
      <c r="X44" s="87">
        <f t="shared" si="15"/>
        <v>0</v>
      </c>
      <c r="Y44" s="87">
        <f t="shared" si="16"/>
        <v>0</v>
      </c>
      <c r="Z44" s="1052">
        <f t="shared" si="17"/>
        <v>1</v>
      </c>
      <c r="AA44" s="87">
        <f t="shared" si="18"/>
        <v>0</v>
      </c>
      <c r="AB44" s="87">
        <f t="shared" si="19"/>
        <v>0</v>
      </c>
      <c r="AC44" s="1052">
        <f t="shared" si="20"/>
        <v>1</v>
      </c>
      <c r="AD44" s="87">
        <f t="shared" si="21"/>
        <v>0</v>
      </c>
      <c r="AE44" s="87">
        <f t="shared" si="22"/>
        <v>0</v>
      </c>
      <c r="AF44" s="1052">
        <f t="shared" si="23"/>
        <v>1</v>
      </c>
      <c r="AG44" s="87">
        <f t="shared" si="24"/>
        <v>0</v>
      </c>
      <c r="AH44" s="87">
        <f t="shared" si="25"/>
        <v>0</v>
      </c>
      <c r="AI44" s="1052">
        <f t="shared" si="26"/>
        <v>1</v>
      </c>
      <c r="AJ44" s="87">
        <f t="shared" si="27"/>
        <v>0</v>
      </c>
      <c r="AK44" s="87">
        <f t="shared" si="28"/>
        <v>0</v>
      </c>
      <c r="AL44" s="1052">
        <f t="shared" si="29"/>
        <v>0</v>
      </c>
      <c r="AM44" s="91">
        <f t="shared" si="30"/>
        <v>0</v>
      </c>
      <c r="AN44" s="91" t="str">
        <f t="shared" si="31"/>
        <v/>
      </c>
      <c r="AO44" s="1060"/>
      <c r="AP44" s="1054">
        <f t="shared" si="32"/>
        <v>0</v>
      </c>
      <c r="AQ44" s="1390" t="str">
        <f>+Jahr!P27</f>
        <v/>
      </c>
      <c r="AR44" s="1390"/>
      <c r="AS44" s="1390"/>
      <c r="AT44" s="1390"/>
      <c r="AU44" s="1390"/>
      <c r="AV44" s="1390"/>
      <c r="AZ44" s="499"/>
      <c r="BA44" s="500" t="str">
        <f>IF(BB44&lt;&gt;0,"Gesamt aktuell gebucht: ","")</f>
        <v/>
      </c>
      <c r="BB44" s="501">
        <f>+BB6+BB11+BB16+BB21+BB26+BB31+BB36+BB41+BB46</f>
        <v>0</v>
      </c>
      <c r="BD44" s="268"/>
      <c r="BE44" s="274">
        <f>IF($I$2=AQ40,1,IF($I$2=Jahr!$M$7,1,0))</f>
        <v>1</v>
      </c>
      <c r="BF44" s="728">
        <v>1</v>
      </c>
      <c r="BG44" s="712"/>
      <c r="BK44" s="271"/>
      <c r="BL44" s="271"/>
      <c r="BM44" s="271"/>
      <c r="BN44" s="271"/>
      <c r="BO44" s="271"/>
      <c r="BP44" s="271"/>
      <c r="BQ44" s="271"/>
      <c r="BR44" s="271"/>
      <c r="BV44" s="1055"/>
      <c r="BW44" s="1056"/>
      <c r="BX44" s="1026"/>
    </row>
    <row r="45" spans="1:76" ht="13.35" customHeight="1" x14ac:dyDescent="0.2">
      <c r="A45" s="1003" t="str">
        <f t="shared" si="0"/>
        <v>!</v>
      </c>
      <c r="B45" s="721"/>
      <c r="C45" s="1180"/>
      <c r="D45" s="722"/>
      <c r="E45" s="585"/>
      <c r="F45" s="586"/>
      <c r="G45" s="592"/>
      <c r="H45" s="1195"/>
      <c r="I45" s="1192"/>
      <c r="J45" s="1196"/>
      <c r="K45" s="1057">
        <f t="shared" si="4"/>
        <v>0</v>
      </c>
      <c r="L45" s="1049">
        <f t="shared" si="2"/>
        <v>0</v>
      </c>
      <c r="M45" s="1050">
        <f t="shared" si="47"/>
        <v>0</v>
      </c>
      <c r="N45" s="1051">
        <f t="shared" si="5"/>
        <v>0</v>
      </c>
      <c r="O45" s="87">
        <f t="shared" si="6"/>
        <v>0</v>
      </c>
      <c r="P45" s="87" t="str">
        <f t="shared" si="7"/>
        <v/>
      </c>
      <c r="Q45" s="1052">
        <f t="shared" si="8"/>
        <v>0</v>
      </c>
      <c r="R45" s="87">
        <f t="shared" si="9"/>
        <v>0</v>
      </c>
      <c r="S45" s="87" t="str">
        <f t="shared" si="10"/>
        <v/>
      </c>
      <c r="T45" s="1052">
        <f t="shared" si="11"/>
        <v>0</v>
      </c>
      <c r="U45" s="87">
        <f t="shared" si="12"/>
        <v>0</v>
      </c>
      <c r="V45" s="87" t="str">
        <f t="shared" si="13"/>
        <v/>
      </c>
      <c r="W45" s="1052">
        <f t="shared" si="14"/>
        <v>1</v>
      </c>
      <c r="X45" s="87">
        <f t="shared" si="15"/>
        <v>0</v>
      </c>
      <c r="Y45" s="87">
        <f t="shared" si="16"/>
        <v>0</v>
      </c>
      <c r="Z45" s="1052">
        <f t="shared" si="17"/>
        <v>1</v>
      </c>
      <c r="AA45" s="87">
        <f t="shared" si="18"/>
        <v>0</v>
      </c>
      <c r="AB45" s="87">
        <f t="shared" si="19"/>
        <v>0</v>
      </c>
      <c r="AC45" s="1052">
        <f t="shared" si="20"/>
        <v>1</v>
      </c>
      <c r="AD45" s="87">
        <f t="shared" si="21"/>
        <v>0</v>
      </c>
      <c r="AE45" s="87">
        <f t="shared" si="22"/>
        <v>0</v>
      </c>
      <c r="AF45" s="1052">
        <f t="shared" si="23"/>
        <v>1</v>
      </c>
      <c r="AG45" s="87">
        <f t="shared" si="24"/>
        <v>0</v>
      </c>
      <c r="AH45" s="87">
        <f t="shared" si="25"/>
        <v>0</v>
      </c>
      <c r="AI45" s="1052">
        <f t="shared" si="26"/>
        <v>1</v>
      </c>
      <c r="AJ45" s="87">
        <f t="shared" si="27"/>
        <v>0</v>
      </c>
      <c r="AK45" s="87">
        <f t="shared" si="28"/>
        <v>0</v>
      </c>
      <c r="AL45" s="1052">
        <f t="shared" si="29"/>
        <v>0</v>
      </c>
      <c r="AM45" s="91">
        <f t="shared" si="30"/>
        <v>0</v>
      </c>
      <c r="AN45" s="91" t="str">
        <f t="shared" si="31"/>
        <v/>
      </c>
      <c r="AO45" s="1061"/>
      <c r="AP45" s="1054">
        <f t="shared" si="32"/>
        <v>0</v>
      </c>
      <c r="AQ45" s="200" t="str">
        <f>+Parameter!AH45</f>
        <v>X</v>
      </c>
      <c r="AR45" s="1386" t="s">
        <v>16</v>
      </c>
      <c r="AS45" s="1386"/>
      <c r="AT45" s="1386"/>
      <c r="AU45" s="1386"/>
      <c r="AV45" s="1386"/>
      <c r="AW45" s="1386"/>
      <c r="AX45" s="1386"/>
      <c r="AY45" s="1386"/>
      <c r="AZ45" s="1386"/>
      <c r="BA45" s="201" t="s">
        <v>27</v>
      </c>
      <c r="BB45" s="406">
        <f>+BB39+BB34+BB29+BB24+BB19+BB14+BB9+BB4+AZ46-H50-P60</f>
        <v>0</v>
      </c>
      <c r="BD45" s="268"/>
      <c r="BE45" s="274">
        <f>IF($I$2=AQ41,1,IF($I$2=Jahr!$M$7,1,0))</f>
        <v>1</v>
      </c>
      <c r="BF45" s="728">
        <v>1</v>
      </c>
      <c r="BV45" s="1055"/>
      <c r="BW45" s="1056"/>
      <c r="BX45" s="1026"/>
    </row>
    <row r="46" spans="1:76" ht="13.35" customHeight="1" x14ac:dyDescent="0.45">
      <c r="A46" s="1003" t="str">
        <f t="shared" si="0"/>
        <v>!</v>
      </c>
      <c r="B46" s="721"/>
      <c r="C46" s="1180"/>
      <c r="D46" s="722"/>
      <c r="E46" s="585"/>
      <c r="F46" s="586"/>
      <c r="G46" s="592"/>
      <c r="H46" s="1195"/>
      <c r="I46" s="1192"/>
      <c r="J46" s="1196"/>
      <c r="K46" s="1057">
        <f t="shared" si="4"/>
        <v>0</v>
      </c>
      <c r="L46" s="1049">
        <f t="shared" si="2"/>
        <v>0</v>
      </c>
      <c r="M46" s="1050">
        <f t="shared" si="47"/>
        <v>0</v>
      </c>
      <c r="N46" s="1051">
        <f t="shared" si="5"/>
        <v>0</v>
      </c>
      <c r="O46" s="87">
        <f t="shared" si="6"/>
        <v>0</v>
      </c>
      <c r="P46" s="87" t="str">
        <f t="shared" si="7"/>
        <v/>
      </c>
      <c r="Q46" s="1052">
        <f t="shared" si="8"/>
        <v>0</v>
      </c>
      <c r="R46" s="87">
        <f t="shared" si="9"/>
        <v>0</v>
      </c>
      <c r="S46" s="87" t="str">
        <f t="shared" si="10"/>
        <v/>
      </c>
      <c r="T46" s="1052">
        <f t="shared" si="11"/>
        <v>0</v>
      </c>
      <c r="U46" s="87">
        <f t="shared" si="12"/>
        <v>0</v>
      </c>
      <c r="V46" s="87" t="str">
        <f t="shared" si="13"/>
        <v/>
      </c>
      <c r="W46" s="1052">
        <f t="shared" si="14"/>
        <v>1</v>
      </c>
      <c r="X46" s="87">
        <f t="shared" si="15"/>
        <v>0</v>
      </c>
      <c r="Y46" s="87">
        <f t="shared" si="16"/>
        <v>0</v>
      </c>
      <c r="Z46" s="1052">
        <f t="shared" si="17"/>
        <v>1</v>
      </c>
      <c r="AA46" s="87">
        <f t="shared" si="18"/>
        <v>0</v>
      </c>
      <c r="AB46" s="87">
        <f t="shared" si="19"/>
        <v>0</v>
      </c>
      <c r="AC46" s="1052">
        <f t="shared" si="20"/>
        <v>1</v>
      </c>
      <c r="AD46" s="87">
        <f t="shared" si="21"/>
        <v>0</v>
      </c>
      <c r="AE46" s="87">
        <f t="shared" si="22"/>
        <v>0</v>
      </c>
      <c r="AF46" s="1052">
        <f t="shared" si="23"/>
        <v>1</v>
      </c>
      <c r="AG46" s="87">
        <f t="shared" si="24"/>
        <v>0</v>
      </c>
      <c r="AH46" s="87">
        <f t="shared" si="25"/>
        <v>0</v>
      </c>
      <c r="AI46" s="1052">
        <f t="shared" si="26"/>
        <v>1</v>
      </c>
      <c r="AJ46" s="87">
        <f t="shared" si="27"/>
        <v>0</v>
      </c>
      <c r="AK46" s="87">
        <f t="shared" si="28"/>
        <v>0</v>
      </c>
      <c r="AL46" s="1052">
        <f t="shared" si="29"/>
        <v>0</v>
      </c>
      <c r="AM46" s="91">
        <f t="shared" si="30"/>
        <v>0</v>
      </c>
      <c r="AN46" s="91" t="str">
        <f t="shared" si="31"/>
        <v/>
      </c>
      <c r="AO46" s="1062"/>
      <c r="AP46" s="1054">
        <f t="shared" si="32"/>
        <v>0</v>
      </c>
      <c r="AQ46" s="627" t="s">
        <v>89</v>
      </c>
      <c r="AR46" s="627"/>
      <c r="AS46" s="628"/>
      <c r="AT46" s="629"/>
      <c r="AU46" s="1063" t="s">
        <v>10</v>
      </c>
      <c r="AV46" s="1063" t="s">
        <v>28</v>
      </c>
      <c r="AW46" s="1063"/>
      <c r="AX46" s="1063"/>
      <c r="AY46" s="1063"/>
      <c r="AZ46" s="630">
        <f>SUMIFS($I$4:$I$48,$F$4:$F$48,AQ45,$E$4:$E$48,AQ45)+SUMIFS($J$4:$J$48,$F$4:$F$48,AQ45,$E$4:$E$48,AQ45)+SUMIFS($H$4:$H$48,$F$4:$F$48,AQ45,$E$4:$E$48,AQ45)</f>
        <v>0</v>
      </c>
      <c r="BA46" s="616" t="str">
        <f>IF(BB46&lt;&gt;0,"aktuell","")</f>
        <v/>
      </c>
      <c r="BB46" s="617">
        <f>+AN2</f>
        <v>0</v>
      </c>
      <c r="BD46" s="268"/>
      <c r="BE46" s="274">
        <f>IF($I$2=AQ42,1,IF($I$2=Jahr!$M$7,1,0))</f>
        <v>1</v>
      </c>
      <c r="BF46" s="728">
        <v>1</v>
      </c>
      <c r="BG46" s="724"/>
      <c r="BH46" s="693"/>
      <c r="BP46" s="279" t="s">
        <v>8</v>
      </c>
      <c r="BQ46" s="279"/>
      <c r="BR46" s="279"/>
      <c r="BS46" s="275">
        <f>SUMIFS($H$4:$H$48,$F$4:$F$48,AQ45,$B$4:$B$48,"&gt;0")</f>
        <v>0</v>
      </c>
      <c r="BT46" s="275">
        <f>SUMIFS($I$4:$I$48,$F$4:$F$48,AQ45,$B$4:$B$48,"&gt;0")</f>
        <v>0</v>
      </c>
      <c r="BU46" s="275">
        <f>SUMIFS($J$4:$J$48,$F$4:$F$48,AQ45,$B$4:$B$48,"&gt;0")</f>
        <v>0</v>
      </c>
      <c r="BV46" s="276"/>
      <c r="BW46" s="1056"/>
      <c r="BX46" s="1026"/>
    </row>
    <row r="47" spans="1:76" ht="13.35" customHeight="1" thickBot="1" x14ac:dyDescent="0.5">
      <c r="A47" s="1003" t="str">
        <f t="shared" si="0"/>
        <v>!</v>
      </c>
      <c r="B47" s="721"/>
      <c r="C47" s="1180"/>
      <c r="D47" s="722"/>
      <c r="E47" s="585"/>
      <c r="F47" s="586"/>
      <c r="G47" s="592"/>
      <c r="H47" s="1195"/>
      <c r="I47" s="1192"/>
      <c r="J47" s="1196"/>
      <c r="K47" s="1057">
        <f t="shared" si="4"/>
        <v>0</v>
      </c>
      <c r="L47" s="1064">
        <f t="shared" si="2"/>
        <v>0</v>
      </c>
      <c r="M47" s="1050">
        <f>IF(AND(B47&gt;0,B47&lt;&gt;"x",M46&lt;&gt;0),+M46+1,0)</f>
        <v>0</v>
      </c>
      <c r="N47" s="1051">
        <f t="shared" si="5"/>
        <v>0</v>
      </c>
      <c r="O47" s="87">
        <f t="shared" si="6"/>
        <v>0</v>
      </c>
      <c r="P47" s="87" t="str">
        <f t="shared" si="7"/>
        <v/>
      </c>
      <c r="Q47" s="1052">
        <f t="shared" si="8"/>
        <v>0</v>
      </c>
      <c r="R47" s="87">
        <f t="shared" si="9"/>
        <v>0</v>
      </c>
      <c r="S47" s="87" t="str">
        <f t="shared" si="10"/>
        <v/>
      </c>
      <c r="T47" s="1052">
        <f t="shared" si="11"/>
        <v>0</v>
      </c>
      <c r="U47" s="87">
        <f t="shared" si="12"/>
        <v>0</v>
      </c>
      <c r="V47" s="87" t="str">
        <f t="shared" si="13"/>
        <v/>
      </c>
      <c r="W47" s="1052">
        <f t="shared" si="14"/>
        <v>1</v>
      </c>
      <c r="X47" s="87">
        <f t="shared" si="15"/>
        <v>0</v>
      </c>
      <c r="Y47" s="87">
        <f t="shared" si="16"/>
        <v>0</v>
      </c>
      <c r="Z47" s="1052">
        <f t="shared" si="17"/>
        <v>1</v>
      </c>
      <c r="AA47" s="87">
        <f t="shared" si="18"/>
        <v>0</v>
      </c>
      <c r="AB47" s="87">
        <f t="shared" si="19"/>
        <v>0</v>
      </c>
      <c r="AC47" s="1052">
        <f t="shared" si="20"/>
        <v>1</v>
      </c>
      <c r="AD47" s="87">
        <f t="shared" si="21"/>
        <v>0</v>
      </c>
      <c r="AE47" s="87">
        <f t="shared" si="22"/>
        <v>0</v>
      </c>
      <c r="AF47" s="1052">
        <f t="shared" si="23"/>
        <v>1</v>
      </c>
      <c r="AG47" s="87">
        <f t="shared" si="24"/>
        <v>0</v>
      </c>
      <c r="AH47" s="87">
        <f t="shared" si="25"/>
        <v>0</v>
      </c>
      <c r="AI47" s="1052">
        <f t="shared" si="26"/>
        <v>1</v>
      </c>
      <c r="AJ47" s="87">
        <f t="shared" si="27"/>
        <v>0</v>
      </c>
      <c r="AK47" s="87">
        <f t="shared" si="28"/>
        <v>0</v>
      </c>
      <c r="AL47" s="1052">
        <f t="shared" si="29"/>
        <v>0</v>
      </c>
      <c r="AM47" s="91">
        <f>IF($F47=AM$2,AM46+$H47+$I47+$J47,+AM46)</f>
        <v>0</v>
      </c>
      <c r="AN47" s="1146" t="str">
        <f t="shared" ref="AN47" si="48">IF($F47=AM$2,+$H47+$I47+$J47,"")</f>
        <v/>
      </c>
      <c r="AO47" s="1065"/>
      <c r="AP47" s="1054">
        <f t="shared" si="32"/>
        <v>0</v>
      </c>
      <c r="AQ47" s="1383" t="s">
        <v>147</v>
      </c>
      <c r="AR47" s="1383"/>
      <c r="AS47" s="1383"/>
      <c r="AT47" s="1383"/>
      <c r="AU47" s="1383"/>
      <c r="AV47" s="1383"/>
      <c r="AW47" s="1383"/>
      <c r="AX47" s="1383"/>
      <c r="AY47" s="1383"/>
      <c r="AZ47" s="1384"/>
      <c r="BA47" s="618" t="str">
        <f>IF(BB47&lt;&gt;0,"Monatsende","")</f>
        <v/>
      </c>
      <c r="BB47" s="619">
        <f>+AN3</f>
        <v>0</v>
      </c>
      <c r="BD47" s="280"/>
      <c r="BE47" s="281">
        <f>IF($I$2=AQ43,1,IF($I$2=Jahr!$M$7,1,0))</f>
        <v>1</v>
      </c>
      <c r="BF47" s="729">
        <v>1</v>
      </c>
      <c r="BG47" s="723"/>
      <c r="BH47" s="282"/>
      <c r="BI47" s="282"/>
      <c r="BJ47" s="282"/>
      <c r="BK47" s="283"/>
      <c r="BL47" s="283"/>
      <c r="BM47" s="283"/>
      <c r="BN47" s="283"/>
      <c r="BO47" s="283"/>
      <c r="BP47" s="284" t="s">
        <v>22</v>
      </c>
      <c r="BQ47" s="284"/>
      <c r="BR47" s="284"/>
      <c r="BS47" s="285">
        <f>SUMIFS($H$4:$H$48,$F$4:$F$48,AQ45)</f>
        <v>0</v>
      </c>
      <c r="BT47" s="285">
        <f>SUMIFS($I$4:$I$48,$F$4:$F$48,AQ45)</f>
        <v>0</v>
      </c>
      <c r="BU47" s="285">
        <f>SUMIFS($J$4:$J$48,$F$4:$F$48,AQ45)</f>
        <v>0</v>
      </c>
      <c r="BV47" s="286">
        <f>IF($AP$2=0,+BW47-AZ46,0)</f>
        <v>0</v>
      </c>
      <c r="BW47" s="1066">
        <f>+AN$50</f>
        <v>0</v>
      </c>
      <c r="BX47" s="1026"/>
    </row>
    <row r="48" spans="1:76" ht="5.0999999999999996" customHeight="1" thickTop="1" x14ac:dyDescent="0.45">
      <c r="A48" s="1370" t="s">
        <v>95</v>
      </c>
      <c r="B48" s="1362" t="str">
        <f>IF($BE$2&lt;&gt;0,"geht nicht!",IF(M49=0,"einfügen:","kopieren:"))</f>
        <v>einfügen:</v>
      </c>
      <c r="C48" s="1364" t="str">
        <f>IF($BE$2&lt;&gt;0," Die Aktion muss rückgängig gemacht werden!",IF(M49=0," &lt; markieren + &lt;Einfügen/Blattzeile Einfügen&gt;"," bis hierher ziehen!"))</f>
        <v xml:space="preserve"> &lt; markieren + &lt;Einfügen/Blattzeile Einfügen&gt;</v>
      </c>
      <c r="D48" s="1365"/>
      <c r="E48" s="1067" t="s">
        <v>9</v>
      </c>
      <c r="F48" s="1068" t="s">
        <v>9</v>
      </c>
      <c r="G48" s="1068" t="s">
        <v>9</v>
      </c>
      <c r="H48" s="1069"/>
      <c r="I48" s="1175"/>
      <c r="J48" s="1173"/>
      <c r="K48" s="1372">
        <f>K3+H49+I49+J49-H50</f>
        <v>0</v>
      </c>
      <c r="L48" s="1070"/>
      <c r="M48" s="1037"/>
      <c r="N48" s="1051"/>
      <c r="O48" s="87"/>
      <c r="P48" s="87"/>
      <c r="Q48" s="1052"/>
      <c r="R48" s="87"/>
      <c r="S48" s="87"/>
      <c r="T48" s="1052"/>
      <c r="U48" s="87"/>
      <c r="V48" s="87"/>
      <c r="W48" s="1052"/>
      <c r="X48" s="87"/>
      <c r="Y48" s="87"/>
      <c r="Z48" s="1052"/>
      <c r="AA48" s="87"/>
      <c r="AB48" s="87"/>
      <c r="AC48" s="1052"/>
      <c r="AD48" s="87"/>
      <c r="AE48" s="87"/>
      <c r="AF48" s="1052"/>
      <c r="AG48" s="87"/>
      <c r="AH48" s="87"/>
      <c r="AI48" s="1052"/>
      <c r="AJ48" s="87"/>
      <c r="AK48" s="87"/>
      <c r="AL48" s="1052"/>
      <c r="AM48" s="91"/>
      <c r="AN48" s="91"/>
      <c r="AO48" s="1071"/>
      <c r="AP48" s="1371" t="s">
        <v>95</v>
      </c>
      <c r="AQ48" s="588"/>
      <c r="AR48" s="589"/>
      <c r="AS48" s="590"/>
      <c r="AT48" s="589"/>
      <c r="AU48" s="589"/>
      <c r="AV48" s="589"/>
      <c r="AW48" s="590"/>
      <c r="AX48" s="589"/>
      <c r="AY48" s="589"/>
      <c r="AZ48" s="589"/>
      <c r="BA48" s="590"/>
      <c r="BB48" s="591"/>
    </row>
    <row r="49" spans="1:58" ht="13.15" customHeight="1" thickBot="1" x14ac:dyDescent="0.4">
      <c r="A49" s="1370"/>
      <c r="B49" s="1363"/>
      <c r="C49" s="1366"/>
      <c r="D49" s="1367"/>
      <c r="E49" s="1072" t="s">
        <v>9</v>
      </c>
      <c r="F49" s="1073" t="s">
        <v>9</v>
      </c>
      <c r="G49" s="1073" t="s">
        <v>9</v>
      </c>
      <c r="H49" s="1176" t="str">
        <f>IF(SUBTOTAL(9,H4:H48)&lt;&gt;0,SUBTOTAL(9,H4:H48),"0,00 ")</f>
        <v xml:space="preserve">0,00 </v>
      </c>
      <c r="I49" s="1074" t="str">
        <f>IF(SUBTOTAL(9,I4:I48)&lt;&gt;0,SUBTOTAL(9,I4:I48),"0,00 ")</f>
        <v xml:space="preserve">0,00 </v>
      </c>
      <c r="J49" s="1075" t="str">
        <f>IF(SUBTOTAL(9,J4:J48)&lt;&gt;0,SUBTOTAL(9,J4:J48),"0,00 ")</f>
        <v xml:space="preserve">0,00 </v>
      </c>
      <c r="K49" s="1373"/>
      <c r="L49" s="1037">
        <f>MAX(M3:M48)</f>
        <v>1</v>
      </c>
      <c r="M49" s="718">
        <f>IF(L3&lt;&gt;0,0,COUNTBLANK(AP3:AP48)+M50)</f>
        <v>0</v>
      </c>
      <c r="N49" s="1076"/>
      <c r="O49" s="1077">
        <f>+P49+O3</f>
        <v>0</v>
      </c>
      <c r="P49" s="1078">
        <f>SUM(P4:P48)</f>
        <v>0</v>
      </c>
      <c r="Q49" s="1079"/>
      <c r="R49" s="1077">
        <f>+S49+R3</f>
        <v>0</v>
      </c>
      <c r="S49" s="1078">
        <f>SUM(S4:S48)</f>
        <v>0</v>
      </c>
      <c r="T49" s="1079"/>
      <c r="U49" s="1077">
        <f>+V49+U3</f>
        <v>0</v>
      </c>
      <c r="V49" s="1078">
        <f>SUM(V4:V48)</f>
        <v>0</v>
      </c>
      <c r="W49" s="1079"/>
      <c r="X49" s="1077">
        <f>+Y49+X3</f>
        <v>0</v>
      </c>
      <c r="Y49" s="1078">
        <f>SUM(Y4:Y48)</f>
        <v>0</v>
      </c>
      <c r="Z49" s="1079"/>
      <c r="AA49" s="1077">
        <f>+AB49+AA3</f>
        <v>0</v>
      </c>
      <c r="AB49" s="1078">
        <f>SUM(AB4:AB48)</f>
        <v>0</v>
      </c>
      <c r="AC49" s="1079"/>
      <c r="AD49" s="1077">
        <f>+AE49+AD3</f>
        <v>0</v>
      </c>
      <c r="AE49" s="1078">
        <f>SUM(AE4:AE48)</f>
        <v>0</v>
      </c>
      <c r="AF49" s="1079"/>
      <c r="AG49" s="1077">
        <f>+AH49+AG3</f>
        <v>0</v>
      </c>
      <c r="AH49" s="1078">
        <f>SUM(AH4:AH48)</f>
        <v>0</v>
      </c>
      <c r="AI49" s="1079"/>
      <c r="AJ49" s="1077">
        <f>+AK49+AJ3</f>
        <v>0</v>
      </c>
      <c r="AK49" s="1078">
        <f>SUM(AK4:AK48)</f>
        <v>0</v>
      </c>
      <c r="AL49" s="1079"/>
      <c r="AM49" s="1077">
        <f>+AN49+AM3</f>
        <v>0</v>
      </c>
      <c r="AN49" s="1080">
        <f>SUM(AN4:AN48)</f>
        <v>0</v>
      </c>
      <c r="AO49" s="1081" t="s">
        <v>116</v>
      </c>
      <c r="AP49" s="1371"/>
      <c r="AQ49" s="1150"/>
      <c r="AR49" s="1153">
        <f>+Parameter!AP49</f>
        <v>3000</v>
      </c>
      <c r="AS49" s="1152" t="s">
        <v>232</v>
      </c>
      <c r="AT49" s="1148"/>
      <c r="AU49" s="1152"/>
      <c r="AV49" s="1154">
        <f>EOMONTH(F2,0)+1</f>
        <v>46388</v>
      </c>
      <c r="AW49" s="204"/>
      <c r="AX49" s="110"/>
      <c r="AY49" s="110"/>
      <c r="AZ49" s="110"/>
    </row>
    <row r="50" spans="1:58" ht="13.15" customHeight="1" thickTop="1" thickBot="1" x14ac:dyDescent="0.5">
      <c r="A50" s="1003" t="str">
        <f>IF(M49="!",".",IF(AND($B$50="y",B50&gt;0,OR(B51=0,B51="x",A51="!"),B50&lt;&gt;"x"),+K50,"."))</f>
        <v>.</v>
      </c>
      <c r="B50" s="1162" t="s">
        <v>11</v>
      </c>
      <c r="C50" s="1368" t="str">
        <f>IF(+Jahr!G26=1,+Jahr!E33,IF(+Jahr!G25&gt;0,+Jahr!E30,IF(+Jahr!H25&gt;0,+Jahr!E31,IF(+Jahr!K11&gt;0,+Jahr!E32,""))))</f>
        <v/>
      </c>
      <c r="D50" s="1369"/>
      <c r="E50" s="1082" t="s">
        <v>9</v>
      </c>
      <c r="F50" s="1082" t="s">
        <v>9</v>
      </c>
      <c r="G50" s="1083" t="s">
        <v>9</v>
      </c>
      <c r="H50" s="1380">
        <f>-P60+H49+I49+J49</f>
        <v>0</v>
      </c>
      <c r="I50" s="1381"/>
      <c r="J50" s="1382"/>
      <c r="K50" s="1374"/>
      <c r="L50" s="1084" t="s">
        <v>115</v>
      </c>
      <c r="M50" s="720">
        <f>IF(ISERROR(K51),1,0)</f>
        <v>0</v>
      </c>
      <c r="N50" s="1085"/>
      <c r="O50" s="1086">
        <f>IF(O2&lt;&gt;"",COUNTIF($F$3:$F$48,O2),0)</f>
        <v>0</v>
      </c>
      <c r="P50" s="1087">
        <f>SUBTOTAL(109,P4:P48)</f>
        <v>0</v>
      </c>
      <c r="Q50" s="1087"/>
      <c r="R50" s="1086">
        <f>IF(R2&lt;&gt;"",COUNTIF($F$3:$F$48,R2),0)</f>
        <v>0</v>
      </c>
      <c r="S50" s="1087">
        <f>SUBTOTAL(109,S4:S48)</f>
        <v>0</v>
      </c>
      <c r="T50" s="1087"/>
      <c r="U50" s="1086">
        <f>IF(U2&lt;&gt;"",COUNTIF($F$3:$F$48,U2),0)</f>
        <v>0</v>
      </c>
      <c r="V50" s="1087">
        <f>SUBTOTAL(109,V4:V48)</f>
        <v>0</v>
      </c>
      <c r="W50" s="1087"/>
      <c r="X50" s="1086">
        <f>IF(X2&lt;&gt;"",COUNTIF($F$3:$F$48,X2),0)</f>
        <v>0</v>
      </c>
      <c r="Y50" s="1087">
        <f>SUBTOTAL(109,Y4:Y48)</f>
        <v>0</v>
      </c>
      <c r="Z50" s="1087"/>
      <c r="AA50" s="1086">
        <f>IF(AA2&lt;&gt;"",COUNTIF($F$3:$F$48,AA2),0)</f>
        <v>0</v>
      </c>
      <c r="AB50" s="1087">
        <f>SUBTOTAL(109,AB4:AB48)</f>
        <v>0</v>
      </c>
      <c r="AC50" s="1087"/>
      <c r="AD50" s="1086">
        <f>IF(AD2&lt;&gt;"",COUNTIF($F$3:$F$48,AD2),0)</f>
        <v>0</v>
      </c>
      <c r="AE50" s="1087">
        <f>SUBTOTAL(109,AE4:AE48)</f>
        <v>0</v>
      </c>
      <c r="AF50" s="1087"/>
      <c r="AG50" s="1086">
        <f>IF(AG2&lt;&gt;"",COUNTIF($F$3:$F$48,AG2),0)</f>
        <v>0</v>
      </c>
      <c r="AH50" s="1087">
        <f>SUBTOTAL(109,AH4:AH48)</f>
        <v>0</v>
      </c>
      <c r="AI50" s="1087"/>
      <c r="AJ50" s="1086">
        <f>IF(AJ2&lt;&gt;"",COUNTIF($F$3:$F$48,AJ2),0)</f>
        <v>0</v>
      </c>
      <c r="AK50" s="1087">
        <f>SUBTOTAL(109,AK4:AK48)</f>
        <v>0</v>
      </c>
      <c r="AL50" s="1087"/>
      <c r="AM50" s="1086">
        <f>IF(AM2&lt;&gt;"",COUNTIF($F$3:$F$48,AM2),0)</f>
        <v>0</v>
      </c>
      <c r="AN50" s="1087">
        <f>SUBTOTAL(109,AN4:AN48)</f>
        <v>0</v>
      </c>
      <c r="AO50" s="1088" t="s">
        <v>36</v>
      </c>
      <c r="AQ50" s="1151">
        <f>+Jahr!K23</f>
        <v>0</v>
      </c>
      <c r="AR50" s="1156">
        <f>+K48-AR49</f>
        <v>-3000</v>
      </c>
      <c r="AS50" s="1155" t="str">
        <f>IF(AR50&lt;0," Fehlbetrag"," Puffer")</f>
        <v xml:space="preserve"> Fehlbetrag</v>
      </c>
      <c r="AT50" s="1149"/>
      <c r="AU50" s="1149"/>
      <c r="AV50" s="1147"/>
    </row>
    <row r="51" spans="1:58" s="98" customFormat="1" ht="9" customHeight="1" thickTop="1" x14ac:dyDescent="0.45">
      <c r="A51" s="1090" t="s">
        <v>9</v>
      </c>
      <c r="B51" s="1091" t="s">
        <v>9</v>
      </c>
      <c r="C51" s="1091" t="s">
        <v>9</v>
      </c>
      <c r="D51" s="1091"/>
      <c r="E51" s="1091" t="s">
        <v>9</v>
      </c>
      <c r="F51" s="1091" t="str">
        <f>IF(Parameter!B4&lt;&gt;"#",+Parameter!B4,"")</f>
        <v>HH</v>
      </c>
      <c r="G51" s="1091" t="s">
        <v>9</v>
      </c>
      <c r="H51" s="1092">
        <f t="shared" ref="H51:H59" si="49">IF($F51&lt;&gt;"!",SUMIFS($H$3:$H$48,$F$3:$F$48,$F51),"!")</f>
        <v>0</v>
      </c>
      <c r="I51" s="1092">
        <f t="shared" ref="I51:I59" si="50">IF($F51&lt;&gt;"!",SUMIFS($I$3:$I$48,$F$3:$F$48,$F51),"!")</f>
        <v>0</v>
      </c>
      <c r="J51" s="1092">
        <f t="shared" ref="J51:J59" si="51">IF($F51&lt;&gt;"!",SUMIFS($J$3:$J$48,$F$3:$F$48,$F51),"!")</f>
        <v>0</v>
      </c>
      <c r="K51" s="1093">
        <f>SUM(K3:K50)</f>
        <v>0</v>
      </c>
      <c r="L51" s="1094" t="s">
        <v>117</v>
      </c>
      <c r="M51" s="1095">
        <f>IF(F51&lt;&gt;"",1,0)</f>
        <v>1</v>
      </c>
      <c r="N51" s="1096">
        <f>SUBTOTAL(9,M51)</f>
        <v>1</v>
      </c>
      <c r="O51" s="1097"/>
      <c r="P51" s="1098"/>
      <c r="Q51" s="1099"/>
      <c r="R51" s="1098"/>
      <c r="S51" s="1098"/>
      <c r="T51" s="1099"/>
      <c r="U51" s="1100"/>
      <c r="V51" s="1100"/>
      <c r="W51" s="1100"/>
      <c r="X51" s="1100"/>
      <c r="Y51" s="1101"/>
      <c r="Z51" s="1101"/>
      <c r="AA51" s="1101"/>
      <c r="AB51" s="1101"/>
      <c r="AC51" s="1101"/>
      <c r="AD51" s="1101"/>
      <c r="AE51" s="1102"/>
      <c r="AF51" s="1102"/>
      <c r="AG51" s="1102"/>
      <c r="AH51" s="1102"/>
      <c r="AI51" s="1102"/>
      <c r="AJ51" s="1102"/>
      <c r="AK51" s="1102"/>
      <c r="AL51" s="1102"/>
      <c r="AM51" s="1102"/>
      <c r="AN51" s="1102"/>
      <c r="AO51" s="1387" t="s">
        <v>118</v>
      </c>
      <c r="AS51" s="1103"/>
      <c r="AW51" s="1103"/>
      <c r="BA51" s="1103"/>
      <c r="BB51" s="1104"/>
      <c r="BF51" s="1105"/>
    </row>
    <row r="52" spans="1:58" s="98" customFormat="1" ht="9" customHeight="1" x14ac:dyDescent="0.45">
      <c r="A52" s="1090" t="s">
        <v>9</v>
      </c>
      <c r="B52" s="1091" t="s">
        <v>9</v>
      </c>
      <c r="C52" s="1091" t="s">
        <v>9</v>
      </c>
      <c r="D52" s="1091"/>
      <c r="E52" s="1091" t="s">
        <v>9</v>
      </c>
      <c r="F52" s="1091" t="str">
        <f>IF(Parameter!B5&lt;&gt;"#",+Parameter!B5,"")</f>
        <v>Frei</v>
      </c>
      <c r="G52" s="1091" t="s">
        <v>9</v>
      </c>
      <c r="H52" s="1092">
        <f t="shared" si="49"/>
        <v>0</v>
      </c>
      <c r="I52" s="1092">
        <f t="shared" si="50"/>
        <v>0</v>
      </c>
      <c r="J52" s="1092">
        <f t="shared" si="51"/>
        <v>0</v>
      </c>
      <c r="K52" s="1091" t="s">
        <v>9</v>
      </c>
      <c r="L52" s="1091"/>
      <c r="M52" s="1106">
        <f t="shared" ref="M52:M59" si="52">IF(F52&lt;&gt;"",1,0)</f>
        <v>1</v>
      </c>
      <c r="N52" s="1107">
        <f t="shared" ref="N52:N59" si="53">SUBTOTAL(9,M52)</f>
        <v>1</v>
      </c>
      <c r="O52" s="1108"/>
      <c r="P52" s="1071"/>
      <c r="Q52" s="1109"/>
      <c r="R52" s="1071"/>
      <c r="S52" s="1071"/>
      <c r="T52" s="1109"/>
      <c r="U52" s="1110"/>
      <c r="V52" s="1110"/>
      <c r="W52" s="1110"/>
      <c r="X52" s="1110"/>
      <c r="Y52" s="1111"/>
      <c r="Z52" s="1111"/>
      <c r="AA52" s="1111"/>
      <c r="AB52" s="1111"/>
      <c r="AC52" s="1111"/>
      <c r="AD52" s="1111"/>
      <c r="AE52" s="1112"/>
      <c r="AF52" s="1112"/>
      <c r="AG52" s="1112"/>
      <c r="AH52" s="1112"/>
      <c r="AI52" s="1112"/>
      <c r="AJ52" s="1112"/>
      <c r="AK52" s="1112"/>
      <c r="AL52" s="1112"/>
      <c r="AM52" s="1112"/>
      <c r="AN52" s="1112"/>
      <c r="AO52" s="1388"/>
      <c r="AP52" s="719"/>
      <c r="AS52" s="1103"/>
      <c r="AW52" s="1103"/>
      <c r="BA52" s="1103"/>
      <c r="BB52" s="1104"/>
      <c r="BF52" s="1105"/>
    </row>
    <row r="53" spans="1:58" s="98" customFormat="1" ht="9" customHeight="1" x14ac:dyDescent="0.45">
      <c r="A53" s="1090" t="s">
        <v>9</v>
      </c>
      <c r="B53" s="1091" t="s">
        <v>9</v>
      </c>
      <c r="C53" s="1091" t="s">
        <v>9</v>
      </c>
      <c r="D53" s="1091"/>
      <c r="E53" s="1091" t="s">
        <v>9</v>
      </c>
      <c r="F53" s="1091" t="str">
        <f>IF(Parameter!B6&lt;&gt;"#",+Parameter!B6,"")</f>
        <v>Arzt</v>
      </c>
      <c r="G53" s="1091" t="s">
        <v>9</v>
      </c>
      <c r="H53" s="1092">
        <f t="shared" si="49"/>
        <v>0</v>
      </c>
      <c r="I53" s="1092">
        <f t="shared" si="50"/>
        <v>0</v>
      </c>
      <c r="J53" s="1092">
        <f t="shared" si="51"/>
        <v>0</v>
      </c>
      <c r="K53" s="1091" t="s">
        <v>9</v>
      </c>
      <c r="L53" s="1091"/>
      <c r="M53" s="1106">
        <f t="shared" si="52"/>
        <v>1</v>
      </c>
      <c r="N53" s="1107">
        <f t="shared" si="53"/>
        <v>1</v>
      </c>
      <c r="O53" s="1108"/>
      <c r="P53" s="1071"/>
      <c r="Q53" s="1109"/>
      <c r="R53" s="1071"/>
      <c r="S53" s="1071"/>
      <c r="T53" s="1109"/>
      <c r="U53" s="1110"/>
      <c r="V53" s="1110"/>
      <c r="W53" s="1110"/>
      <c r="X53" s="1110"/>
      <c r="Y53" s="1111"/>
      <c r="Z53" s="1111"/>
      <c r="AA53" s="1111"/>
      <c r="AB53" s="1111"/>
      <c r="AC53" s="1111"/>
      <c r="AD53" s="1111"/>
      <c r="AE53" s="1112"/>
      <c r="AF53" s="1112"/>
      <c r="AG53" s="1112"/>
      <c r="AH53" s="1112"/>
      <c r="AI53" s="1112"/>
      <c r="AJ53" s="1112"/>
      <c r="AK53" s="1112"/>
      <c r="AL53" s="1112"/>
      <c r="AM53" s="1112"/>
      <c r="AN53" s="1112"/>
      <c r="AO53" s="1388"/>
      <c r="AP53" s="719"/>
      <c r="AS53" s="1103"/>
      <c r="AW53" s="1103"/>
      <c r="BA53" s="1103"/>
      <c r="BB53" s="1104"/>
      <c r="BF53" s="1105"/>
    </row>
    <row r="54" spans="1:58" s="98" customFormat="1" ht="9" customHeight="1" x14ac:dyDescent="0.45">
      <c r="A54" s="1090" t="s">
        <v>9</v>
      </c>
      <c r="B54" s="1091" t="s">
        <v>9</v>
      </c>
      <c r="C54" s="1091" t="s">
        <v>9</v>
      </c>
      <c r="D54" s="1091"/>
      <c r="E54" s="1091" t="s">
        <v>9</v>
      </c>
      <c r="F54" s="1091" t="str">
        <f>IF(Parameter!B7&lt;&gt;"#",+Parameter!B7,"")</f>
        <v/>
      </c>
      <c r="G54" s="1091" t="s">
        <v>9</v>
      </c>
      <c r="H54" s="1092">
        <f t="shared" si="49"/>
        <v>0</v>
      </c>
      <c r="I54" s="1092">
        <f t="shared" si="50"/>
        <v>0</v>
      </c>
      <c r="J54" s="1092">
        <f t="shared" si="51"/>
        <v>0</v>
      </c>
      <c r="K54" s="1091" t="s">
        <v>9</v>
      </c>
      <c r="L54" s="1091"/>
      <c r="M54" s="1106">
        <f t="shared" si="52"/>
        <v>0</v>
      </c>
      <c r="N54" s="1107">
        <f t="shared" si="53"/>
        <v>0</v>
      </c>
      <c r="O54" s="1108"/>
      <c r="P54" s="1071"/>
      <c r="Q54" s="1109"/>
      <c r="R54" s="1071"/>
      <c r="S54" s="1071"/>
      <c r="T54" s="1109"/>
      <c r="U54" s="1110"/>
      <c r="V54" s="1110"/>
      <c r="W54" s="1110"/>
      <c r="X54" s="1110"/>
      <c r="Y54" s="1111"/>
      <c r="Z54" s="1111"/>
      <c r="AA54" s="1111"/>
      <c r="AB54" s="1111"/>
      <c r="AC54" s="1111"/>
      <c r="AD54" s="1111"/>
      <c r="AE54" s="1112"/>
      <c r="AF54" s="1112"/>
      <c r="AG54" s="1112"/>
      <c r="AH54" s="1112"/>
      <c r="AI54" s="1112"/>
      <c r="AJ54" s="1112"/>
      <c r="AK54" s="1112"/>
      <c r="AL54" s="1112"/>
      <c r="AM54" s="1112"/>
      <c r="AN54" s="1112"/>
      <c r="AO54" s="1388"/>
      <c r="AP54" s="719"/>
      <c r="AS54" s="1103"/>
      <c r="AW54" s="1103"/>
      <c r="BA54" s="1103"/>
      <c r="BB54" s="1104"/>
      <c r="BF54" s="1105"/>
    </row>
    <row r="55" spans="1:58" s="98" customFormat="1" ht="9" customHeight="1" x14ac:dyDescent="0.45">
      <c r="A55" s="1090" t="s">
        <v>9</v>
      </c>
      <c r="B55" s="1091" t="s">
        <v>9</v>
      </c>
      <c r="C55" s="1091" t="s">
        <v>9</v>
      </c>
      <c r="D55" s="1091"/>
      <c r="E55" s="1091" t="s">
        <v>9</v>
      </c>
      <c r="F55" s="1091" t="str">
        <f>IF(Parameter!B8&lt;&gt;"#",+Parameter!B8,"")</f>
        <v/>
      </c>
      <c r="G55" s="1091" t="s">
        <v>9</v>
      </c>
      <c r="H55" s="1092">
        <f t="shared" si="49"/>
        <v>0</v>
      </c>
      <c r="I55" s="1092">
        <f t="shared" si="50"/>
        <v>0</v>
      </c>
      <c r="J55" s="1092">
        <f t="shared" si="51"/>
        <v>0</v>
      </c>
      <c r="K55" s="1091" t="s">
        <v>9</v>
      </c>
      <c r="L55" s="1091"/>
      <c r="M55" s="1106">
        <f t="shared" si="52"/>
        <v>0</v>
      </c>
      <c r="N55" s="1107">
        <f t="shared" si="53"/>
        <v>0</v>
      </c>
      <c r="O55" s="1108"/>
      <c r="P55" s="1071"/>
      <c r="Q55" s="1109"/>
      <c r="R55" s="1071"/>
      <c r="S55" s="1071"/>
      <c r="T55" s="1109"/>
      <c r="U55" s="1110"/>
      <c r="V55" s="1110"/>
      <c r="W55" s="1110"/>
      <c r="X55" s="1110"/>
      <c r="Y55" s="1111"/>
      <c r="Z55" s="1111"/>
      <c r="AA55" s="1111"/>
      <c r="AB55" s="1111"/>
      <c r="AC55" s="1111"/>
      <c r="AD55" s="1111"/>
      <c r="AE55" s="1112"/>
      <c r="AF55" s="1112"/>
      <c r="AG55" s="1112"/>
      <c r="AH55" s="1112"/>
      <c r="AI55" s="1112"/>
      <c r="AJ55" s="1112"/>
      <c r="AK55" s="1112"/>
      <c r="AL55" s="1112"/>
      <c r="AM55" s="1112"/>
      <c r="AN55" s="1112"/>
      <c r="AO55" s="1388"/>
      <c r="AP55" s="719"/>
      <c r="AS55" s="1103"/>
      <c r="AW55" s="1103"/>
      <c r="BA55" s="1103"/>
      <c r="BB55" s="1104"/>
      <c r="BF55" s="1105"/>
    </row>
    <row r="56" spans="1:58" s="98" customFormat="1" ht="9" customHeight="1" x14ac:dyDescent="0.45">
      <c r="A56" s="1090" t="s">
        <v>9</v>
      </c>
      <c r="B56" s="1091" t="s">
        <v>9</v>
      </c>
      <c r="C56" s="1091" t="s">
        <v>9</v>
      </c>
      <c r="D56" s="1091"/>
      <c r="E56" s="1091" t="s">
        <v>9</v>
      </c>
      <c r="F56" s="1091" t="str">
        <f>IF(Parameter!B9&lt;&gt;"#",+Parameter!B9,"")</f>
        <v/>
      </c>
      <c r="G56" s="1091" t="s">
        <v>9</v>
      </c>
      <c r="H56" s="1092">
        <f t="shared" si="49"/>
        <v>0</v>
      </c>
      <c r="I56" s="1092">
        <f t="shared" si="50"/>
        <v>0</v>
      </c>
      <c r="J56" s="1092">
        <f t="shared" si="51"/>
        <v>0</v>
      </c>
      <c r="K56" s="1091" t="s">
        <v>9</v>
      </c>
      <c r="L56" s="1091"/>
      <c r="M56" s="1106">
        <f t="shared" si="52"/>
        <v>0</v>
      </c>
      <c r="N56" s="1107">
        <f t="shared" si="53"/>
        <v>0</v>
      </c>
      <c r="O56" s="1108"/>
      <c r="P56" s="1071"/>
      <c r="Q56" s="1109"/>
      <c r="R56" s="1071"/>
      <c r="S56" s="1071"/>
      <c r="T56" s="1109"/>
      <c r="U56" s="1110"/>
      <c r="V56" s="1110"/>
      <c r="W56" s="1110"/>
      <c r="X56" s="1110"/>
      <c r="Y56" s="1111"/>
      <c r="Z56" s="1111"/>
      <c r="AA56" s="1111"/>
      <c r="AB56" s="1111"/>
      <c r="AC56" s="1111"/>
      <c r="AD56" s="1111"/>
      <c r="AE56" s="1112"/>
      <c r="AF56" s="1112"/>
      <c r="AG56" s="1112"/>
      <c r="AH56" s="1112"/>
      <c r="AI56" s="1112"/>
      <c r="AJ56" s="1112"/>
      <c r="AK56" s="1112"/>
      <c r="AL56" s="1112"/>
      <c r="AM56" s="1112"/>
      <c r="AN56" s="1112"/>
      <c r="AO56" s="1388"/>
      <c r="AP56" s="719"/>
      <c r="AS56" s="1103"/>
      <c r="AW56" s="1103"/>
      <c r="BA56" s="1103"/>
      <c r="BB56" s="1104"/>
      <c r="BF56" s="1105"/>
    </row>
    <row r="57" spans="1:58" s="98" customFormat="1" ht="9" customHeight="1" x14ac:dyDescent="0.45">
      <c r="A57" s="1090" t="s">
        <v>9</v>
      </c>
      <c r="B57" s="1091" t="s">
        <v>9</v>
      </c>
      <c r="C57" s="1091" t="s">
        <v>9</v>
      </c>
      <c r="D57" s="1091"/>
      <c r="E57" s="1091" t="s">
        <v>9</v>
      </c>
      <c r="F57" s="1091" t="str">
        <f>IF(Parameter!B10&lt;&gt;"#",+Parameter!B10,"")</f>
        <v/>
      </c>
      <c r="G57" s="1091" t="s">
        <v>9</v>
      </c>
      <c r="H57" s="1092">
        <f t="shared" si="49"/>
        <v>0</v>
      </c>
      <c r="I57" s="1092">
        <f t="shared" si="50"/>
        <v>0</v>
      </c>
      <c r="J57" s="1092">
        <f t="shared" si="51"/>
        <v>0</v>
      </c>
      <c r="K57" s="1091" t="s">
        <v>9</v>
      </c>
      <c r="L57" s="1091"/>
      <c r="M57" s="1106">
        <f t="shared" si="52"/>
        <v>0</v>
      </c>
      <c r="N57" s="1107">
        <f t="shared" si="53"/>
        <v>0</v>
      </c>
      <c r="O57" s="1108"/>
      <c r="P57" s="1071"/>
      <c r="Q57" s="1109"/>
      <c r="R57" s="1071"/>
      <c r="S57" s="1071"/>
      <c r="T57" s="1109"/>
      <c r="U57" s="1110"/>
      <c r="V57" s="1110"/>
      <c r="W57" s="1110"/>
      <c r="X57" s="1110"/>
      <c r="Y57" s="1111"/>
      <c r="Z57" s="1111"/>
      <c r="AA57" s="1111"/>
      <c r="AB57" s="1111"/>
      <c r="AC57" s="1111"/>
      <c r="AD57" s="1111"/>
      <c r="AE57" s="1112"/>
      <c r="AF57" s="1112"/>
      <c r="AG57" s="1112"/>
      <c r="AH57" s="1112"/>
      <c r="AI57" s="1112"/>
      <c r="AJ57" s="1112"/>
      <c r="AK57" s="1112"/>
      <c r="AL57" s="1112"/>
      <c r="AM57" s="1112"/>
      <c r="AN57" s="1112"/>
      <c r="AO57" s="1388"/>
      <c r="AP57" s="719"/>
      <c r="AS57" s="1103"/>
      <c r="AW57" s="1103"/>
      <c r="BA57" s="1103"/>
      <c r="BB57" s="1104"/>
      <c r="BF57" s="1105"/>
    </row>
    <row r="58" spans="1:58" s="98" customFormat="1" ht="9" customHeight="1" x14ac:dyDescent="0.45">
      <c r="A58" s="1090" t="s">
        <v>9</v>
      </c>
      <c r="B58" s="1091" t="s">
        <v>9</v>
      </c>
      <c r="C58" s="1091" t="s">
        <v>9</v>
      </c>
      <c r="D58" s="1091"/>
      <c r="E58" s="1091" t="s">
        <v>9</v>
      </c>
      <c r="F58" s="1091" t="str">
        <f>IF(Parameter!B11&lt;&gt;"#",+Parameter!B11,"")</f>
        <v/>
      </c>
      <c r="G58" s="1091" t="s">
        <v>9</v>
      </c>
      <c r="H58" s="1092">
        <f t="shared" si="49"/>
        <v>0</v>
      </c>
      <c r="I58" s="1092">
        <f t="shared" si="50"/>
        <v>0</v>
      </c>
      <c r="J58" s="1092">
        <f t="shared" si="51"/>
        <v>0</v>
      </c>
      <c r="K58" s="1091" t="s">
        <v>9</v>
      </c>
      <c r="L58" s="1091"/>
      <c r="M58" s="1106">
        <f t="shared" si="52"/>
        <v>0</v>
      </c>
      <c r="N58" s="1107">
        <f t="shared" si="53"/>
        <v>0</v>
      </c>
      <c r="O58" s="1108"/>
      <c r="P58" s="1071"/>
      <c r="Q58" s="1109"/>
      <c r="R58" s="1071"/>
      <c r="S58" s="1071"/>
      <c r="T58" s="1109"/>
      <c r="U58" s="1110"/>
      <c r="V58" s="1110"/>
      <c r="W58" s="1110"/>
      <c r="X58" s="1110"/>
      <c r="Y58" s="1111"/>
      <c r="Z58" s="1111"/>
      <c r="AA58" s="1111"/>
      <c r="AB58" s="1111"/>
      <c r="AC58" s="1111"/>
      <c r="AD58" s="1111"/>
      <c r="AE58" s="1112"/>
      <c r="AF58" s="1112"/>
      <c r="AG58" s="1112"/>
      <c r="AH58" s="1112"/>
      <c r="AI58" s="1112"/>
      <c r="AJ58" s="1112"/>
      <c r="AK58" s="1112"/>
      <c r="AL58" s="1112"/>
      <c r="AM58" s="1112"/>
      <c r="AN58" s="1112"/>
      <c r="AO58" s="1388"/>
      <c r="AP58" s="719"/>
      <c r="AS58" s="1103"/>
      <c r="AW58" s="1103"/>
      <c r="BA58" s="1103"/>
      <c r="BB58" s="1104"/>
      <c r="BF58" s="1105"/>
    </row>
    <row r="59" spans="1:58" s="98" customFormat="1" ht="9" customHeight="1" x14ac:dyDescent="0.45">
      <c r="A59" s="1090" t="s">
        <v>9</v>
      </c>
      <c r="B59" s="1091" t="s">
        <v>9</v>
      </c>
      <c r="C59" s="1091" t="s">
        <v>9</v>
      </c>
      <c r="D59" s="1091"/>
      <c r="E59" s="1091" t="s">
        <v>9</v>
      </c>
      <c r="F59" s="1091" t="s">
        <v>10</v>
      </c>
      <c r="G59" s="1091" t="s">
        <v>9</v>
      </c>
      <c r="H59" s="1092">
        <f t="shared" si="49"/>
        <v>0</v>
      </c>
      <c r="I59" s="1092">
        <f t="shared" si="50"/>
        <v>0</v>
      </c>
      <c r="J59" s="1092">
        <f t="shared" si="51"/>
        <v>0</v>
      </c>
      <c r="K59" s="1091" t="s">
        <v>9</v>
      </c>
      <c r="L59" s="1091"/>
      <c r="M59" s="1113">
        <f t="shared" si="52"/>
        <v>1</v>
      </c>
      <c r="N59" s="1114">
        <f t="shared" si="53"/>
        <v>1</v>
      </c>
      <c r="O59" s="1115"/>
      <c r="P59" s="1116"/>
      <c r="Q59" s="1117"/>
      <c r="R59" s="1116"/>
      <c r="S59" s="1116"/>
      <c r="T59" s="1117"/>
      <c r="U59" s="1118"/>
      <c r="V59" s="1118"/>
      <c r="W59" s="1118"/>
      <c r="X59" s="1118"/>
      <c r="Y59" s="1119"/>
      <c r="Z59" s="1119"/>
      <c r="AA59" s="1119"/>
      <c r="AB59" s="1119"/>
      <c r="AC59" s="1119"/>
      <c r="AD59" s="1119"/>
      <c r="AE59" s="1120"/>
      <c r="AF59" s="1120"/>
      <c r="AG59" s="1120"/>
      <c r="AH59" s="1120"/>
      <c r="AI59" s="1120"/>
      <c r="AJ59" s="1120"/>
      <c r="AK59" s="1120"/>
      <c r="AL59" s="1120"/>
      <c r="AM59" s="1120"/>
      <c r="AN59" s="1120"/>
      <c r="AO59" s="1389"/>
      <c r="AP59" s="719"/>
      <c r="AS59" s="1103"/>
      <c r="AW59" s="1103"/>
      <c r="BA59" s="1103"/>
      <c r="BB59" s="1104"/>
      <c r="BF59" s="1105"/>
    </row>
    <row r="60" spans="1:58" s="98" customFormat="1" ht="13.5" thickBot="1" x14ac:dyDescent="0.5">
      <c r="A60" s="1090" t="s">
        <v>9</v>
      </c>
      <c r="B60" s="1091" t="s">
        <v>9</v>
      </c>
      <c r="C60" s="1091" t="s">
        <v>9</v>
      </c>
      <c r="D60" s="1091"/>
      <c r="E60" s="1091" t="s">
        <v>9</v>
      </c>
      <c r="F60" s="1091" t="s">
        <v>9</v>
      </c>
      <c r="G60" s="1091" t="s">
        <v>9</v>
      </c>
      <c r="H60" s="1121" t="s">
        <v>9</v>
      </c>
      <c r="I60" s="1121" t="s">
        <v>9</v>
      </c>
      <c r="J60" s="1121" t="s">
        <v>9</v>
      </c>
      <c r="K60" s="1091" t="s">
        <v>9</v>
      </c>
      <c r="L60" s="1091"/>
      <c r="M60" s="1122">
        <f>SUM(M51:M59)</f>
        <v>4</v>
      </c>
      <c r="N60" s="1123">
        <f>SUM(N51:N59)</f>
        <v>4</v>
      </c>
      <c r="O60" s="1188" t="s">
        <v>266</v>
      </c>
      <c r="P60" s="1189">
        <f>+P50+S50+V50+Y50+AB50+AE50+AH50+AK50+AN50</f>
        <v>0</v>
      </c>
      <c r="Q60" s="1125"/>
      <c r="R60" s="1124"/>
      <c r="S60" s="1124"/>
      <c r="T60" s="1125"/>
      <c r="U60" s="1111"/>
      <c r="V60" s="1111"/>
      <c r="W60" s="1111"/>
      <c r="X60" s="1111"/>
      <c r="Y60" s="1111"/>
      <c r="Z60" s="1111"/>
      <c r="AA60" s="1111"/>
      <c r="AB60" s="1111"/>
      <c r="AC60" s="1111"/>
      <c r="AD60" s="1111"/>
      <c r="AE60" s="1112"/>
      <c r="AF60" s="1112"/>
      <c r="AG60" s="1112"/>
      <c r="AH60" s="1112"/>
      <c r="AI60" s="1112"/>
      <c r="AJ60" s="1112"/>
      <c r="AK60" s="1112"/>
      <c r="AL60" s="1112"/>
      <c r="AM60" s="1112"/>
      <c r="AN60" s="1112"/>
      <c r="AO60" s="1126" t="s">
        <v>119</v>
      </c>
      <c r="AP60" s="719"/>
      <c r="AS60" s="1103"/>
      <c r="AW60" s="1103"/>
      <c r="BA60" s="1103"/>
      <c r="BB60" s="1104"/>
      <c r="BF60" s="1105"/>
    </row>
    <row r="61" spans="1:58" s="99" customFormat="1" ht="15.75" thickTop="1" thickBot="1" x14ac:dyDescent="0.5">
      <c r="A61" s="1090" t="s">
        <v>9</v>
      </c>
      <c r="B61" s="1127" t="s">
        <v>21</v>
      </c>
      <c r="C61" s="1127" t="s">
        <v>21</v>
      </c>
      <c r="D61" s="1127"/>
      <c r="E61" s="1127" t="s">
        <v>21</v>
      </c>
      <c r="F61" s="1127" t="s">
        <v>21</v>
      </c>
      <c r="G61" s="1128" t="s">
        <v>21</v>
      </c>
      <c r="H61" s="1378" t="str">
        <f>+I2</f>
        <v>Haushaltskonto</v>
      </c>
      <c r="I61" s="1379"/>
      <c r="J61" s="1129" t="s">
        <v>51</v>
      </c>
      <c r="K61" s="1130">
        <f>IF(H61="X",+AZ46,+K66+K71+K76)</f>
        <v>0</v>
      </c>
      <c r="L61" s="1091"/>
      <c r="M61" s="1131"/>
      <c r="N61" s="1132"/>
      <c r="P61" s="81"/>
      <c r="Q61" s="199"/>
      <c r="R61" s="81"/>
      <c r="S61" s="81"/>
      <c r="T61" s="199"/>
      <c r="U61" s="97"/>
      <c r="W61" s="1133"/>
      <c r="X61" s="1134"/>
      <c r="Y61" s="81"/>
      <c r="Z61" s="199"/>
      <c r="AA61" s="81"/>
      <c r="AB61" s="81"/>
      <c r="AC61" s="199"/>
      <c r="AD61" s="81"/>
      <c r="AE61" s="81"/>
      <c r="AF61" s="199"/>
      <c r="AG61" s="81"/>
      <c r="AH61" s="81"/>
      <c r="AI61" s="199"/>
      <c r="AJ61" s="81"/>
      <c r="AK61" s="81"/>
      <c r="AL61" s="199"/>
      <c r="AM61" s="81"/>
      <c r="AN61" s="81"/>
      <c r="AO61" s="81"/>
      <c r="AP61" s="690"/>
      <c r="AQ61" s="108"/>
      <c r="AR61" s="108"/>
      <c r="AS61" s="203"/>
      <c r="AT61" s="108"/>
      <c r="AU61" s="108"/>
      <c r="AV61" s="108"/>
      <c r="AW61" s="203"/>
      <c r="AX61" s="108"/>
      <c r="AY61" s="108"/>
      <c r="AZ61" s="108"/>
      <c r="BA61" s="203"/>
      <c r="BB61" s="260"/>
      <c r="BF61" s="1135"/>
    </row>
    <row r="62" spans="1:58" s="99" customFormat="1" ht="13.5" thickTop="1" x14ac:dyDescent="0.45">
      <c r="A62" s="1090" t="s">
        <v>9</v>
      </c>
      <c r="B62" s="1127" t="s">
        <v>21</v>
      </c>
      <c r="C62" s="1127" t="s">
        <v>21</v>
      </c>
      <c r="D62" s="1127"/>
      <c r="E62" s="1127" t="s">
        <v>21</v>
      </c>
      <c r="F62" s="1127" t="s">
        <v>21</v>
      </c>
      <c r="G62" s="1128" t="s">
        <v>21</v>
      </c>
      <c r="H62" s="262" t="str">
        <f>IF($H$61="X","intern",IF($H$61=$AQ$4,+AQ5,(IF($H$61=$AQ$9,+AQ10,IF($H$61=$AQ$14,+AQ15,IF($H$61=$AQ$19,+AQ20,IF($H$61=$AQ$24,+AQ25,IF($H$61=$AQ$29,+AQ30,IF($H$61=$AQ$34,+AQ35,IF($H$61=$AQ$39,+AQ40,"Multiselect!"))))))))))</f>
        <v>Multiselect!</v>
      </c>
      <c r="I62" s="263" t="str">
        <f>IF($H$61=$AQ$4,+AR5,(IF($H$61=$AQ$9,+AR10,IF($H$61=$AQ$14,+AR15,IF($H$61=$AQ$19,+AR20,IF($H$61=$AQ$24,+AR25,IF($H$61=$AQ$29,+AR30,IF($H$61=$AQ$34,+AR35,IF($H$61=$AQ$39,+AR40,"")))))))))</f>
        <v/>
      </c>
      <c r="J62" s="593"/>
      <c r="K62" s="594" t="str">
        <f>IF($H$61=$AQ$4,+AS5,(IF($H$61=$AQ$9,+AS10,IF($H$61=$AQ$14,+AS15,IF($H$61=$AQ$19,+AS20,IF($H$61=$AQ$24,+AS25,IF($H$61=$AQ$29,+AS30,IF($H$61=$AQ$34,+AS35,IF($H$61=$AQ$39,+AS40,"")))))))))</f>
        <v/>
      </c>
      <c r="L62" s="1091"/>
      <c r="M62" s="1131"/>
      <c r="N62" s="1132"/>
      <c r="P62" s="81"/>
      <c r="Q62" s="199"/>
      <c r="R62" s="81"/>
      <c r="S62" s="81"/>
      <c r="T62" s="199"/>
      <c r="U62" s="97"/>
      <c r="W62" s="1133"/>
      <c r="X62" s="1134"/>
      <c r="Y62" s="81"/>
      <c r="Z62" s="199"/>
      <c r="AA62" s="81"/>
      <c r="AB62" s="81"/>
      <c r="AC62" s="199"/>
      <c r="AD62" s="81"/>
      <c r="AE62" s="81"/>
      <c r="AF62" s="199"/>
      <c r="AG62" s="81"/>
      <c r="AH62" s="81"/>
      <c r="AI62" s="199"/>
      <c r="AJ62" s="81"/>
      <c r="AK62" s="81"/>
      <c r="AL62" s="199"/>
      <c r="AM62" s="81"/>
      <c r="AN62" s="81"/>
      <c r="AO62" s="81"/>
      <c r="AP62" s="690"/>
      <c r="AQ62" s="108"/>
      <c r="AR62" s="108"/>
      <c r="AS62" s="203"/>
      <c r="AT62" s="108"/>
      <c r="AU62" s="108"/>
      <c r="AV62" s="108"/>
      <c r="AW62" s="203"/>
      <c r="AX62" s="108"/>
      <c r="AY62" s="108"/>
      <c r="AZ62" s="108"/>
      <c r="BA62" s="203"/>
      <c r="BB62" s="260"/>
      <c r="BF62" s="1135"/>
    </row>
    <row r="63" spans="1:58" s="99" customFormat="1" x14ac:dyDescent="0.45">
      <c r="A63" s="1090" t="s">
        <v>9</v>
      </c>
      <c r="B63" s="1127" t="s">
        <v>21</v>
      </c>
      <c r="C63" s="1127" t="s">
        <v>21</v>
      </c>
      <c r="D63" s="1127"/>
      <c r="E63" s="1127" t="s">
        <v>21</v>
      </c>
      <c r="F63" s="1127" t="s">
        <v>21</v>
      </c>
      <c r="G63" s="1128" t="s">
        <v>21</v>
      </c>
      <c r="H63" s="264" t="str">
        <f>IF($H$61="X","intern",IF($H$61=$AQ$4,+AQ6,(IF($H$61=$AQ$9,+AQ11,IF($H$61=$AQ$14,+AQ16,IF($H$61=$AQ$19,+AQ21,IF($H$61=$AQ$24,+AQ26,IF($H$61=$AQ$29,+AQ31,IF($H$61=$AQ$34,+AQ36,IF($H$61=$AQ$39,+AQ41,"Multiselect!"))))))))))</f>
        <v>Multiselect!</v>
      </c>
      <c r="I63" s="265" t="str">
        <f>IF($H$61=$AQ$4,+AR6,(IF($H$61=$AQ$9,+AR11,IF($H$61=$AQ$14,+AR16,IF($H$61=$AQ$19,+AR21,IF($H$61=$AQ$24,+AR26,IF($H$61=$AQ$29,+AR31,IF($H$61=$AQ$34,+AR36,IF($H$61=$AQ$39,+AR41,"")))))))))</f>
        <v/>
      </c>
      <c r="J63" s="595"/>
      <c r="K63" s="596" t="str">
        <f>IF($H$61=$AQ$4,+AS6,(IF($H$61=$AQ$9,+AS11,IF($H$61=$AQ$14,+AS16,IF($H$61=$AQ$19,+AS21,IF($H$61=$AQ$24,+AS26,IF($H$61=$AQ$29,+AS31,IF($H$61=$AQ$34,+AS36,IF($H$61=$AQ$39,+AS41,"")))))))))</f>
        <v/>
      </c>
      <c r="L63" s="1091"/>
      <c r="M63" s="1131"/>
      <c r="N63" s="1132"/>
      <c r="P63" s="81"/>
      <c r="Q63" s="199"/>
      <c r="R63" s="81"/>
      <c r="S63" s="81"/>
      <c r="T63" s="199"/>
      <c r="U63" s="97"/>
      <c r="W63" s="1133"/>
      <c r="Y63" s="81"/>
      <c r="Z63" s="199"/>
      <c r="AA63" s="81"/>
      <c r="AB63" s="81"/>
      <c r="AC63" s="199"/>
      <c r="AD63" s="81"/>
      <c r="AE63" s="81"/>
      <c r="AF63" s="199"/>
      <c r="AG63" s="81"/>
      <c r="AH63" s="81"/>
      <c r="AI63" s="199"/>
      <c r="AJ63" s="81"/>
      <c r="AK63" s="81"/>
      <c r="AL63" s="199"/>
      <c r="AM63" s="81"/>
      <c r="AN63" s="81"/>
      <c r="AO63" s="81"/>
      <c r="AP63" s="690"/>
      <c r="AQ63" s="108"/>
      <c r="AR63" s="108"/>
      <c r="AS63" s="203"/>
      <c r="AT63" s="108"/>
      <c r="AU63" s="108"/>
      <c r="AV63" s="108"/>
      <c r="AW63" s="203"/>
      <c r="AX63" s="108"/>
      <c r="AY63" s="108"/>
      <c r="AZ63" s="108"/>
      <c r="BA63" s="203"/>
      <c r="BB63" s="260"/>
      <c r="BF63" s="1135"/>
    </row>
    <row r="64" spans="1:58" s="99" customFormat="1" x14ac:dyDescent="0.45">
      <c r="A64" s="1090" t="s">
        <v>9</v>
      </c>
      <c r="B64" s="1127" t="s">
        <v>21</v>
      </c>
      <c r="C64" s="1127" t="s">
        <v>21</v>
      </c>
      <c r="D64" s="1127"/>
      <c r="E64" s="1127" t="s">
        <v>21</v>
      </c>
      <c r="F64" s="1127" t="s">
        <v>21</v>
      </c>
      <c r="G64" s="1128" t="s">
        <v>21</v>
      </c>
      <c r="H64" s="264" t="str">
        <f>IF($H$61="X","intern",IF($H$61=$AQ$4,+AQ7,(IF($H$61=$AQ$9,+AQ12,IF($H$61=$AQ$14,+AQ17,IF($H$61=$AQ$19,+AQ22,IF($H$61=$AQ$24,+AQ27,IF($H$61=$AQ$29,+AQ32,IF($H$61=$AQ$34,+AQ37,IF($H$61=$AQ$39,+AQ42,"Multiselect!"))))))))))</f>
        <v>Multiselect!</v>
      </c>
      <c r="I64" s="265" t="str">
        <f>IF($H$61=$AQ$4,+AR7,(IF($H$61=$AQ$9,+AR12,IF($H$61=$AQ$14,+AR17,IF($H$61=$AQ$19,+AR22,IF($H$61=$AQ$24,+AR27,IF($H$61=$AQ$29,+AR32,IF($H$61=$AQ$34,+AR37,IF($H$61=$AQ$39,+AR42,"")))))))))</f>
        <v/>
      </c>
      <c r="J64" s="595"/>
      <c r="K64" s="596" t="str">
        <f>IF($H$61=$AQ$4,+AS7,(IF($H$61=$AQ$9,+AS12,IF($H$61=$AQ$14,+AS17,IF($H$61=$AQ$19,+AS22,IF($H$61=$AQ$24,+AS27,IF($H$61=$AQ$29,+AS32,IF($H$61=$AQ$34,+AS37,IF($H$61=$AQ$39,+AS42,"")))))))))</f>
        <v/>
      </c>
      <c r="L64" s="1091"/>
      <c r="M64" s="1131"/>
      <c r="N64" s="1132"/>
      <c r="P64" s="81"/>
      <c r="Q64" s="199"/>
      <c r="R64" s="81"/>
      <c r="S64" s="81"/>
      <c r="T64" s="199"/>
      <c r="U64" s="97"/>
      <c r="W64" s="1133"/>
      <c r="Y64" s="81"/>
      <c r="Z64" s="199"/>
      <c r="AA64" s="81"/>
      <c r="AB64" s="81"/>
      <c r="AC64" s="199"/>
      <c r="AD64" s="81"/>
      <c r="AE64" s="81"/>
      <c r="AF64" s="199"/>
      <c r="AG64" s="81"/>
      <c r="AH64" s="81"/>
      <c r="AI64" s="199"/>
      <c r="AJ64" s="81"/>
      <c r="AK64" s="81"/>
      <c r="AL64" s="199"/>
      <c r="AM64" s="81"/>
      <c r="AN64" s="81"/>
      <c r="AO64" s="81"/>
      <c r="AP64" s="690"/>
      <c r="AQ64" s="108"/>
      <c r="AR64" s="108"/>
      <c r="AS64" s="203"/>
      <c r="AT64" s="108"/>
      <c r="AU64" s="108"/>
      <c r="AV64" s="108"/>
      <c r="AW64" s="203"/>
      <c r="AX64" s="108"/>
      <c r="AY64" s="108"/>
      <c r="AZ64" s="108"/>
      <c r="BA64" s="203"/>
      <c r="BB64" s="260"/>
      <c r="BF64" s="1135"/>
    </row>
    <row r="65" spans="1:58" s="99" customFormat="1" x14ac:dyDescent="0.45">
      <c r="A65" s="1090" t="s">
        <v>9</v>
      </c>
      <c r="B65" s="1127" t="s">
        <v>21</v>
      </c>
      <c r="C65" s="1127" t="s">
        <v>21</v>
      </c>
      <c r="D65" s="1127"/>
      <c r="E65" s="1127" t="s">
        <v>21</v>
      </c>
      <c r="F65" s="1127" t="s">
        <v>21</v>
      </c>
      <c r="G65" s="1128" t="s">
        <v>21</v>
      </c>
      <c r="H65" s="264" t="str">
        <f>IF($H$61="X","intern",IF($H$61=$AQ$4,+AQ8,(IF($H$61=$AQ$9,+AQ13,IF($H$61=$AQ$14,+AQ18,IF($H$61=$AQ$19,+AQ23,IF($H$61=$AQ$24,+AQ28,IF($H$61=$AQ$29,+AQ33,IF($H$61=$AQ$34,+AQ38,IF($H$61=$AQ$39,+AQ43,"Multiselect!"))))))))))</f>
        <v>Multiselect!</v>
      </c>
      <c r="I65" s="265" t="str">
        <f>IF($H$61=$AQ$4,+AR8,(IF($H$61=$AQ$9,+AR13,IF($H$61=$AQ$14,+AR18,IF($H$61=$AQ$19,+AR23,IF($H$61=$AQ$24,+AR28,IF($H$61=$AQ$29,+AR33,IF($H$61=$AQ$34,+AR38,IF($H$61=$AQ$39,+AR43,"")))))))))</f>
        <v/>
      </c>
      <c r="J65" s="595"/>
      <c r="K65" s="596" t="str">
        <f>IF($H$61=$AQ$4,+AS8,(IF($H$61=$AQ$9,+AS13,IF($H$61=$AQ$14,+AS18,IF($H$61=$AQ$19,+AS23,IF($H$61=$AQ$24,+AS28,IF($H$61=$AQ$29,+AS33,IF($H$61=$AQ$34,+AS38,IF($H$61=$AQ$39,+AS43,"")))))))))</f>
        <v/>
      </c>
      <c r="L65" s="1091"/>
      <c r="M65" s="1131"/>
      <c r="N65" s="1132"/>
      <c r="P65" s="81"/>
      <c r="Q65" s="199"/>
      <c r="R65" s="81"/>
      <c r="S65" s="81"/>
      <c r="T65" s="199"/>
      <c r="U65" s="97"/>
      <c r="W65" s="1133"/>
      <c r="Y65" s="81"/>
      <c r="Z65" s="199"/>
      <c r="AA65" s="81"/>
      <c r="AB65" s="81"/>
      <c r="AC65" s="199"/>
      <c r="AD65" s="81"/>
      <c r="AE65" s="81"/>
      <c r="AF65" s="199"/>
      <c r="AG65" s="81"/>
      <c r="AH65" s="81"/>
      <c r="AI65" s="199"/>
      <c r="AJ65" s="81"/>
      <c r="AK65" s="81"/>
      <c r="AL65" s="199"/>
      <c r="AM65" s="81"/>
      <c r="AN65" s="81"/>
      <c r="AO65" s="81"/>
      <c r="AP65" s="690"/>
      <c r="AQ65" s="108"/>
      <c r="AR65" s="108"/>
      <c r="AS65" s="203"/>
      <c r="AT65" s="108"/>
      <c r="AU65" s="108"/>
      <c r="AV65" s="108"/>
      <c r="AW65" s="203"/>
      <c r="AX65" s="108"/>
      <c r="AY65" s="108"/>
      <c r="AZ65" s="108"/>
      <c r="BA65" s="203"/>
      <c r="BB65" s="260"/>
      <c r="BF65" s="1135"/>
    </row>
    <row r="66" spans="1:58" s="99" customFormat="1" ht="13.5" thickBot="1" x14ac:dyDescent="0.5">
      <c r="A66" s="1090" t="s">
        <v>9</v>
      </c>
      <c r="B66" s="1127" t="s">
        <v>21</v>
      </c>
      <c r="C66" s="1127" t="s">
        <v>21</v>
      </c>
      <c r="D66" s="1127"/>
      <c r="E66" s="1127" t="s">
        <v>21</v>
      </c>
      <c r="F66" s="1127" t="s">
        <v>21</v>
      </c>
      <c r="G66" s="1128" t="s">
        <v>21</v>
      </c>
      <c r="H66" s="1136" t="s">
        <v>21</v>
      </c>
      <c r="I66" s="1137" t="s">
        <v>21</v>
      </c>
      <c r="J66" s="1138" t="s">
        <v>52</v>
      </c>
      <c r="K66" s="1139">
        <f>SUBTOTAL(9,K62:K65)</f>
        <v>0</v>
      </c>
      <c r="L66" s="1091"/>
      <c r="M66" s="1131"/>
      <c r="N66" s="1132"/>
      <c r="P66" s="81"/>
      <c r="Q66" s="199"/>
      <c r="R66" s="81"/>
      <c r="S66" s="81"/>
      <c r="T66" s="199"/>
      <c r="U66" s="97"/>
      <c r="W66" s="1133"/>
      <c r="Y66" s="81"/>
      <c r="Z66" s="199"/>
      <c r="AA66" s="81"/>
      <c r="AB66" s="81"/>
      <c r="AC66" s="199"/>
      <c r="AD66" s="81"/>
      <c r="AE66" s="81"/>
      <c r="AF66" s="199"/>
      <c r="AG66" s="81"/>
      <c r="AH66" s="81"/>
      <c r="AI66" s="199"/>
      <c r="AJ66" s="81"/>
      <c r="AK66" s="81"/>
      <c r="AL66" s="199"/>
      <c r="AM66" s="81"/>
      <c r="AN66" s="81"/>
      <c r="AO66" s="81"/>
      <c r="AP66" s="690"/>
      <c r="AQ66" s="108"/>
      <c r="AR66" s="108"/>
      <c r="AS66" s="203"/>
      <c r="AT66" s="108"/>
      <c r="AU66" s="108"/>
      <c r="AV66" s="108"/>
      <c r="AW66" s="203"/>
      <c r="AX66" s="108"/>
      <c r="AY66" s="108"/>
      <c r="AZ66" s="108"/>
      <c r="BA66" s="203"/>
      <c r="BB66" s="260"/>
      <c r="BF66" s="1135"/>
    </row>
    <row r="67" spans="1:58" s="99" customFormat="1" ht="13.5" thickTop="1" x14ac:dyDescent="0.45">
      <c r="A67" s="1090" t="s">
        <v>9</v>
      </c>
      <c r="B67" s="1127" t="s">
        <v>21</v>
      </c>
      <c r="C67" s="1127" t="s">
        <v>21</v>
      </c>
      <c r="D67" s="1127"/>
      <c r="E67" s="1127" t="s">
        <v>21</v>
      </c>
      <c r="F67" s="1127" t="s">
        <v>21</v>
      </c>
      <c r="G67" s="1128" t="s">
        <v>21</v>
      </c>
      <c r="H67" s="262" t="str">
        <f>IF($H$61="X","intern",IF($H$61=$AQ$4,+AU5,(IF($H$61=$AQ$9,+AU10,IF($H$61=$AQ$14,+AU15,IF($H$61=$AQ$19,+AU20,IF($H$61=$AQ$24,+AU25,IF($H$61=$AQ$29,+AU30,IF($H$61=$AQ$34,+AU35,IF($H$61=$AQ$39,+AU40,"Multiselect!"))))))))))</f>
        <v>Multiselect!</v>
      </c>
      <c r="I67" s="263" t="str">
        <f>IF($H$61=$AQ$4,+AV5,(IF($H$61=$AQ$9,+AV10,IF($H$61=$AQ$14,+AV15,IF($H$61=$AQ$19,+AV20,IF($H$61=$AQ$24,+AV25,IF($H$61=$AQ$29,+AV30,IF($H$61=$AQ$34,+AV35,IF($H$61=$AQ$39,+AV40,"")))))))))</f>
        <v/>
      </c>
      <c r="J67" s="597"/>
      <c r="K67" s="594" t="str">
        <f>IF($H$61=$AQ$4,+AW5,(IF($H$61=$AQ$9,+AW10,IF($H$61=$AQ$14,+AW15,IF($H$61=$AQ$19,+AW20,IF($H$61=$AQ$24,+AW25,IF($H$61=$AQ$29,+AW30,IF($H$61=$AQ$34,+AW35,IF($H$61=$AQ$39,+AW40,"")))))))))</f>
        <v/>
      </c>
      <c r="L67" s="1091"/>
      <c r="M67" s="1131"/>
      <c r="N67" s="1132"/>
      <c r="P67" s="81"/>
      <c r="Q67" s="199"/>
      <c r="R67" s="81"/>
      <c r="S67" s="81"/>
      <c r="T67" s="199"/>
      <c r="U67" s="97"/>
      <c r="W67" s="1133"/>
      <c r="Y67" s="81"/>
      <c r="Z67" s="199"/>
      <c r="AA67" s="81"/>
      <c r="AB67" s="81"/>
      <c r="AC67" s="199"/>
      <c r="AD67" s="81"/>
      <c r="AE67" s="81"/>
      <c r="AF67" s="199"/>
      <c r="AG67" s="81"/>
      <c r="AH67" s="81"/>
      <c r="AI67" s="199"/>
      <c r="AJ67" s="81"/>
      <c r="AK67" s="81"/>
      <c r="AL67" s="199"/>
      <c r="AM67" s="81"/>
      <c r="AN67" s="81"/>
      <c r="AO67" s="81"/>
      <c r="AP67" s="690"/>
      <c r="AQ67" s="108"/>
      <c r="AR67" s="108"/>
      <c r="AS67" s="203"/>
      <c r="AT67" s="108"/>
      <c r="AU67" s="108"/>
      <c r="AV67" s="108"/>
      <c r="AW67" s="203"/>
      <c r="AX67" s="108"/>
      <c r="AY67" s="108"/>
      <c r="AZ67" s="108"/>
      <c r="BA67" s="203"/>
      <c r="BB67" s="260"/>
      <c r="BF67" s="1135"/>
    </row>
    <row r="68" spans="1:58" s="99" customFormat="1" x14ac:dyDescent="0.45">
      <c r="A68" s="1090" t="s">
        <v>9</v>
      </c>
      <c r="B68" s="1127" t="s">
        <v>21</v>
      </c>
      <c r="C68" s="1127" t="s">
        <v>21</v>
      </c>
      <c r="D68" s="1127"/>
      <c r="E68" s="1127" t="s">
        <v>21</v>
      </c>
      <c r="F68" s="1127" t="s">
        <v>21</v>
      </c>
      <c r="G68" s="1128" t="s">
        <v>21</v>
      </c>
      <c r="H68" s="264" t="str">
        <f>IF($H$61="X","intern",IF($H$61=$AQ$4,+AU6,(IF($H$61=$AQ$9,+AU11,IF($H$61=$AQ$14,+AU16,IF($H$61=$AQ$19,+AU21,IF($H$61=$AQ$24,+AU26,IF($H$61=$AQ$29,+AU31,IF($H$61=$AQ$34,+AU36,IF($H$61=$AQ$39,+AU41,"Multiselect!"))))))))))</f>
        <v>Multiselect!</v>
      </c>
      <c r="I68" s="265" t="str">
        <f>IF($H$61=$AQ$4,+AV6,(IF($H$61=$AQ$9,+AV11,IF($H$61=$AQ$14,+AV16,IF($H$61=$AQ$19,+AV21,IF($H$61=$AQ$24,+AV26,IF($H$61=$AQ$29,+AV31,IF($H$61=$AQ$34,+AV36,IF($H$61=$AQ$39,+AV41,"")))))))))</f>
        <v/>
      </c>
      <c r="J68" s="598"/>
      <c r="K68" s="596" t="str">
        <f>IF($H$61=$AQ$4,+AW6,(IF($H$61=$AQ$9,+AW11,IF($H$61=$AQ$14,+AW16,IF($H$61=$AQ$19,+AW21,IF($H$61=$AQ$24,+AW26,IF($H$61=$AQ$29,+AW31,IF($H$61=$AQ$34,+AW36,IF($H$61=$AQ$39,+AW41,"")))))))))</f>
        <v/>
      </c>
      <c r="L68" s="1091"/>
      <c r="M68" s="1131"/>
      <c r="N68" s="1132"/>
      <c r="P68" s="81"/>
      <c r="Q68" s="199"/>
      <c r="R68" s="81"/>
      <c r="S68" s="81"/>
      <c r="T68" s="199"/>
      <c r="U68" s="97"/>
      <c r="V68" s="97"/>
      <c r="W68" s="97"/>
      <c r="Y68" s="81"/>
      <c r="Z68" s="199"/>
      <c r="AA68" s="81"/>
      <c r="AB68" s="81"/>
      <c r="AC68" s="199"/>
      <c r="AD68" s="81"/>
      <c r="AE68" s="81"/>
      <c r="AF68" s="199"/>
      <c r="AG68" s="81"/>
      <c r="AH68" s="81"/>
      <c r="AI68" s="199"/>
      <c r="AJ68" s="81"/>
      <c r="AK68" s="81"/>
      <c r="AL68" s="199"/>
      <c r="AM68" s="81"/>
      <c r="AN68" s="81"/>
      <c r="AO68" s="81"/>
      <c r="AP68" s="690"/>
      <c r="AQ68" s="108"/>
      <c r="AR68" s="108"/>
      <c r="AS68" s="203"/>
      <c r="AT68" s="108"/>
      <c r="AU68" s="108"/>
      <c r="AV68" s="108"/>
      <c r="AW68" s="203"/>
      <c r="AX68" s="108"/>
      <c r="AY68" s="108"/>
      <c r="AZ68" s="108"/>
      <c r="BA68" s="203"/>
      <c r="BB68" s="260"/>
      <c r="BF68" s="1135"/>
    </row>
    <row r="69" spans="1:58" s="99" customFormat="1" x14ac:dyDescent="0.45">
      <c r="A69" s="1090" t="s">
        <v>9</v>
      </c>
      <c r="B69" s="1127" t="s">
        <v>21</v>
      </c>
      <c r="C69" s="1127" t="s">
        <v>21</v>
      </c>
      <c r="D69" s="1127"/>
      <c r="E69" s="1127" t="s">
        <v>21</v>
      </c>
      <c r="F69" s="1127" t="s">
        <v>21</v>
      </c>
      <c r="G69" s="1128" t="s">
        <v>21</v>
      </c>
      <c r="H69" s="264" t="str">
        <f>IF($H$61="X","intern",IF($H$61=$AQ$4,+AU7,(IF($H$61=$AQ$9,+AU12,IF($H$61=$AQ$14,+AU17,IF($H$61=$AQ$19,+AU22,IF($H$61=$AQ$24,+AU27,IF($H$61=$AQ$29,+AU32,IF($H$61=$AQ$34,+AU37,IF($H$61=$AQ$39,+AU42,"Multiselect!"))))))))))</f>
        <v>Multiselect!</v>
      </c>
      <c r="I69" s="265" t="str">
        <f>IF($H$61=$AQ$4,+AV7,(IF($H$61=$AQ$9,+AV12,IF($H$61=$AQ$14,+AV17,IF($H$61=$AQ$19,+AV22,IF($H$61=$AQ$24,+AV27,IF($H$61=$AQ$29,+AV32,IF($H$61=$AQ$34,+AV37,IF($H$61=$AQ$39,+AV42,"")))))))))</f>
        <v/>
      </c>
      <c r="J69" s="598"/>
      <c r="K69" s="596" t="str">
        <f>IF($H$61=$AQ$4,+AW7,(IF($H$61=$AQ$9,+AW12,IF($H$61=$AQ$14,+AW17,IF($H$61=$AQ$19,+AW22,IF($H$61=$AQ$24,+AW27,IF($H$61=$AQ$29,+AW32,IF($H$61=$AQ$34,+AW37,IF($H$61=$AQ$39,+AW42,"")))))))))</f>
        <v/>
      </c>
      <c r="L69" s="1091"/>
      <c r="M69" s="1131"/>
      <c r="N69" s="1132"/>
      <c r="P69" s="81"/>
      <c r="Q69" s="199"/>
      <c r="R69" s="81"/>
      <c r="S69" s="81"/>
      <c r="T69" s="199"/>
      <c r="U69" s="97"/>
      <c r="V69" s="97"/>
      <c r="W69" s="97"/>
      <c r="Y69" s="81"/>
      <c r="Z69" s="199"/>
      <c r="AA69" s="81"/>
      <c r="AB69" s="81"/>
      <c r="AC69" s="199"/>
      <c r="AD69" s="81"/>
      <c r="AE69" s="81"/>
      <c r="AF69" s="199"/>
      <c r="AG69" s="81"/>
      <c r="AH69" s="81"/>
      <c r="AI69" s="199"/>
      <c r="AJ69" s="81"/>
      <c r="AK69" s="81"/>
      <c r="AL69" s="199"/>
      <c r="AM69" s="81"/>
      <c r="AN69" s="81"/>
      <c r="AO69" s="81"/>
      <c r="AP69" s="690"/>
      <c r="AQ69" s="108"/>
      <c r="AR69" s="108"/>
      <c r="AS69" s="203"/>
      <c r="AT69" s="108"/>
      <c r="AU69" s="108"/>
      <c r="AV69" s="108"/>
      <c r="AW69" s="203"/>
      <c r="AX69" s="108"/>
      <c r="AY69" s="108"/>
      <c r="AZ69" s="108"/>
      <c r="BA69" s="203"/>
      <c r="BB69" s="260"/>
      <c r="BF69" s="1135"/>
    </row>
    <row r="70" spans="1:58" s="99" customFormat="1" x14ac:dyDescent="0.45">
      <c r="A70" s="1090" t="s">
        <v>9</v>
      </c>
      <c r="B70" s="1127" t="s">
        <v>21</v>
      </c>
      <c r="C70" s="1127" t="s">
        <v>21</v>
      </c>
      <c r="D70" s="1127"/>
      <c r="E70" s="1127" t="s">
        <v>21</v>
      </c>
      <c r="F70" s="1127" t="s">
        <v>21</v>
      </c>
      <c r="G70" s="1128" t="s">
        <v>21</v>
      </c>
      <c r="H70" s="264" t="str">
        <f>IF($H$61="X","intern",IF($H$61=$AQ$4,+AU8,(IF($H$61=$AQ$9,+AU13,IF($H$61=$AQ$14,+AU18,IF($H$61=$AQ$19,+AU23,IF($H$61=$AQ$24,+AU28,IF($H$61=$AQ$29,+AU33,IF($H$61=$AQ$34,+AU38,IF($H$61=$AQ$39,+AU43,"Multiselect!"))))))))))</f>
        <v>Multiselect!</v>
      </c>
      <c r="I70" s="265" t="str">
        <f>IF($H$61=$AQ$4,+AV8,(IF($H$61=$AQ$9,+AV13,IF($H$61=$AQ$14,+AV18,IF($H$61=$AQ$19,+AV23,IF($H$61=$AQ$24,+AV28,IF($H$61=$AQ$29,+AV33,IF($H$61=$AQ$34,+AV38,IF($H$61=$AQ$39,+AV43,"")))))))))</f>
        <v/>
      </c>
      <c r="J70" s="598"/>
      <c r="K70" s="596" t="str">
        <f>IF($H$61=$AQ$4,+AW8,(IF($H$61=$AQ$9,+AW13,IF($H$61=$AQ$14,+AW18,IF($H$61=$AQ$19,+AW23,IF($H$61=$AQ$24,+AW28,IF($H$61=$AQ$29,+AW33,IF($H$61=$AQ$34,+AW38,IF($H$61=$AQ$39,+AW43,"")))))))))</f>
        <v/>
      </c>
      <c r="L70" s="1091"/>
      <c r="M70" s="1131"/>
      <c r="N70" s="1132"/>
      <c r="P70" s="81"/>
      <c r="Q70" s="199"/>
      <c r="R70" s="81"/>
      <c r="S70" s="81"/>
      <c r="T70" s="199"/>
      <c r="U70" s="97"/>
      <c r="W70" s="1133"/>
      <c r="Y70" s="81"/>
      <c r="Z70" s="199"/>
      <c r="AA70" s="81"/>
      <c r="AB70" s="81"/>
      <c r="AC70" s="199"/>
      <c r="AD70" s="81"/>
      <c r="AE70" s="81"/>
      <c r="AF70" s="199"/>
      <c r="AG70" s="81"/>
      <c r="AH70" s="81"/>
      <c r="AI70" s="199"/>
      <c r="AJ70" s="81"/>
      <c r="AK70" s="81"/>
      <c r="AL70" s="199"/>
      <c r="AM70" s="81"/>
      <c r="AN70" s="81"/>
      <c r="AO70" s="81"/>
      <c r="AP70" s="690"/>
      <c r="AQ70" s="108"/>
      <c r="AR70" s="108"/>
      <c r="AS70" s="203"/>
      <c r="AT70" s="108"/>
      <c r="AU70" s="108"/>
      <c r="AV70" s="108"/>
      <c r="AW70" s="203"/>
      <c r="AX70" s="108"/>
      <c r="AY70" s="108"/>
      <c r="AZ70" s="108"/>
      <c r="BA70" s="203"/>
      <c r="BB70" s="260"/>
      <c r="BF70" s="1135"/>
    </row>
    <row r="71" spans="1:58" s="99" customFormat="1" ht="13.5" thickBot="1" x14ac:dyDescent="0.5">
      <c r="A71" s="1090" t="s">
        <v>9</v>
      </c>
      <c r="B71" s="1127" t="s">
        <v>21</v>
      </c>
      <c r="C71" s="1127" t="s">
        <v>21</v>
      </c>
      <c r="D71" s="1127"/>
      <c r="E71" s="1127" t="s">
        <v>21</v>
      </c>
      <c r="F71" s="1127" t="s">
        <v>21</v>
      </c>
      <c r="G71" s="1128" t="s">
        <v>21</v>
      </c>
      <c r="H71" s="1140" t="s">
        <v>21</v>
      </c>
      <c r="I71" s="1137" t="s">
        <v>21</v>
      </c>
      <c r="J71" s="1138" t="s">
        <v>53</v>
      </c>
      <c r="K71" s="1139">
        <f>SUBTOTAL(9,K67:K70)</f>
        <v>0</v>
      </c>
      <c r="L71" s="1091"/>
      <c r="M71" s="1141"/>
      <c r="N71" s="1142"/>
      <c r="P71" s="81"/>
      <c r="Q71" s="199"/>
      <c r="R71" s="81"/>
      <c r="S71" s="81"/>
      <c r="T71" s="199"/>
      <c r="U71" s="97"/>
      <c r="W71" s="1133"/>
      <c r="Y71" s="81"/>
      <c r="Z71" s="199"/>
      <c r="AA71" s="81"/>
      <c r="AB71" s="81"/>
      <c r="AC71" s="199"/>
      <c r="AD71" s="81"/>
      <c r="AE71" s="81"/>
      <c r="AF71" s="199"/>
      <c r="AG71" s="81"/>
      <c r="AH71" s="81"/>
      <c r="AI71" s="199"/>
      <c r="AJ71" s="81"/>
      <c r="AK71" s="81"/>
      <c r="AL71" s="199"/>
      <c r="AM71" s="81"/>
      <c r="AN71" s="81"/>
      <c r="AO71" s="81"/>
      <c r="AP71" s="690"/>
      <c r="AQ71" s="108"/>
      <c r="AR71" s="108"/>
      <c r="AS71" s="203"/>
      <c r="AT71" s="108"/>
      <c r="AU71" s="108"/>
      <c r="AV71" s="108"/>
      <c r="AW71" s="203"/>
      <c r="AX71" s="108"/>
      <c r="AY71" s="108"/>
      <c r="AZ71" s="108"/>
      <c r="BA71" s="203"/>
      <c r="BB71" s="260"/>
      <c r="BF71" s="1135"/>
    </row>
    <row r="72" spans="1:58" s="99" customFormat="1" ht="13.5" thickTop="1" x14ac:dyDescent="0.45">
      <c r="A72" s="1090" t="s">
        <v>9</v>
      </c>
      <c r="B72" s="1127" t="s">
        <v>21</v>
      </c>
      <c r="C72" s="1127" t="s">
        <v>21</v>
      </c>
      <c r="D72" s="1127"/>
      <c r="E72" s="1127" t="s">
        <v>21</v>
      </c>
      <c r="F72" s="1127" t="s">
        <v>21</v>
      </c>
      <c r="G72" s="1128" t="s">
        <v>21</v>
      </c>
      <c r="H72" s="262" t="str">
        <f>IF($H$61="X","intern",IF($H$61=$AQ$4,+AY5,(IF($H$61=$AQ$9,+AY10,IF($H$61=$AQ$14,+AY15,IF($H$61=$AQ$19,+AY20,IF($H$61=$AQ$24,+AY25,IF($H$61=$AQ$29,+AY30,IF($H$61=$AQ$34,+AY35,IF($H$61=$AQ$39,+AY40,"Multiselect!"))))))))))</f>
        <v>Multiselect!</v>
      </c>
      <c r="I72" s="263" t="str">
        <f>IF($H$61=$AQ$4,+AZ5,(IF($H$61=$AQ$9,+AZ10,IF($H$61=$AQ$14,+AZ15,IF($H$61=$AQ$19,+AZ20,IF($H$61=$AQ$24,+AZ25,IF($H$61=$AQ$29,+AZ30,IF($H$61=$AQ$34,+AZ35,IF($H$61=$AQ$39,+AZ40,"")))))))))</f>
        <v/>
      </c>
      <c r="J72" s="597"/>
      <c r="K72" s="594" t="str">
        <f>IF($H$61=$AQ$4,+BA5,(IF($H$61=$AQ$9,+BA10,IF($H$61=$AQ$14,+BA15,IF($H$61=$AQ$19,+BA20,IF($H$61=$AQ$24,+BA25,IF($H$61=$AQ$29,+BA30,IF($H$61=$AQ$34,+BA35,IF($H$61=$AQ$39,+BA40,"")))))))))</f>
        <v/>
      </c>
      <c r="L72" s="1091"/>
      <c r="M72" s="1141"/>
      <c r="N72" s="1142"/>
      <c r="P72" s="81"/>
      <c r="Q72" s="199"/>
      <c r="R72" s="81"/>
      <c r="S72" s="81"/>
      <c r="T72" s="199"/>
      <c r="U72" s="97"/>
      <c r="V72" s="97"/>
      <c r="W72" s="97"/>
      <c r="X72" s="97"/>
      <c r="Y72" s="97"/>
      <c r="Z72" s="97"/>
      <c r="AA72" s="81"/>
      <c r="AB72" s="81"/>
      <c r="AC72" s="199"/>
      <c r="AD72" s="81"/>
      <c r="AE72" s="81"/>
      <c r="AF72" s="199"/>
      <c r="AG72" s="81"/>
      <c r="AH72" s="81"/>
      <c r="AI72" s="199"/>
      <c r="AJ72" s="81"/>
      <c r="AK72" s="81"/>
      <c r="AL72" s="199"/>
      <c r="AM72" s="81"/>
      <c r="AN72" s="81"/>
      <c r="AO72" s="81"/>
      <c r="AP72" s="690"/>
      <c r="AQ72" s="108"/>
      <c r="AR72" s="108"/>
      <c r="AS72" s="203"/>
      <c r="AT72" s="108"/>
      <c r="AU72" s="108"/>
      <c r="AV72" s="108"/>
      <c r="AW72" s="203"/>
      <c r="AX72" s="108"/>
      <c r="AY72" s="108"/>
      <c r="AZ72" s="108"/>
      <c r="BA72" s="203"/>
      <c r="BB72" s="260"/>
      <c r="BF72" s="1135"/>
    </row>
    <row r="73" spans="1:58" s="99" customFormat="1" x14ac:dyDescent="0.45">
      <c r="A73" s="1090" t="s">
        <v>9</v>
      </c>
      <c r="B73" s="1127" t="s">
        <v>21</v>
      </c>
      <c r="C73" s="1127" t="s">
        <v>21</v>
      </c>
      <c r="D73" s="1127"/>
      <c r="E73" s="1127" t="s">
        <v>21</v>
      </c>
      <c r="F73" s="1127" t="s">
        <v>21</v>
      </c>
      <c r="G73" s="1128" t="s">
        <v>21</v>
      </c>
      <c r="H73" s="264" t="str">
        <f>IF($H$61="X","intern",IF($H$61=$AQ$4,+AY6,(IF($H$61=$AQ$9,+AY11,IF($H$61=$AQ$14,+AY16,IF($H$61=$AQ$19,+AY21,IF($H$61=$AQ$24,+AY26,IF($H$61=$AQ$29,+AY31,IF($H$61=$AQ$34,+AY36,IF($H$61=$AQ$39,+AY41,"Multiselect!"))))))))))</f>
        <v>Multiselect!</v>
      </c>
      <c r="I73" s="265" t="str">
        <f>IF($H$61=$AQ$4,+AZ6,(IF($H$61=$AQ$9,+AZ11,IF($H$61=$AQ$14,+AZ16,IF($H$61=$AQ$19,+AZ21,IF($H$61=$AQ$24,+AZ26,IF($H$61=$AQ$29,+AZ31,IF($H$61=$AQ$34,+AZ36,IF($H$61=$AQ$39,+AZ41,"")))))))))</f>
        <v/>
      </c>
      <c r="J73" s="598"/>
      <c r="K73" s="596" t="str">
        <f>IF($H$61=$AQ$4,+BA6,(IF($H$61=$AQ$9,+BA11,IF($H$61=$AQ$14,+BA16,IF($H$61=$AQ$19,+BA21,IF($H$61=$AQ$24,+BA26,IF($H$61=$AQ$29,+BA31,IF($H$61=$AQ$34,+BA36,IF($H$61=$AQ$39,+BA41,"")))))))))</f>
        <v/>
      </c>
      <c r="L73" s="1091"/>
      <c r="M73" s="1141"/>
      <c r="N73" s="1142"/>
      <c r="P73" s="81"/>
      <c r="Q73" s="199"/>
      <c r="R73" s="81"/>
      <c r="S73" s="81"/>
      <c r="T73" s="199"/>
      <c r="U73" s="97"/>
      <c r="V73" s="97"/>
      <c r="W73" s="97"/>
      <c r="X73" s="97"/>
      <c r="Y73" s="97"/>
      <c r="Z73" s="97"/>
      <c r="AA73" s="81"/>
      <c r="AB73" s="81"/>
      <c r="AC73" s="199"/>
      <c r="AD73" s="81"/>
      <c r="AE73" s="81"/>
      <c r="AF73" s="199"/>
      <c r="AG73" s="81"/>
      <c r="AH73" s="81"/>
      <c r="AI73" s="199"/>
      <c r="AJ73" s="81"/>
      <c r="AK73" s="81"/>
      <c r="AL73" s="199"/>
      <c r="AM73" s="81"/>
      <c r="AN73" s="81"/>
      <c r="AO73" s="81"/>
      <c r="AP73" s="690"/>
      <c r="AQ73" s="108"/>
      <c r="AR73" s="108"/>
      <c r="AS73" s="203"/>
      <c r="AT73" s="108"/>
      <c r="AU73" s="108"/>
      <c r="AV73" s="108"/>
      <c r="AW73" s="203"/>
      <c r="AX73" s="108"/>
      <c r="AY73" s="108"/>
      <c r="AZ73" s="108"/>
      <c r="BA73" s="203"/>
      <c r="BB73" s="260"/>
      <c r="BF73" s="1135"/>
    </row>
    <row r="74" spans="1:58" s="99" customFormat="1" x14ac:dyDescent="0.45">
      <c r="A74" s="1090" t="s">
        <v>9</v>
      </c>
      <c r="B74" s="1127" t="s">
        <v>21</v>
      </c>
      <c r="C74" s="1127" t="s">
        <v>21</v>
      </c>
      <c r="D74" s="1127"/>
      <c r="E74" s="1127" t="s">
        <v>21</v>
      </c>
      <c r="F74" s="1127" t="s">
        <v>21</v>
      </c>
      <c r="G74" s="1128" t="s">
        <v>21</v>
      </c>
      <c r="H74" s="264" t="str">
        <f>IF($H$61="X","intern",IF($H$61=$AQ$4,+AY7,(IF($H$61=$AQ$9,+AY12,IF($H$61=$AQ$14,+AY17,IF($H$61=$AQ$19,+AY22,IF($H$61=$AQ$24,+AY27,IF($H$61=$AQ$29,+AY32,IF($H$61=$AQ$34,+AY37,IF($H$61=$AQ$39,+AY42,"Multiselect!"))))))))))</f>
        <v>Multiselect!</v>
      </c>
      <c r="I74" s="265" t="str">
        <f>IF($H$61=$AQ$4,+AZ7,(IF($H$61=$AQ$9,+AZ12,IF($H$61=$AQ$14,+AZ17,IF($H$61=$AQ$19,+AZ22,IF($H$61=$AQ$24,+AZ27,IF($H$61=$AQ$29,+AZ32,IF($H$61=$AQ$34,+AZ37,IF($H$61=$AQ$39,+AZ42,"")))))))))</f>
        <v/>
      </c>
      <c r="J74" s="598"/>
      <c r="K74" s="596" t="str">
        <f>IF($H$61=$AQ$4,+BA7,(IF($H$61=$AQ$9,+BA12,IF($H$61=$AQ$14,+BA17,IF($H$61=$AQ$19,+BA22,IF($H$61=$AQ$24,+BA27,IF($H$61=$AQ$29,+BA32,IF($H$61=$AQ$34,+BA37,IF($H$61=$AQ$39,+BA42,"")))))))))</f>
        <v/>
      </c>
      <c r="L74" s="1091"/>
      <c r="M74" s="1141"/>
      <c r="N74" s="1142"/>
      <c r="O74" s="81"/>
      <c r="P74" s="81"/>
      <c r="Q74" s="199"/>
      <c r="R74" s="81"/>
      <c r="S74" s="81"/>
      <c r="T74" s="199"/>
      <c r="U74" s="97"/>
      <c r="V74" s="97"/>
      <c r="W74" s="97"/>
      <c r="X74" s="97"/>
      <c r="Y74" s="97"/>
      <c r="Z74" s="97"/>
      <c r="AA74" s="81"/>
      <c r="AB74" s="81"/>
      <c r="AC74" s="199"/>
      <c r="AD74" s="81"/>
      <c r="AE74" s="81"/>
      <c r="AF74" s="199"/>
      <c r="AG74" s="81"/>
      <c r="AH74" s="81"/>
      <c r="AI74" s="199"/>
      <c r="AJ74" s="81"/>
      <c r="AK74" s="81"/>
      <c r="AL74" s="199"/>
      <c r="AM74" s="81"/>
      <c r="AN74" s="81"/>
      <c r="AO74" s="81"/>
      <c r="AP74" s="690"/>
      <c r="AQ74" s="108"/>
      <c r="AR74" s="108"/>
      <c r="AS74" s="203"/>
      <c r="AT74" s="108"/>
      <c r="AU74" s="108"/>
      <c r="AV74" s="108"/>
      <c r="AW74" s="203"/>
      <c r="AX74" s="108"/>
      <c r="AY74" s="108"/>
      <c r="AZ74" s="108"/>
      <c r="BA74" s="203"/>
      <c r="BB74" s="260"/>
      <c r="BF74" s="1135"/>
    </row>
    <row r="75" spans="1:58" s="99" customFormat="1" x14ac:dyDescent="0.45">
      <c r="A75" s="1090" t="s">
        <v>9</v>
      </c>
      <c r="B75" s="1127" t="s">
        <v>21</v>
      </c>
      <c r="C75" s="1127" t="s">
        <v>21</v>
      </c>
      <c r="D75" s="1127"/>
      <c r="E75" s="1127" t="s">
        <v>21</v>
      </c>
      <c r="F75" s="1127" t="s">
        <v>21</v>
      </c>
      <c r="G75" s="1128" t="s">
        <v>21</v>
      </c>
      <c r="H75" s="264" t="str">
        <f>IF($H$61="X","intern",IF($H$61=$AQ$4,+AY8,(IF($H$61=$AQ$9,+AY13,IF($H$61=$AQ$14,+AY18,IF($H$61=$AQ$19,+AY23,IF($H$61=$AQ$24,+AY28,IF($H$61=$AQ$29,+AY33,IF($H$61=$AQ$34,+AY38,IF($H$61=$AQ$39,+AY43,"Multiselect!"))))))))))</f>
        <v>Multiselect!</v>
      </c>
      <c r="I75" s="265" t="str">
        <f>IF($H$61=$AQ$4,+AZ8,(IF($H$61=$AQ$9,+AZ13,IF($H$61=$AQ$14,+AZ18,IF($H$61=$AQ$19,+AZ23,IF($H$61=$AQ$24,+AZ28,IF($H$61=$AQ$29,+AZ33,IF($H$61=$AQ$34,+AZ38,IF($H$61=$AQ$39,+AZ43,"")))))))))</f>
        <v/>
      </c>
      <c r="J75" s="598"/>
      <c r="K75" s="596" t="str">
        <f>IF($H$61=$AQ$4,+BA8,(IF($H$61=$AQ$9,+BA13,IF($H$61=$AQ$14,+BA18,IF($H$61=$AQ$19,+BA23,IF($H$61=$AQ$24,+BA28,IF($H$61=$AQ$29,+BA33,IF($H$61=$AQ$34,+BA38,IF($H$61=$AQ$39,+BA43,"")))))))))</f>
        <v/>
      </c>
      <c r="L75" s="1091"/>
      <c r="M75" s="1141"/>
      <c r="N75" s="1142"/>
      <c r="O75" s="81"/>
      <c r="Q75" s="1133"/>
      <c r="R75" s="81"/>
      <c r="S75" s="81"/>
      <c r="T75" s="199"/>
      <c r="U75" s="81"/>
      <c r="V75" s="81"/>
      <c r="W75" s="199"/>
      <c r="X75" s="81"/>
      <c r="Y75" s="81"/>
      <c r="Z75" s="199"/>
      <c r="AA75" s="81"/>
      <c r="AB75" s="81"/>
      <c r="AC75" s="199"/>
      <c r="AD75" s="81"/>
      <c r="AE75" s="81"/>
      <c r="AF75" s="199"/>
      <c r="AG75" s="81"/>
      <c r="AH75" s="81"/>
      <c r="AI75" s="199"/>
      <c r="AJ75" s="81"/>
      <c r="AK75" s="81"/>
      <c r="AL75" s="199"/>
      <c r="AM75" s="81"/>
      <c r="AN75" s="81"/>
      <c r="AO75" s="81"/>
      <c r="AP75" s="690"/>
      <c r="AQ75" s="108"/>
      <c r="AR75" s="108"/>
      <c r="AS75" s="203"/>
      <c r="AT75" s="108"/>
      <c r="AU75" s="108"/>
      <c r="AV75" s="108"/>
      <c r="AW75" s="203"/>
      <c r="AX75" s="108"/>
      <c r="AY75" s="108"/>
      <c r="AZ75" s="108"/>
      <c r="BA75" s="203"/>
      <c r="BB75" s="260"/>
      <c r="BF75" s="1135"/>
    </row>
    <row r="76" spans="1:58" s="100" customFormat="1" ht="13.5" thickBot="1" x14ac:dyDescent="0.5">
      <c r="A76" s="1090" t="s">
        <v>9</v>
      </c>
      <c r="B76" s="1127" t="s">
        <v>21</v>
      </c>
      <c r="C76" s="1127" t="s">
        <v>21</v>
      </c>
      <c r="D76" s="1127"/>
      <c r="E76" s="1127" t="s">
        <v>21</v>
      </c>
      <c r="F76" s="1127" t="s">
        <v>21</v>
      </c>
      <c r="G76" s="1128" t="s">
        <v>21</v>
      </c>
      <c r="H76" s="1140" t="s">
        <v>21</v>
      </c>
      <c r="I76" s="1137" t="s">
        <v>21</v>
      </c>
      <c r="J76" s="1138" t="s">
        <v>54</v>
      </c>
      <c r="K76" s="1139">
        <f>SUBTOTAL(9,K72:K75)</f>
        <v>0</v>
      </c>
      <c r="L76" s="1091"/>
      <c r="M76" s="1141"/>
      <c r="N76" s="1142"/>
      <c r="O76" s="81"/>
      <c r="P76" s="81"/>
      <c r="Q76" s="199"/>
      <c r="R76" s="81"/>
      <c r="S76" s="81"/>
      <c r="T76" s="199"/>
      <c r="U76" s="81"/>
      <c r="V76" s="81"/>
      <c r="W76" s="199"/>
      <c r="X76" s="81"/>
      <c r="Y76" s="81"/>
      <c r="Z76" s="199"/>
      <c r="AA76" s="81"/>
      <c r="AB76" s="81"/>
      <c r="AC76" s="199"/>
      <c r="AD76" s="81"/>
      <c r="AE76" s="81"/>
      <c r="AF76" s="199"/>
      <c r="AG76" s="81"/>
      <c r="AH76" s="81"/>
      <c r="AI76" s="199"/>
      <c r="AJ76" s="81"/>
      <c r="AK76" s="81"/>
      <c r="AL76" s="199"/>
      <c r="AM76" s="81"/>
      <c r="AN76" s="81"/>
      <c r="AO76" s="81"/>
      <c r="AP76" s="690"/>
      <c r="AQ76" s="108"/>
      <c r="AR76" s="108"/>
      <c r="AS76" s="203"/>
      <c r="AT76" s="108"/>
      <c r="AU76" s="108"/>
      <c r="AV76" s="108"/>
      <c r="AW76" s="203"/>
      <c r="AX76" s="108"/>
      <c r="AY76" s="108"/>
      <c r="AZ76" s="108"/>
      <c r="BA76" s="203"/>
      <c r="BB76" s="260"/>
      <c r="BF76" s="1143"/>
    </row>
    <row r="77" spans="1:58" ht="13.5" thickTop="1" x14ac:dyDescent="0.45"/>
  </sheetData>
  <sheetProtection formatCells="0" sort="0" autoFilter="0"/>
  <autoFilter ref="B3:G77" xr:uid="{C9B5AE4C-DEA8-49C7-8AC7-4A1A3F9662BC}"/>
  <mergeCells count="15">
    <mergeCell ref="AO51:AO59"/>
    <mergeCell ref="F2:H2"/>
    <mergeCell ref="I2:K2"/>
    <mergeCell ref="AR45:AZ45"/>
    <mergeCell ref="H61:I61"/>
    <mergeCell ref="K48:K50"/>
    <mergeCell ref="AQ47:AZ47"/>
    <mergeCell ref="AQ3:AR3"/>
    <mergeCell ref="AQ44:AV44"/>
    <mergeCell ref="B48:B49"/>
    <mergeCell ref="C48:D49"/>
    <mergeCell ref="A48:A49"/>
    <mergeCell ref="AP48:AP49"/>
    <mergeCell ref="C50:D50"/>
    <mergeCell ref="H50:J50"/>
  </mergeCells>
  <conditionalFormatting sqref="A2:A47">
    <cfRule type="expression" dxfId="403" priority="247">
      <formula>ISERROR($K2)</formula>
    </cfRule>
  </conditionalFormatting>
  <conditionalFormatting sqref="A2:A48">
    <cfRule type="cellIs" dxfId="402" priority="245" operator="equal">
      <formula>""</formula>
    </cfRule>
  </conditionalFormatting>
  <conditionalFormatting sqref="A4:A47">
    <cfRule type="expression" dxfId="401" priority="246">
      <formula>L4=1</formula>
    </cfRule>
    <cfRule type="expression" dxfId="400" priority="196">
      <formula>AND($L4=0,$L$3&lt;&gt;0)</formula>
    </cfRule>
  </conditionalFormatting>
  <conditionalFormatting sqref="A50">
    <cfRule type="cellIs" dxfId="399" priority="197" operator="equal">
      <formula>""</formula>
    </cfRule>
  </conditionalFormatting>
  <conditionalFormatting sqref="A48:B49 AP48:AP49">
    <cfRule type="expression" dxfId="398" priority="243">
      <formula>AND($M$49&lt;&gt;0,$BE$2=0)</formula>
    </cfRule>
  </conditionalFormatting>
  <conditionalFormatting sqref="B2">
    <cfRule type="expression" dxfId="397" priority="357">
      <formula>$B$50="ü"</formula>
    </cfRule>
    <cfRule type="expression" dxfId="396" priority="358">
      <formula>$B$50="y"</formula>
    </cfRule>
  </conditionalFormatting>
  <conditionalFormatting sqref="B4:B25 B27:B47">
    <cfRule type="expression" dxfId="395" priority="88">
      <formula>A4&lt;&gt;"!"</formula>
    </cfRule>
    <cfRule type="expression" dxfId="393" priority="87">
      <formula>AND($B4&gt;0,$M4=0,$B4&lt;&gt;"x")</formula>
    </cfRule>
    <cfRule type="cellIs" dxfId="392" priority="83" operator="equal">
      <formula>""</formula>
    </cfRule>
    <cfRule type="cellIs" dxfId="391" priority="84" operator="equal">
      <formula>"x"</formula>
    </cfRule>
  </conditionalFormatting>
  <conditionalFormatting sqref="B4:B47">
    <cfRule type="cellIs" dxfId="389" priority="53" operator="equal">
      <formula>"-"</formula>
    </cfRule>
    <cfRule type="expression" dxfId="388" priority="54">
      <formula>AND($B$50="ü",$B4="")</formula>
    </cfRule>
  </conditionalFormatting>
  <conditionalFormatting sqref="B48">
    <cfRule type="expression" dxfId="387" priority="194">
      <formula>$B$50="ü"</formula>
    </cfRule>
  </conditionalFormatting>
  <conditionalFormatting sqref="B48:B49">
    <cfRule type="cellIs" dxfId="386" priority="165" operator="equal">
      <formula>"geht nicht!"</formula>
    </cfRule>
  </conditionalFormatting>
  <conditionalFormatting sqref="B50">
    <cfRule type="cellIs" dxfId="385" priority="230" operator="equal">
      <formula>"y"</formula>
    </cfRule>
    <cfRule type="expression" dxfId="384" priority="229">
      <formula>$AQ$50&gt;0</formula>
    </cfRule>
    <cfRule type="cellIs" dxfId="383" priority="231" operator="equal">
      <formula>"ü"</formula>
    </cfRule>
  </conditionalFormatting>
  <conditionalFormatting sqref="B2:K2">
    <cfRule type="expression" dxfId="382" priority="145">
      <formula>$BE$2&lt;&gt;0</formula>
    </cfRule>
  </conditionalFormatting>
  <conditionalFormatting sqref="C3">
    <cfRule type="expression" dxfId="381" priority="235">
      <formula>$A$2="&lt;"</formula>
    </cfRule>
  </conditionalFormatting>
  <conditionalFormatting sqref="C48">
    <cfRule type="expression" dxfId="380" priority="147">
      <formula>$B$50="ü"</formula>
    </cfRule>
  </conditionalFormatting>
  <conditionalFormatting sqref="C4:D47">
    <cfRule type="expression" dxfId="379" priority="49">
      <formula>AND($B4&lt;&gt;"",$C4="")</formula>
    </cfRule>
  </conditionalFormatting>
  <conditionalFormatting sqref="C48:D49">
    <cfRule type="expression" dxfId="378" priority="146">
      <formula>$BE$2&lt;&gt;0</formula>
    </cfRule>
    <cfRule type="expression" dxfId="377" priority="148">
      <formula>AND($M$49&lt;&gt;0,$BE$2=0)</formula>
    </cfRule>
  </conditionalFormatting>
  <conditionalFormatting sqref="C50:D50">
    <cfRule type="expression" dxfId="376" priority="232">
      <formula>$AQ$50&lt;&gt;0</formula>
    </cfRule>
  </conditionalFormatting>
  <conditionalFormatting sqref="C4:G4">
    <cfRule type="expression" dxfId="375" priority="37">
      <formula>AND($B$50="ü",$B4="")</formula>
    </cfRule>
  </conditionalFormatting>
  <conditionalFormatting sqref="E4:E47">
    <cfRule type="expression" dxfId="374" priority="56" stopIfTrue="1">
      <formula>AND(E4="",OR(F4&lt;&gt;"",H4&lt;&gt;0,I4&lt;&gt;0,J4&lt;&gt;0))</formula>
    </cfRule>
    <cfRule type="expression" dxfId="373" priority="58">
      <formula>AND(C4="",E4="")</formula>
    </cfRule>
    <cfRule type="expression" dxfId="372" priority="67">
      <formula>AND(E4="X",F4="X")</formula>
    </cfRule>
    <cfRule type="expression" dxfId="371" priority="60">
      <formula>AND(COUNTIF($AQ$10:$BA$13,E4)&gt;0,F4=$AQ$9)</formula>
    </cfRule>
    <cfRule type="expression" dxfId="370" priority="61">
      <formula>AND(COUNTIF($AQ$15:$BA$18,E4)&gt;0,F4=$AQ$14)</formula>
    </cfRule>
    <cfRule type="expression" dxfId="369" priority="62">
      <formula>AND(COUNTIF($AQ$20:$BA$23,E4)&gt;0,F4=$AQ$19)</formula>
    </cfRule>
    <cfRule type="expression" dxfId="368" priority="63">
      <formula>AND(COUNTIF($AQ$25:$BA$28,E4)&gt;0,F4=$AQ$24)</formula>
    </cfRule>
    <cfRule type="expression" dxfId="367" priority="65">
      <formula>AND(COUNTIF($AQ$35:$BA$38,E4)&gt;0,F4=$AQ$34)</formula>
    </cfRule>
    <cfRule type="expression" dxfId="366" priority="66">
      <formula>AND(COUNTIF($AQ$40:$BA$43,E4)&gt;0,F4=$AQ$39)</formula>
    </cfRule>
    <cfRule type="expression" dxfId="365" priority="57">
      <formula>AND(C4&lt;&gt;"",E4="")</formula>
    </cfRule>
    <cfRule type="expression" dxfId="364" priority="59">
      <formula>AND(COUNTIF($AQ$5:$BA$8,E4)&gt;0,F4=$AQ$4)</formula>
    </cfRule>
    <cfRule type="expression" dxfId="363" priority="64">
      <formula>AND(COUNTIF($AQ$30:$BA$33,E4)&gt;0,F4=$AQ$29)</formula>
    </cfRule>
  </conditionalFormatting>
  <conditionalFormatting sqref="E48:G49">
    <cfRule type="expression" dxfId="362" priority="244">
      <formula>AND($M$49&lt;&gt;0,$BE$2=0)</formula>
    </cfRule>
  </conditionalFormatting>
  <conditionalFormatting sqref="F4:F47">
    <cfRule type="cellIs" dxfId="361" priority="76" operator="equal">
      <formula>$AJ$2</formula>
    </cfRule>
    <cfRule type="cellIs" dxfId="360" priority="77" operator="equal">
      <formula>$AM$2</formula>
    </cfRule>
    <cfRule type="cellIs" dxfId="359" priority="72" operator="equal">
      <formula>$X$2</formula>
    </cfRule>
    <cfRule type="cellIs" dxfId="358" priority="71" operator="equal">
      <formula>$U$2</formula>
    </cfRule>
    <cfRule type="cellIs" dxfId="357" priority="70" operator="equal">
      <formula>$R$2</formula>
    </cfRule>
    <cfRule type="cellIs" dxfId="356" priority="74" operator="equal">
      <formula>$AD$2</formula>
    </cfRule>
    <cfRule type="cellIs" dxfId="355" priority="73" operator="equal">
      <formula>$AA$2</formula>
    </cfRule>
    <cfRule type="cellIs" dxfId="354" priority="69" operator="equal">
      <formula>$O$2</formula>
    </cfRule>
    <cfRule type="expression" dxfId="353" priority="68">
      <formula>AND(C4&lt;&gt;"",F4="")</formula>
    </cfRule>
    <cfRule type="cellIs" dxfId="352" priority="75" operator="equal">
      <formula>$AG$2</formula>
    </cfRule>
  </conditionalFormatting>
  <conditionalFormatting sqref="F51:F59">
    <cfRule type="expression" dxfId="351" priority="226">
      <formula>AND($M$60&lt;&gt;$N$60,$N$60&gt;1)</formula>
    </cfRule>
  </conditionalFormatting>
  <conditionalFormatting sqref="H50">
    <cfRule type="expression" dxfId="350" priority="40">
      <formula>$H$50&lt;&gt;0</formula>
    </cfRule>
  </conditionalFormatting>
  <conditionalFormatting sqref="H62:H65">
    <cfRule type="expression" dxfId="349" priority="240">
      <formula>$H$61="kein Umsatz"</formula>
    </cfRule>
  </conditionalFormatting>
  <conditionalFormatting sqref="H67:H70">
    <cfRule type="expression" dxfId="348" priority="228">
      <formula>$H$61="kein Umsatz"</formula>
    </cfRule>
  </conditionalFormatting>
  <conditionalFormatting sqref="H72:H75">
    <cfRule type="expression" dxfId="347" priority="227">
      <formula>$H$61="kein Umsatz"</formula>
    </cfRule>
  </conditionalFormatting>
  <conditionalFormatting sqref="H4:J4 C5:J47">
    <cfRule type="expression" dxfId="346" priority="44">
      <formula>AND($B$50="ü",$B4="")</formula>
    </cfRule>
  </conditionalFormatting>
  <conditionalFormatting sqref="H4:J47">
    <cfRule type="expression" dxfId="345" priority="43">
      <formula>AND($B4="-",H4&lt;&gt;0)</formula>
    </cfRule>
    <cfRule type="expression" dxfId="344" priority="45">
      <formula>$L4&lt;&gt;0</formula>
    </cfRule>
  </conditionalFormatting>
  <conditionalFormatting sqref="K4:K47">
    <cfRule type="expression" dxfId="342" priority="52">
      <formula>$B4="-"</formula>
    </cfRule>
    <cfRule type="expression" dxfId="341" priority="79">
      <formula>AND($B4="",$B$50="ü")</formula>
    </cfRule>
    <cfRule type="expression" dxfId="340" priority="80">
      <formula>OR(B4="",$M$49&lt;&gt;0,$L$3&lt;&gt;0)</formula>
    </cfRule>
    <cfRule type="expression" dxfId="339" priority="81">
      <formula>$B4="x"</formula>
    </cfRule>
    <cfRule type="expression" dxfId="338" priority="82">
      <formula>A4&lt;&gt;"!"</formula>
    </cfRule>
  </conditionalFormatting>
  <conditionalFormatting sqref="K48:K50">
    <cfRule type="cellIs" dxfId="337" priority="42" operator="greaterThan">
      <formula>0</formula>
    </cfRule>
    <cfRule type="cellIs" dxfId="336" priority="41" operator="lessThan">
      <formula>0</formula>
    </cfRule>
  </conditionalFormatting>
  <conditionalFormatting sqref="AP3:AP47">
    <cfRule type="expression" dxfId="335" priority="3">
      <formula>ISERROR($K3)</formula>
    </cfRule>
  </conditionalFormatting>
  <conditionalFormatting sqref="AP4:AP47">
    <cfRule type="cellIs" dxfId="334" priority="2" operator="equal">
      <formula>""</formula>
    </cfRule>
    <cfRule type="expression" dxfId="333" priority="1">
      <formula>$L$3&lt;&gt;0</formula>
    </cfRule>
  </conditionalFormatting>
  <conditionalFormatting sqref="AQ50">
    <cfRule type="expression" dxfId="332" priority="130">
      <formula>$AR$50&lt;0</formula>
    </cfRule>
  </conditionalFormatting>
  <conditionalFormatting sqref="AQ46:AR46">
    <cfRule type="expression" dxfId="331" priority="5">
      <formula>$BV$47&lt;&gt;0</formula>
    </cfRule>
  </conditionalFormatting>
  <conditionalFormatting sqref="AQ4:AS43">
    <cfRule type="expression" dxfId="330" priority="25">
      <formula>$AO4="E"</formula>
    </cfRule>
  </conditionalFormatting>
  <conditionalFormatting sqref="AQ44:AV44">
    <cfRule type="cellIs" dxfId="329" priority="8" operator="notEqual">
      <formula>""</formula>
    </cfRule>
  </conditionalFormatting>
  <conditionalFormatting sqref="AQ47:AZ47">
    <cfRule type="expression" dxfId="328" priority="36">
      <formula>$BE2&lt;&gt;0</formula>
    </cfRule>
    <cfRule type="cellIs" dxfId="327" priority="7" operator="equal">
      <formula>""</formula>
    </cfRule>
  </conditionalFormatting>
  <conditionalFormatting sqref="AQ4:BB8">
    <cfRule type="expression" dxfId="326" priority="9">
      <formula>$AQ$4="#"</formula>
    </cfRule>
  </conditionalFormatting>
  <conditionalFormatting sqref="AQ8:BB8">
    <cfRule type="expression" dxfId="325" priority="10">
      <formula>$AQ$4&lt;&gt;"#"</formula>
    </cfRule>
  </conditionalFormatting>
  <conditionalFormatting sqref="AQ9:BB13">
    <cfRule type="expression" dxfId="324" priority="11">
      <formula>$AQ$9="#"</formula>
    </cfRule>
  </conditionalFormatting>
  <conditionalFormatting sqref="AQ13:BB13">
    <cfRule type="expression" dxfId="323" priority="12">
      <formula>$AQ$9&lt;&gt;"#"</formula>
    </cfRule>
  </conditionalFormatting>
  <conditionalFormatting sqref="AQ14:BB18">
    <cfRule type="expression" dxfId="322" priority="13">
      <formula>$AQ$14="#"</formula>
    </cfRule>
  </conditionalFormatting>
  <conditionalFormatting sqref="AQ18:BB18">
    <cfRule type="expression" dxfId="321" priority="14">
      <formula>$AQ$14&lt;&gt;"#"</formula>
    </cfRule>
  </conditionalFormatting>
  <conditionalFormatting sqref="AQ19:BB23">
    <cfRule type="expression" dxfId="320" priority="15">
      <formula>$AQ$19="#"</formula>
    </cfRule>
  </conditionalFormatting>
  <conditionalFormatting sqref="AQ23:BB23">
    <cfRule type="expression" dxfId="319" priority="16">
      <formula>$AQ$19&lt;&gt;"#"</formula>
    </cfRule>
  </conditionalFormatting>
  <conditionalFormatting sqref="AQ24:BB28">
    <cfRule type="expression" dxfId="318" priority="17">
      <formula>$AQ$24="#"</formula>
    </cfRule>
  </conditionalFormatting>
  <conditionalFormatting sqref="AQ28:BB28">
    <cfRule type="expression" dxfId="317" priority="18">
      <formula>$AQ$24&lt;&gt;"#"</formula>
    </cfRule>
  </conditionalFormatting>
  <conditionalFormatting sqref="AQ29:BB33">
    <cfRule type="expression" dxfId="316" priority="19">
      <formula>$AQ$29="#"</formula>
    </cfRule>
  </conditionalFormatting>
  <conditionalFormatting sqref="AQ33:BB33">
    <cfRule type="expression" dxfId="315" priority="20">
      <formula>$AQ$29&lt;&gt;"#"</formula>
    </cfRule>
  </conditionalFormatting>
  <conditionalFormatting sqref="AQ34:BB38">
    <cfRule type="expression" dxfId="314" priority="21">
      <formula>$AQ$34="#"</formula>
    </cfRule>
  </conditionalFormatting>
  <conditionalFormatting sqref="AQ38:BB38">
    <cfRule type="expression" dxfId="313" priority="22">
      <formula>$AQ$34&lt;&gt;"#"</formula>
    </cfRule>
  </conditionalFormatting>
  <conditionalFormatting sqref="AQ39:BB43">
    <cfRule type="expression" dxfId="312" priority="23">
      <formula>$AQ$39="#"</formula>
    </cfRule>
  </conditionalFormatting>
  <conditionalFormatting sqref="AQ43:BB43">
    <cfRule type="expression" dxfId="311" priority="24">
      <formula>$AQ$39&lt;&gt;" "</formula>
    </cfRule>
  </conditionalFormatting>
  <conditionalFormatting sqref="AQ45:BB45">
    <cfRule type="expression" dxfId="310" priority="35">
      <formula>$BB$45&lt;&gt;0</formula>
    </cfRule>
  </conditionalFormatting>
  <conditionalFormatting sqref="AQ48:BB48 AT49 AW49:AZ49 BB49 AQ49:AR50 AT50:BB50">
    <cfRule type="expression" dxfId="309" priority="127">
      <formula>$AP$2=1</formula>
    </cfRule>
  </conditionalFormatting>
  <conditionalFormatting sqref="AQ1:BC47">
    <cfRule type="expression" dxfId="308" priority="4" stopIfTrue="1">
      <formula>$AP$2=1</formula>
    </cfRule>
  </conditionalFormatting>
  <conditionalFormatting sqref="AQ48:BC48 AT49 AW49:AZ49 BB49:BC49 AQ49:AR50 AT50:BC50">
    <cfRule type="expression" dxfId="307" priority="128" stopIfTrue="1">
      <formula>$AP$2=1</formula>
    </cfRule>
  </conditionalFormatting>
  <conditionalFormatting sqref="AR50">
    <cfRule type="expression" dxfId="306" priority="129" stopIfTrue="1">
      <formula>$AP$2=1</formula>
    </cfRule>
  </conditionalFormatting>
  <conditionalFormatting sqref="AR50:AU50">
    <cfRule type="expression" dxfId="305" priority="225">
      <formula>$AR$50&lt;0</formula>
    </cfRule>
  </conditionalFormatting>
  <conditionalFormatting sqref="AV50">
    <cfRule type="expression" dxfId="304" priority="198">
      <formula>$AR$50&lt;0</formula>
    </cfRule>
  </conditionalFormatting>
  <conditionalFormatting sqref="BB4">
    <cfRule type="expression" dxfId="303" priority="26">
      <formula>BV8&lt;&gt;0</formula>
    </cfRule>
  </conditionalFormatting>
  <conditionalFormatting sqref="BB9">
    <cfRule type="expression" dxfId="302" priority="27">
      <formula>BV13&lt;&gt;0</formula>
    </cfRule>
  </conditionalFormatting>
  <conditionalFormatting sqref="BB14">
    <cfRule type="expression" dxfId="301" priority="28">
      <formula>BV18&lt;&gt;0</formula>
    </cfRule>
  </conditionalFormatting>
  <conditionalFormatting sqref="BB19">
    <cfRule type="expression" dxfId="300" priority="29">
      <formula>BV23&lt;&gt;0</formula>
    </cfRule>
  </conditionalFormatting>
  <conditionalFormatting sqref="BB24">
    <cfRule type="expression" dxfId="299" priority="30">
      <formula>BV28&lt;&gt;0</formula>
    </cfRule>
  </conditionalFormatting>
  <conditionalFormatting sqref="BB29">
    <cfRule type="expression" dxfId="298" priority="31">
      <formula>BV33&lt;&gt;0</formula>
    </cfRule>
  </conditionalFormatting>
  <conditionalFormatting sqref="BB34">
    <cfRule type="expression" dxfId="297" priority="32">
      <formula>BV38&lt;&gt;0</formula>
    </cfRule>
  </conditionalFormatting>
  <conditionalFormatting sqref="BB39">
    <cfRule type="expression" dxfId="296" priority="33">
      <formula>BV43&lt;&gt;0</formula>
    </cfRule>
  </conditionalFormatting>
  <conditionalFormatting sqref="BE4:BE47">
    <cfRule type="cellIs" dxfId="295" priority="238" operator="equal">
      <formula>"OG7"</formula>
    </cfRule>
    <cfRule type="cellIs" dxfId="294" priority="239" operator="equal">
      <formula>"D9"</formula>
    </cfRule>
    <cfRule type="cellIs" dxfId="293" priority="236" operator="equal">
      <formula>"PGS7"</formula>
    </cfRule>
    <cfRule type="cellIs" dxfId="292" priority="237" operator="equal">
      <formula>"PGS5"</formula>
    </cfRule>
  </conditionalFormatting>
  <dataValidations count="1">
    <dataValidation type="list" allowBlank="1" showInputMessage="1" showErrorMessage="1" sqref="B50" xr:uid="{AF9363BA-89A5-4CE9-8E90-F27CC56A61CE}">
      <formula1>"o,y,ü"</formula1>
    </dataValidation>
  </dataValidations>
  <printOptions horizontalCentered="1"/>
  <pageMargins left="0" right="0" top="0.19685039370078741" bottom="0.43307086614173229" header="0" footer="0"/>
  <pageSetup paperSize="9" orientation="portrait" r:id="rId1"/>
  <headerFooter>
    <oddFooter>&amp;L&amp;"Arial,Standard"&amp;8Datei: &amp;Z&amp;F&amp;C&amp;"Cambria,Standard"&amp;8
   &amp;R&amp;"Arial,Standard"&amp;8Druck: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cellIs" priority="86" operator="greaterThan" id="{65711D85-2F58-483B-8A03-49E7A30E64B0}">
            <xm:f>Parameter!$I$5</xm:f>
            <x14:dxf>
              <font>
                <b/>
                <i val="0"/>
                <color rgb="FFFFFF00"/>
              </font>
              <fill>
                <patternFill>
                  <bgColor rgb="FFC00000"/>
                </patternFill>
              </fill>
            </x14:dxf>
          </x14:cfRule>
          <x14:cfRule type="cellIs" priority="85" operator="lessThan" id="{2E3691AD-C8A6-4FB9-865F-4F9198B5D67A}">
            <xm:f>Parameter!$H$5</xm:f>
            <x14:dxf>
              <font>
                <b/>
                <i val="0"/>
                <color rgb="FFFFFF00"/>
              </font>
              <fill>
                <patternFill>
                  <bgColor rgb="FFC00000"/>
                </patternFill>
              </fill>
            </x14:dxf>
          </x14:cfRule>
          <xm:sqref>B4:B25 B27:B47</xm:sqref>
        </x14:conditionalFormatting>
        <x14:conditionalFormatting xmlns:xm="http://schemas.microsoft.com/office/excel/2006/main">
          <x14:cfRule type="expression" priority="166" id="{0EEE5334-536C-45D7-836E-8706DCA4B417}">
            <xm:f>$H$61=Parameter!$D$2</xm:f>
            <x14:dxf>
              <font>
                <b/>
                <i val="0"/>
                <color theme="0"/>
              </font>
              <fill>
                <patternFill>
                  <bgColor theme="0"/>
                </patternFill>
              </fill>
              <border>
                <left/>
                <right/>
                <top/>
                <bottom/>
                <vertical/>
                <horizontal/>
              </border>
            </x14:dxf>
          </x14:cfRule>
          <xm:sqref>H61:K76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BAE603F6-D62F-4B17-8CE2-E9A475AE085B}">
          <x14:formula1>
            <xm:f>Parameter!$E$4:$E$12</xm:f>
          </x14:formula1>
          <xm:sqref>F27:F47 F4:F25</xm:sqref>
        </x14:dataValidation>
        <x14:dataValidation type="list" allowBlank="1" showInputMessage="1" showErrorMessage="1" xr:uid="{B904E016-60E0-4FF4-AC82-12103A9C4521}">
          <x14:formula1>
            <xm:f>Parameter!$D$14:$D$47</xm:f>
          </x14:formula1>
          <xm:sqref>E27:E47 E4:E25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269BF-8A83-4378-8756-C6B09C6ED4F0}">
  <sheetPr>
    <tabColor theme="9" tint="-0.249977111117893"/>
    <pageSetUpPr autoPageBreaks="0"/>
  </sheetPr>
  <dimension ref="A1:X96"/>
  <sheetViews>
    <sheetView showGridLines="0" showRowColHeaders="0" showZeros="0" zoomScaleNormal="100" workbookViewId="0"/>
  </sheetViews>
  <sheetFormatPr baseColWidth="10" defaultColWidth="9.77734375" defaultRowHeight="13.15" x14ac:dyDescent="0.45"/>
  <cols>
    <col min="1" max="1" width="0.77734375" style="80" customWidth="1"/>
    <col min="2" max="2" width="3.109375" style="81" customWidth="1"/>
    <col min="3" max="3" width="11.77734375" style="81" customWidth="1"/>
    <col min="4" max="4" width="9" style="95" customWidth="1"/>
    <col min="5" max="5" width="0.6640625" style="81" customWidth="1"/>
    <col min="6" max="6" width="3.109375" style="81" customWidth="1"/>
    <col min="7" max="7" width="11.77734375" style="81" customWidth="1"/>
    <col min="8" max="8" width="9" style="126" customWidth="1"/>
    <col min="9" max="9" width="0.6640625" style="81" customWidth="1"/>
    <col min="10" max="10" width="3.109375" style="81" customWidth="1"/>
    <col min="11" max="11" width="11.77734375" style="81" customWidth="1"/>
    <col min="12" max="12" width="9" style="81" customWidth="1"/>
    <col min="13" max="13" width="9.5546875" style="123" customWidth="1"/>
    <col min="14" max="14" width="1.77734375" style="142" customWidth="1"/>
    <col min="15" max="15" width="9.77734375" style="143" hidden="1" customWidth="1"/>
    <col min="16" max="16" width="0.77734375" style="81" customWidth="1"/>
    <col min="17" max="19" width="9.77734375" style="81" customWidth="1"/>
    <col min="20" max="16384" width="9.77734375" style="81"/>
  </cols>
  <sheetData>
    <row r="1" spans="1:17" s="74" customFormat="1" ht="3" customHeight="1" x14ac:dyDescent="0.45">
      <c r="A1" s="72"/>
      <c r="D1" s="75"/>
      <c r="H1" s="111"/>
      <c r="M1" s="75"/>
      <c r="N1" s="138"/>
      <c r="O1" s="734"/>
    </row>
    <row r="2" spans="1:17" s="8" customFormat="1" ht="22.15" customHeight="1" x14ac:dyDescent="0.4">
      <c r="A2" s="112"/>
      <c r="B2" s="735" t="str">
        <f>+Parameter!AH2</f>
        <v>EBIT</v>
      </c>
      <c r="C2" s="735"/>
      <c r="D2" s="736">
        <f>+Parameter!AJ2</f>
        <v>0</v>
      </c>
      <c r="E2" s="1401" t="s">
        <v>212</v>
      </c>
      <c r="F2" s="1401"/>
      <c r="G2" s="737">
        <f>+Parameter!AM2</f>
        <v>0</v>
      </c>
      <c r="H2" s="737">
        <f>+Parameter!AN2</f>
        <v>0</v>
      </c>
      <c r="I2" s="737">
        <f>+Parameter!AO2</f>
        <v>0</v>
      </c>
      <c r="J2" s="737">
        <f>+Parameter!AP2</f>
        <v>0</v>
      </c>
      <c r="K2" s="737">
        <f>+Parameter!AQ2</f>
        <v>0</v>
      </c>
      <c r="L2" s="737">
        <f>+Parameter!AR2</f>
        <v>0</v>
      </c>
      <c r="M2" s="738">
        <f>+M9+M15+M21+M27+M33+M39+M45+M51+M55</f>
        <v>0</v>
      </c>
      <c r="N2" s="139"/>
      <c r="O2" s="141"/>
    </row>
    <row r="3" spans="1:17" ht="13.15" customHeight="1" x14ac:dyDescent="0.45">
      <c r="B3" s="1409" t="s">
        <v>93</v>
      </c>
      <c r="C3" s="1409"/>
      <c r="D3" s="739">
        <f>+Parameter!AJ3</f>
        <v>0</v>
      </c>
      <c r="E3" s="1401"/>
      <c r="F3" s="1401"/>
      <c r="G3" s="740" t="str">
        <f>IF(G2&lt;&gt;0,"Zinsen","")</f>
        <v/>
      </c>
      <c r="H3" s="740" t="str">
        <f>IF(H2&lt;&gt;0,"Tilgung","")</f>
        <v/>
      </c>
      <c r="I3" s="741"/>
      <c r="J3" s="741"/>
      <c r="K3" s="740" t="str">
        <f>IF(K2&lt;&gt;0,"Rücklage","")</f>
        <v/>
      </c>
      <c r="L3" s="740" t="str">
        <f>IF(L2&lt;&gt;0,"Steuer","")</f>
        <v/>
      </c>
      <c r="M3" s="742" t="str">
        <f>+Parameter!AS3</f>
        <v>Jahresende</v>
      </c>
      <c r="O3" s="143" t="s">
        <v>36</v>
      </c>
    </row>
    <row r="4" spans="1:17" ht="2.1" customHeight="1" x14ac:dyDescent="0.45">
      <c r="D4" s="231"/>
      <c r="G4" s="150"/>
      <c r="H4" s="150"/>
      <c r="I4" s="151"/>
      <c r="J4" s="151"/>
      <c r="K4" s="150"/>
      <c r="L4" s="152"/>
      <c r="M4" s="122"/>
    </row>
    <row r="5" spans="1:17" ht="13.35" customHeight="1" x14ac:dyDescent="0.45">
      <c r="A5" s="76"/>
      <c r="B5" s="1412" t="str">
        <f>IF(Parameter!B4="#"," ",+Parameter!B4)</f>
        <v>HH</v>
      </c>
      <c r="C5" s="1412"/>
      <c r="D5" s="229">
        <f>SUM(D6:D9)</f>
        <v>0</v>
      </c>
      <c r="E5" s="229"/>
      <c r="F5" s="229"/>
      <c r="G5" s="229"/>
      <c r="H5" s="229">
        <f>SUM(H6:H9)</f>
        <v>0</v>
      </c>
      <c r="I5" s="229"/>
      <c r="J5" s="229"/>
      <c r="K5" s="229"/>
      <c r="L5" s="229">
        <f>SUM(L6:L9)</f>
        <v>0</v>
      </c>
      <c r="M5" s="407">
        <f>+L5+H5+D5</f>
        <v>0</v>
      </c>
      <c r="N5" s="144"/>
      <c r="O5" s="149">
        <f>+Parameter!AU4</f>
        <v>0</v>
      </c>
    </row>
    <row r="6" spans="1:17" ht="13.35" customHeight="1" x14ac:dyDescent="0.45">
      <c r="A6" s="76" t="str">
        <f>+Parameter!$D$4</f>
        <v>A</v>
      </c>
      <c r="B6" s="583" t="str">
        <f>+Parameter!AH5</f>
        <v>B</v>
      </c>
      <c r="C6" s="583" t="str">
        <f>+Parameter!AI5</f>
        <v>Bargeld</v>
      </c>
      <c r="D6" s="408">
        <f>+Parameter!AJ5</f>
        <v>0</v>
      </c>
      <c r="E6" s="743"/>
      <c r="F6" s="583" t="str">
        <f>+Parameter!AL5</f>
        <v>A</v>
      </c>
      <c r="G6" s="583" t="str">
        <f>+Parameter!AM5</f>
        <v>Ausstattung</v>
      </c>
      <c r="H6" s="408">
        <f>+Parameter!AN5</f>
        <v>0</v>
      </c>
      <c r="I6" s="743"/>
      <c r="J6" s="583" t="str">
        <f>+Parameter!AP5</f>
        <v>G</v>
      </c>
      <c r="K6" s="583" t="str">
        <f>+Parameter!AQ5</f>
        <v>Gaststätten</v>
      </c>
      <c r="L6" s="408">
        <f>+Parameter!AR5</f>
        <v>0</v>
      </c>
      <c r="M6" s="744" t="str">
        <f>IF(M7&lt;&gt;0,"aktuell","")</f>
        <v/>
      </c>
      <c r="N6" s="144"/>
      <c r="O6" s="148"/>
    </row>
    <row r="7" spans="1:17" ht="13.35" customHeight="1" x14ac:dyDescent="0.45">
      <c r="A7" s="76" t="str">
        <f>+Parameter!$D$4</f>
        <v>A</v>
      </c>
      <c r="B7" s="583" t="str">
        <f>+Parameter!AH6</f>
        <v>K</v>
      </c>
      <c r="C7" s="583" t="str">
        <f>+Parameter!AI6</f>
        <v>Kreditkarte LH</v>
      </c>
      <c r="D7" s="408">
        <f>+Parameter!AJ6</f>
        <v>0</v>
      </c>
      <c r="E7" s="743"/>
      <c r="F7" s="583" t="str">
        <f>+Parameter!AL6</f>
        <v>F</v>
      </c>
      <c r="G7" s="583" t="str">
        <f>+Parameter!AM6</f>
        <v>Friseur</v>
      </c>
      <c r="H7" s="408">
        <f>+Parameter!AN6</f>
        <v>0</v>
      </c>
      <c r="I7" s="743"/>
      <c r="J7" s="583">
        <f>+Parameter!AP6</f>
        <v>0</v>
      </c>
      <c r="K7" s="583">
        <f>+Parameter!AQ6</f>
        <v>0</v>
      </c>
      <c r="L7" s="408">
        <f>+Parameter!AR6</f>
        <v>0</v>
      </c>
      <c r="M7" s="745">
        <f>+Parameter!AS6</f>
        <v>0</v>
      </c>
      <c r="N7" s="144"/>
      <c r="O7" s="148"/>
      <c r="Q7" s="746"/>
    </row>
    <row r="8" spans="1:17" ht="13.35" customHeight="1" x14ac:dyDescent="0.45">
      <c r="A8" s="76" t="str">
        <f>+Parameter!$D$4</f>
        <v>A</v>
      </c>
      <c r="B8" s="583" t="str">
        <f>+Parameter!AH7</f>
        <v>L</v>
      </c>
      <c r="C8" s="583" t="str">
        <f>+Parameter!AI7</f>
        <v>Lebensmittel</v>
      </c>
      <c r="D8" s="408">
        <f>+Parameter!AJ7</f>
        <v>0</v>
      </c>
      <c r="E8" s="743"/>
      <c r="F8" s="583" t="str">
        <f>+Parameter!AL7</f>
        <v>I</v>
      </c>
      <c r="G8" s="583" t="str">
        <f>+Parameter!AM7</f>
        <v>Internet</v>
      </c>
      <c r="H8" s="408">
        <f>+Parameter!AN7</f>
        <v>0</v>
      </c>
      <c r="I8" s="743"/>
      <c r="J8" s="583">
        <f>+Parameter!AP7</f>
        <v>0</v>
      </c>
      <c r="K8" s="583">
        <f>+Parameter!AQ7</f>
        <v>0</v>
      </c>
      <c r="L8" s="408">
        <f>+Parameter!AR7</f>
        <v>0</v>
      </c>
      <c r="M8" s="744" t="str">
        <f>IF(M9&lt;&gt;0,"Jahresende","")</f>
        <v/>
      </c>
      <c r="N8" s="144"/>
      <c r="O8" s="148"/>
      <c r="Q8" s="746"/>
    </row>
    <row r="9" spans="1:17" ht="13.35" customHeight="1" x14ac:dyDescent="0.45">
      <c r="A9" s="76" t="str">
        <f>+Parameter!$D$4</f>
        <v>A</v>
      </c>
      <c r="B9" s="583" t="str">
        <f>+Parameter!AH8</f>
        <v>V</v>
      </c>
      <c r="C9" s="583" t="str">
        <f>+Parameter!AI8</f>
        <v>Versicherungen</v>
      </c>
      <c r="D9" s="408">
        <f>+Parameter!AJ8</f>
        <v>0</v>
      </c>
      <c r="E9" s="743"/>
      <c r="F9" s="583" t="str">
        <f>+Parameter!AL8</f>
        <v>M</v>
      </c>
      <c r="G9" s="583" t="str">
        <f>+Parameter!AM8</f>
        <v>Mobilfunk</v>
      </c>
      <c r="H9" s="408">
        <f>+Parameter!AN8</f>
        <v>0</v>
      </c>
      <c r="I9" s="743"/>
      <c r="J9" s="583" t="str">
        <f>+Parameter!AP8</f>
        <v>S</v>
      </c>
      <c r="K9" s="583" t="str">
        <f>+Parameter!AQ8</f>
        <v>Sonstiges</v>
      </c>
      <c r="L9" s="408">
        <f>+Parameter!AR8</f>
        <v>0</v>
      </c>
      <c r="M9" s="747">
        <f>+Parameter!AS8</f>
        <v>0</v>
      </c>
      <c r="N9" s="144"/>
      <c r="O9" s="148"/>
      <c r="Q9" s="746"/>
    </row>
    <row r="10" spans="1:17" ht="2.1" customHeight="1" x14ac:dyDescent="0.45">
      <c r="B10" s="80"/>
      <c r="C10" s="80"/>
      <c r="D10" s="748"/>
      <c r="E10" s="80"/>
      <c r="F10" s="80"/>
      <c r="G10" s="80"/>
      <c r="H10" s="748"/>
      <c r="I10" s="80"/>
      <c r="J10" s="80"/>
      <c r="K10" s="80"/>
      <c r="L10" s="748"/>
      <c r="M10" s="80"/>
      <c r="Q10" s="746"/>
    </row>
    <row r="11" spans="1:17" ht="13.35" customHeight="1" x14ac:dyDescent="0.45">
      <c r="A11" s="76"/>
      <c r="B11" s="1410" t="str">
        <f>IF(Parameter!B5="#"," ",+Parameter!B5)</f>
        <v>Frei</v>
      </c>
      <c r="C11" s="1410"/>
      <c r="D11" s="229">
        <f>SUM(D12:D15)</f>
        <v>0</v>
      </c>
      <c r="E11" s="229"/>
      <c r="F11" s="229"/>
      <c r="G11" s="229"/>
      <c r="H11" s="229">
        <f>SUM(H12:H15)</f>
        <v>0</v>
      </c>
      <c r="I11" s="229"/>
      <c r="J11" s="229"/>
      <c r="K11" s="229"/>
      <c r="L11" s="229">
        <f>SUM(L12:L15)</f>
        <v>0</v>
      </c>
      <c r="M11" s="407">
        <f>+L11+H11+D11</f>
        <v>0</v>
      </c>
      <c r="N11" s="144"/>
      <c r="O11" s="149">
        <f>+Parameter!AU9</f>
        <v>0</v>
      </c>
      <c r="Q11" s="746"/>
    </row>
    <row r="12" spans="1:17" ht="13.35" customHeight="1" x14ac:dyDescent="0.45">
      <c r="A12" s="76" t="str">
        <f>+Parameter!$D$5</f>
        <v>A</v>
      </c>
      <c r="B12" s="410">
        <f>+Parameter!AH10</f>
        <v>0</v>
      </c>
      <c r="C12" s="410">
        <f>+Parameter!AI10</f>
        <v>0</v>
      </c>
      <c r="D12" s="408">
        <f>+Parameter!AJ10</f>
        <v>0</v>
      </c>
      <c r="E12" s="749"/>
      <c r="F12" s="410" t="str">
        <f>+Parameter!AL10</f>
        <v>F</v>
      </c>
      <c r="G12" s="410" t="str">
        <f>+Parameter!AM10</f>
        <v>Förderkreise</v>
      </c>
      <c r="H12" s="408">
        <f>+Parameter!AN10</f>
        <v>0</v>
      </c>
      <c r="I12" s="749"/>
      <c r="J12" s="410" t="str">
        <f>+Parameter!AP10</f>
        <v>U</v>
      </c>
      <c r="K12" s="410" t="str">
        <f>+Parameter!AQ10</f>
        <v>Urlaub</v>
      </c>
      <c r="L12" s="408">
        <f>+Parameter!AR10</f>
        <v>0</v>
      </c>
      <c r="M12" s="744" t="str">
        <f>IF(M13&lt;&gt;0,"aktuell","")</f>
        <v/>
      </c>
      <c r="N12" s="144"/>
      <c r="O12" s="148"/>
      <c r="Q12" s="746"/>
    </row>
    <row r="13" spans="1:17" ht="13.35" customHeight="1" x14ac:dyDescent="0.45">
      <c r="A13" s="76" t="str">
        <f>+Parameter!$D$5</f>
        <v>A</v>
      </c>
      <c r="B13" s="410">
        <f>+Parameter!AH11</f>
        <v>0</v>
      </c>
      <c r="C13" s="410">
        <f>+Parameter!AI11</f>
        <v>0</v>
      </c>
      <c r="D13" s="408">
        <f>+Parameter!AJ11</f>
        <v>0</v>
      </c>
      <c r="E13" s="749"/>
      <c r="F13" s="410" t="str">
        <f>+Parameter!AL11</f>
        <v>G</v>
      </c>
      <c r="G13" s="410" t="str">
        <f>+Parameter!AM11</f>
        <v>Geschenke</v>
      </c>
      <c r="H13" s="408">
        <f>+Parameter!AN11</f>
        <v>0</v>
      </c>
      <c r="I13" s="749"/>
      <c r="J13" s="410" t="str">
        <f>+Parameter!AP11</f>
        <v>V</v>
      </c>
      <c r="K13" s="410" t="str">
        <f>+Parameter!AQ11</f>
        <v>Veranstaltungn</v>
      </c>
      <c r="L13" s="408">
        <f>+Parameter!AR11</f>
        <v>0</v>
      </c>
      <c r="M13" s="745">
        <f>+Parameter!AS11</f>
        <v>0</v>
      </c>
      <c r="N13" s="144"/>
      <c r="O13" s="148"/>
      <c r="Q13" s="746"/>
    </row>
    <row r="14" spans="1:17" ht="13.35" customHeight="1" x14ac:dyDescent="0.45">
      <c r="A14" s="134" t="str">
        <f>+Parameter!$D$5</f>
        <v>A</v>
      </c>
      <c r="B14" s="410">
        <f>+Parameter!AH12</f>
        <v>0</v>
      </c>
      <c r="C14" s="410">
        <f>+Parameter!AI12</f>
        <v>0</v>
      </c>
      <c r="D14" s="408">
        <f>+Parameter!AJ12</f>
        <v>0</v>
      </c>
      <c r="E14" s="749"/>
      <c r="F14" s="410" t="str">
        <f>+Parameter!AL12</f>
        <v>H</v>
      </c>
      <c r="G14" s="410" t="str">
        <f>+Parameter!AM12</f>
        <v>Hobby</v>
      </c>
      <c r="H14" s="408">
        <f>+Parameter!AN12</f>
        <v>0</v>
      </c>
      <c r="I14" s="749"/>
      <c r="J14" s="410">
        <f>+Parameter!AP12</f>
        <v>0</v>
      </c>
      <c r="K14" s="410">
        <f>+Parameter!AQ12</f>
        <v>0</v>
      </c>
      <c r="L14" s="408">
        <f>+Parameter!AR12</f>
        <v>0</v>
      </c>
      <c r="M14" s="744" t="str">
        <f>IF(M15&lt;&gt;0,"Jahresende","")</f>
        <v/>
      </c>
      <c r="N14" s="144"/>
      <c r="O14" s="148"/>
      <c r="Q14" s="746"/>
    </row>
    <row r="15" spans="1:17" ht="13.35" customHeight="1" x14ac:dyDescent="0.45">
      <c r="A15" s="76" t="str">
        <f>+Parameter!$D$5</f>
        <v>A</v>
      </c>
      <c r="B15" s="410">
        <f>+Parameter!AH13</f>
        <v>0</v>
      </c>
      <c r="C15" s="410">
        <f>+Parameter!AI13</f>
        <v>0</v>
      </c>
      <c r="D15" s="408">
        <f>+Parameter!AJ13</f>
        <v>0</v>
      </c>
      <c r="E15" s="749"/>
      <c r="F15" s="410" t="str">
        <f>+Parameter!AL13</f>
        <v>S</v>
      </c>
      <c r="G15" s="410" t="str">
        <f>+Parameter!AM13</f>
        <v>Sport</v>
      </c>
      <c r="H15" s="408">
        <f>+Parameter!AN13</f>
        <v>0</v>
      </c>
      <c r="I15" s="749"/>
      <c r="J15" s="410" t="str">
        <f>+Parameter!AP13</f>
        <v>A</v>
      </c>
      <c r="K15" s="410" t="str">
        <f>+Parameter!AQ13</f>
        <v>Akkordeon</v>
      </c>
      <c r="L15" s="408">
        <f>+Parameter!AR13</f>
        <v>0</v>
      </c>
      <c r="M15" s="747">
        <f>+Parameter!AS13</f>
        <v>0</v>
      </c>
      <c r="N15" s="144"/>
      <c r="O15" s="148"/>
      <c r="Q15" s="746"/>
    </row>
    <row r="16" spans="1:17" ht="2.1" customHeight="1" x14ac:dyDescent="0.45">
      <c r="B16" s="80"/>
      <c r="C16" s="80"/>
      <c r="D16" s="748"/>
      <c r="E16" s="80"/>
      <c r="F16" s="80"/>
      <c r="G16" s="80"/>
      <c r="H16" s="748"/>
      <c r="I16" s="80"/>
      <c r="J16" s="80"/>
      <c r="K16" s="80"/>
      <c r="L16" s="748"/>
      <c r="M16" s="80"/>
      <c r="Q16" s="746"/>
    </row>
    <row r="17" spans="1:24" ht="13.35" customHeight="1" x14ac:dyDescent="0.45">
      <c r="A17" s="76"/>
      <c r="B17" s="1411" t="str">
        <f>IF(Parameter!B6="#"," ",+Parameter!B6)</f>
        <v>Arzt</v>
      </c>
      <c r="C17" s="1411"/>
      <c r="D17" s="229">
        <f>SUM(D18:D21)</f>
        <v>0</v>
      </c>
      <c r="E17" s="229"/>
      <c r="F17" s="229"/>
      <c r="G17" s="229"/>
      <c r="H17" s="229">
        <f>SUM(H18:H21)</f>
        <v>0</v>
      </c>
      <c r="I17" s="229"/>
      <c r="J17" s="229"/>
      <c r="K17" s="229"/>
      <c r="L17" s="229">
        <f>SUM(L18:L21)</f>
        <v>0</v>
      </c>
      <c r="M17" s="407">
        <f>+L17+H17+D17</f>
        <v>0</v>
      </c>
      <c r="N17" s="144"/>
      <c r="O17" s="149">
        <f>+Parameter!AU14</f>
        <v>0</v>
      </c>
      <c r="Q17" s="746"/>
    </row>
    <row r="18" spans="1:24" ht="13.35" customHeight="1" x14ac:dyDescent="0.45">
      <c r="A18" s="76" t="str">
        <f>+Parameter!$D$6</f>
        <v>A</v>
      </c>
      <c r="B18" s="411" t="str">
        <f>+Parameter!AH15</f>
        <v>A</v>
      </c>
      <c r="C18" s="411" t="str">
        <f>+Parameter!AI15</f>
        <v>Augenarzt</v>
      </c>
      <c r="D18" s="408">
        <f>+Parameter!AJ15</f>
        <v>0</v>
      </c>
      <c r="E18" s="750"/>
      <c r="F18" s="411" t="str">
        <f>+Parameter!AL15</f>
        <v>K</v>
      </c>
      <c r="G18" s="411" t="str">
        <f>+Parameter!AM15</f>
        <v>Kardiologie</v>
      </c>
      <c r="H18" s="408">
        <f>+Parameter!AN15</f>
        <v>0</v>
      </c>
      <c r="I18" s="750"/>
      <c r="J18" s="411" t="str">
        <f>+Parameter!AP15</f>
        <v>D</v>
      </c>
      <c r="K18" s="411" t="str">
        <f>+Parameter!AQ15</f>
        <v>DKV-Beitrag</v>
      </c>
      <c r="L18" s="408">
        <f>+Parameter!AR15</f>
        <v>0</v>
      </c>
      <c r="M18" s="744" t="str">
        <f>IF(M19&lt;&gt;0,"aktuell","")</f>
        <v/>
      </c>
      <c r="N18" s="144"/>
      <c r="O18" s="148"/>
      <c r="Q18" s="746"/>
    </row>
    <row r="19" spans="1:24" ht="13.35" customHeight="1" x14ac:dyDescent="0.45">
      <c r="A19" s="76" t="str">
        <f>+Parameter!$D$6</f>
        <v>A</v>
      </c>
      <c r="B19" s="411" t="str">
        <f>+Parameter!AH16</f>
        <v>H</v>
      </c>
      <c r="C19" s="411" t="str">
        <f>+Parameter!AI16</f>
        <v>Hausarzt</v>
      </c>
      <c r="D19" s="408">
        <f>+Parameter!AJ16</f>
        <v>0</v>
      </c>
      <c r="E19" s="750"/>
      <c r="F19" s="411" t="str">
        <f>+Parameter!AL16</f>
        <v>N</v>
      </c>
      <c r="G19" s="411" t="str">
        <f>+Parameter!AM16</f>
        <v>Nephrologie</v>
      </c>
      <c r="H19" s="408">
        <f>+Parameter!AN16</f>
        <v>0</v>
      </c>
      <c r="I19" s="750"/>
      <c r="J19" s="411">
        <f>+Parameter!AP16</f>
        <v>0</v>
      </c>
      <c r="K19" s="411">
        <f>+Parameter!AQ16</f>
        <v>0</v>
      </c>
      <c r="L19" s="408">
        <f>+Parameter!AR16</f>
        <v>0</v>
      </c>
      <c r="M19" s="745">
        <f>+Parameter!AS16</f>
        <v>0</v>
      </c>
      <c r="N19" s="144"/>
      <c r="O19" s="148"/>
      <c r="Q19" s="746"/>
    </row>
    <row r="20" spans="1:24" ht="13.35" customHeight="1" x14ac:dyDescent="0.45">
      <c r="A20" s="76" t="str">
        <f>+Parameter!$D$6</f>
        <v>A</v>
      </c>
      <c r="B20" s="411" t="str">
        <f>+Parameter!AH17</f>
        <v>Z</v>
      </c>
      <c r="C20" s="411" t="str">
        <f>+Parameter!AI17</f>
        <v>Zahnarzt</v>
      </c>
      <c r="D20" s="408">
        <f>+Parameter!AJ17</f>
        <v>0</v>
      </c>
      <c r="E20" s="750"/>
      <c r="F20" s="411" t="str">
        <f>+Parameter!AL17</f>
        <v>U</v>
      </c>
      <c r="G20" s="411" t="str">
        <f>+Parameter!AM17</f>
        <v>Urologie</v>
      </c>
      <c r="H20" s="408">
        <f>+Parameter!AN17</f>
        <v>0</v>
      </c>
      <c r="I20" s="750"/>
      <c r="J20" s="411">
        <f>+Parameter!AP17</f>
        <v>0</v>
      </c>
      <c r="K20" s="411">
        <f>+Parameter!AQ17</f>
        <v>0</v>
      </c>
      <c r="L20" s="408">
        <f>+Parameter!AR17</f>
        <v>0</v>
      </c>
      <c r="M20" s="744" t="str">
        <f>IF(M21&lt;&gt;0,"Jahresende","")</f>
        <v/>
      </c>
      <c r="N20" s="144"/>
      <c r="O20" s="148"/>
      <c r="Q20" s="746"/>
    </row>
    <row r="21" spans="1:24" ht="13.35" customHeight="1" x14ac:dyDescent="0.45">
      <c r="A21" s="76" t="str">
        <f>+Parameter!$D$6</f>
        <v>A</v>
      </c>
      <c r="B21" s="411" t="str">
        <f>+Parameter!AH18</f>
        <v>M</v>
      </c>
      <c r="C21" s="411" t="str">
        <f>+Parameter!AI18</f>
        <v>Medikamente</v>
      </c>
      <c r="D21" s="408">
        <f>+Parameter!AJ18</f>
        <v>0</v>
      </c>
      <c r="E21" s="750"/>
      <c r="F21" s="411" t="str">
        <f>+Parameter!AL18</f>
        <v>L</v>
      </c>
      <c r="G21" s="411" t="str">
        <f>+Parameter!AM18</f>
        <v>Labor</v>
      </c>
      <c r="H21" s="408">
        <f>+Parameter!AN18</f>
        <v>0</v>
      </c>
      <c r="I21" s="750"/>
      <c r="J21" s="411" t="str">
        <f>+Parameter!AP18</f>
        <v>E</v>
      </c>
      <c r="K21" s="411" t="str">
        <f>+Parameter!AQ18</f>
        <v>Erstattung DKV</v>
      </c>
      <c r="L21" s="408">
        <f>+Parameter!AR18</f>
        <v>0</v>
      </c>
      <c r="M21" s="747">
        <f>+Parameter!AS18</f>
        <v>0</v>
      </c>
      <c r="N21" s="144"/>
      <c r="O21" s="148"/>
      <c r="Q21" s="746"/>
    </row>
    <row r="22" spans="1:24" ht="2.1" customHeight="1" x14ac:dyDescent="0.45">
      <c r="B22" s="80"/>
      <c r="C22" s="80"/>
      <c r="D22" s="748"/>
      <c r="E22" s="80"/>
      <c r="F22" s="80"/>
      <c r="G22" s="80"/>
      <c r="H22" s="748"/>
      <c r="I22" s="80"/>
      <c r="J22" s="80"/>
      <c r="K22" s="80"/>
      <c r="L22" s="748"/>
      <c r="M22" s="80"/>
      <c r="Q22" s="746"/>
    </row>
    <row r="23" spans="1:24" ht="13.35" customHeight="1" x14ac:dyDescent="0.45">
      <c r="A23" s="76"/>
      <c r="B23" s="1391" t="str">
        <f>IF(Parameter!B7="#"," ",+Parameter!B7)</f>
        <v xml:space="preserve"> </v>
      </c>
      <c r="C23" s="1391"/>
      <c r="D23" s="229">
        <f>SUM(D24:D27)</f>
        <v>0</v>
      </c>
      <c r="E23" s="229"/>
      <c r="F23" s="229"/>
      <c r="G23" s="229"/>
      <c r="H23" s="229">
        <f>SUM(H24:H27)</f>
        <v>0</v>
      </c>
      <c r="I23" s="229"/>
      <c r="J23" s="229"/>
      <c r="K23" s="229"/>
      <c r="L23" s="229">
        <f>SUM(L24:L27)</f>
        <v>0</v>
      </c>
      <c r="M23" s="407">
        <f>+L23+H23+D23</f>
        <v>0</v>
      </c>
      <c r="N23" s="144"/>
      <c r="O23" s="149">
        <f>+Parameter!AU19</f>
        <v>0</v>
      </c>
      <c r="Q23" s="746"/>
    </row>
    <row r="24" spans="1:24" ht="13.35" customHeight="1" x14ac:dyDescent="0.45">
      <c r="A24" s="76">
        <f>+Parameter!$D$7</f>
        <v>0</v>
      </c>
      <c r="B24" s="412">
        <f>+Parameter!AH20</f>
        <v>0</v>
      </c>
      <c r="C24" s="412">
        <f>+Parameter!AI20</f>
        <v>0</v>
      </c>
      <c r="D24" s="408">
        <f>+Parameter!AJ20</f>
        <v>0</v>
      </c>
      <c r="E24" s="751"/>
      <c r="F24" s="412">
        <f>+Parameter!AL20</f>
        <v>0</v>
      </c>
      <c r="G24" s="412">
        <f>+Parameter!AM20</f>
        <v>0</v>
      </c>
      <c r="H24" s="408">
        <f>+Parameter!AN20</f>
        <v>0</v>
      </c>
      <c r="I24" s="751"/>
      <c r="J24" s="412">
        <f>+Parameter!AP20</f>
        <v>0</v>
      </c>
      <c r="K24" s="412">
        <f>+Parameter!AQ20</f>
        <v>0</v>
      </c>
      <c r="L24" s="408">
        <f>+Parameter!AR20</f>
        <v>0</v>
      </c>
      <c r="M24" s="744" t="str">
        <f>IF(M25&lt;&gt;0,"aktuell","")</f>
        <v/>
      </c>
      <c r="N24" s="144"/>
      <c r="O24" s="148"/>
      <c r="Q24" s="746"/>
    </row>
    <row r="25" spans="1:24" ht="13.35" customHeight="1" x14ac:dyDescent="0.45">
      <c r="A25" s="76">
        <f>+Parameter!$D$7</f>
        <v>0</v>
      </c>
      <c r="B25" s="412">
        <f>+Parameter!AH21</f>
        <v>0</v>
      </c>
      <c r="C25" s="412">
        <f>+Parameter!AI21</f>
        <v>0</v>
      </c>
      <c r="D25" s="408">
        <f>+Parameter!AJ21</f>
        <v>0</v>
      </c>
      <c r="E25" s="751"/>
      <c r="F25" s="412">
        <f>+Parameter!AL21</f>
        <v>0</v>
      </c>
      <c r="G25" s="412">
        <f>+Parameter!AM21</f>
        <v>0</v>
      </c>
      <c r="H25" s="408">
        <f>+Parameter!AN21</f>
        <v>0</v>
      </c>
      <c r="I25" s="751"/>
      <c r="J25" s="412">
        <f>+Parameter!AP21</f>
        <v>0</v>
      </c>
      <c r="K25" s="412">
        <f>+Parameter!AQ21</f>
        <v>0</v>
      </c>
      <c r="L25" s="408">
        <f>+Parameter!AR21</f>
        <v>0</v>
      </c>
      <c r="M25" s="745">
        <f>+Parameter!AS21</f>
        <v>0</v>
      </c>
      <c r="N25" s="144"/>
      <c r="O25" s="148"/>
      <c r="Q25" s="746"/>
    </row>
    <row r="26" spans="1:24" ht="13.35" customHeight="1" x14ac:dyDescent="0.45">
      <c r="A26" s="76">
        <f>+Parameter!$D$7</f>
        <v>0</v>
      </c>
      <c r="B26" s="412">
        <f>+Parameter!AH22</f>
        <v>0</v>
      </c>
      <c r="C26" s="412">
        <f>+Parameter!AI22</f>
        <v>0</v>
      </c>
      <c r="D26" s="408">
        <f>+Parameter!AJ22</f>
        <v>0</v>
      </c>
      <c r="E26" s="751"/>
      <c r="F26" s="412">
        <f>+Parameter!AL22</f>
        <v>0</v>
      </c>
      <c r="G26" s="412">
        <f>+Parameter!AM22</f>
        <v>0</v>
      </c>
      <c r="H26" s="408">
        <f>+Parameter!AN22</f>
        <v>0</v>
      </c>
      <c r="I26" s="751"/>
      <c r="J26" s="412">
        <f>+Parameter!AP22</f>
        <v>0</v>
      </c>
      <c r="K26" s="412">
        <f>+Parameter!AQ22</f>
        <v>0</v>
      </c>
      <c r="L26" s="408">
        <f>+Parameter!AR22</f>
        <v>0</v>
      </c>
      <c r="M26" s="744" t="str">
        <f>IF(M27&lt;&gt;0,"Jahresende","")</f>
        <v/>
      </c>
      <c r="N26" s="144"/>
      <c r="O26" s="148"/>
      <c r="Q26" s="746"/>
    </row>
    <row r="27" spans="1:24" ht="13.35" customHeight="1" x14ac:dyDescent="0.45">
      <c r="A27" s="76">
        <f>+Parameter!$D$7</f>
        <v>0</v>
      </c>
      <c r="B27" s="412">
        <f>+Parameter!AH23</f>
        <v>0</v>
      </c>
      <c r="C27" s="412">
        <f>+Parameter!AI23</f>
        <v>0</v>
      </c>
      <c r="D27" s="408">
        <f>+Parameter!AJ23</f>
        <v>0</v>
      </c>
      <c r="E27" s="751"/>
      <c r="F27" s="412">
        <f>+Parameter!AL23</f>
        <v>0</v>
      </c>
      <c r="G27" s="412">
        <f>+Parameter!AM23</f>
        <v>0</v>
      </c>
      <c r="H27" s="408">
        <f>+Parameter!AN23</f>
        <v>0</v>
      </c>
      <c r="I27" s="751"/>
      <c r="J27" s="412">
        <f>+Parameter!AP23</f>
        <v>0</v>
      </c>
      <c r="K27" s="412">
        <f>+Parameter!AQ23</f>
        <v>0</v>
      </c>
      <c r="L27" s="408">
        <f>+Parameter!AR23</f>
        <v>0</v>
      </c>
      <c r="M27" s="747">
        <f>+Parameter!AS23</f>
        <v>0</v>
      </c>
      <c r="N27" s="144"/>
      <c r="O27" s="148"/>
      <c r="Q27" s="746"/>
    </row>
    <row r="28" spans="1:24" ht="2.1" customHeight="1" x14ac:dyDescent="0.45">
      <c r="B28" s="80"/>
      <c r="C28" s="80"/>
      <c r="D28" s="748"/>
      <c r="E28" s="80"/>
      <c r="F28" s="80"/>
      <c r="G28" s="80"/>
      <c r="H28" s="748"/>
      <c r="I28" s="80"/>
      <c r="J28" s="80"/>
      <c r="K28" s="80"/>
      <c r="L28" s="748"/>
      <c r="M28" s="80"/>
      <c r="Q28" s="746"/>
    </row>
    <row r="29" spans="1:24" ht="13.35" customHeight="1" x14ac:dyDescent="0.45">
      <c r="A29" s="76"/>
      <c r="B29" s="1402" t="str">
        <f>IF(Parameter!B8="#"," ",+Parameter!B8)</f>
        <v xml:space="preserve"> </v>
      </c>
      <c r="C29" s="1402"/>
      <c r="D29" s="229">
        <f>SUM(D30:D33)</f>
        <v>0</v>
      </c>
      <c r="E29" s="229"/>
      <c r="F29" s="229"/>
      <c r="G29" s="229"/>
      <c r="H29" s="229">
        <f>SUM(H30:H33)</f>
        <v>0</v>
      </c>
      <c r="I29" s="229"/>
      <c r="J29" s="229"/>
      <c r="K29" s="229"/>
      <c r="L29" s="229">
        <f>SUM(L30:L33)</f>
        <v>0</v>
      </c>
      <c r="M29" s="407">
        <f>+L29+H29+D29</f>
        <v>0</v>
      </c>
      <c r="N29" s="144"/>
      <c r="O29" s="149">
        <f>+Parameter!AU24</f>
        <v>0</v>
      </c>
      <c r="Q29" s="746"/>
    </row>
    <row r="30" spans="1:24" ht="13.35" customHeight="1" x14ac:dyDescent="0.45">
      <c r="A30" s="76">
        <f>+Parameter!$D$8</f>
        <v>0</v>
      </c>
      <c r="B30" s="413">
        <f>+Parameter!AH25</f>
        <v>0</v>
      </c>
      <c r="C30" s="413">
        <f>+Parameter!AI25</f>
        <v>0</v>
      </c>
      <c r="D30" s="408">
        <f>+Parameter!AJ25</f>
        <v>0</v>
      </c>
      <c r="E30" s="752"/>
      <c r="F30" s="413">
        <f>+Parameter!AL25</f>
        <v>0</v>
      </c>
      <c r="G30" s="413">
        <f>+Parameter!AM25</f>
        <v>0</v>
      </c>
      <c r="H30" s="408">
        <f>+Parameter!AN25</f>
        <v>0</v>
      </c>
      <c r="I30" s="752"/>
      <c r="J30" s="413">
        <f>+Parameter!AP25</f>
        <v>0</v>
      </c>
      <c r="K30" s="413">
        <f>+Parameter!AQ25</f>
        <v>0</v>
      </c>
      <c r="L30" s="408">
        <f>+Parameter!AR25</f>
        <v>0</v>
      </c>
      <c r="M30" s="744" t="str">
        <f>IF(M31&lt;&gt;0,"aktuell","")</f>
        <v/>
      </c>
      <c r="N30" s="144"/>
      <c r="O30" s="148"/>
      <c r="Q30" s="746"/>
      <c r="X30" s="846"/>
    </row>
    <row r="31" spans="1:24" ht="13.35" customHeight="1" x14ac:dyDescent="0.45">
      <c r="A31" s="76">
        <f>+Parameter!$D$8</f>
        <v>0</v>
      </c>
      <c r="B31" s="413">
        <f>+Parameter!AH26</f>
        <v>0</v>
      </c>
      <c r="C31" s="413">
        <f>+Parameter!AI26</f>
        <v>0</v>
      </c>
      <c r="D31" s="408">
        <f>+Parameter!AJ26</f>
        <v>0</v>
      </c>
      <c r="E31" s="752"/>
      <c r="F31" s="413">
        <f>+Parameter!AL26</f>
        <v>0</v>
      </c>
      <c r="G31" s="413">
        <f>+Parameter!AM26</f>
        <v>0</v>
      </c>
      <c r="H31" s="408">
        <f>+Parameter!AN26</f>
        <v>0</v>
      </c>
      <c r="I31" s="752"/>
      <c r="J31" s="413">
        <f>+Parameter!AP26</f>
        <v>0</v>
      </c>
      <c r="K31" s="413">
        <f>+Parameter!AQ26</f>
        <v>0</v>
      </c>
      <c r="L31" s="408">
        <f>+Parameter!AR26</f>
        <v>0</v>
      </c>
      <c r="M31" s="745">
        <f>+Parameter!AS26</f>
        <v>0</v>
      </c>
      <c r="N31" s="144"/>
      <c r="O31" s="148"/>
      <c r="Q31" s="746"/>
    </row>
    <row r="32" spans="1:24" ht="13.35" customHeight="1" x14ac:dyDescent="0.45">
      <c r="A32" s="76">
        <f>+Parameter!$D$8</f>
        <v>0</v>
      </c>
      <c r="B32" s="413">
        <f>+Parameter!AH27</f>
        <v>0</v>
      </c>
      <c r="C32" s="413">
        <f>+Parameter!AI27</f>
        <v>0</v>
      </c>
      <c r="D32" s="408">
        <f>+Parameter!AJ27</f>
        <v>0</v>
      </c>
      <c r="E32" s="752"/>
      <c r="F32" s="413">
        <f>+Parameter!AL27</f>
        <v>0</v>
      </c>
      <c r="G32" s="413">
        <f>+Parameter!AM27</f>
        <v>0</v>
      </c>
      <c r="H32" s="408">
        <f>+Parameter!AN27</f>
        <v>0</v>
      </c>
      <c r="I32" s="752"/>
      <c r="J32" s="413">
        <f>+Parameter!AP27</f>
        <v>0</v>
      </c>
      <c r="K32" s="413">
        <f>+Parameter!AQ27</f>
        <v>0</v>
      </c>
      <c r="L32" s="408">
        <f>+Parameter!AR27</f>
        <v>0</v>
      </c>
      <c r="M32" s="744" t="str">
        <f>IF(M33&lt;&gt;0,"Jahresende","")</f>
        <v/>
      </c>
      <c r="N32" s="144"/>
      <c r="O32" s="148"/>
      <c r="Q32" s="746"/>
    </row>
    <row r="33" spans="1:17" ht="13.35" customHeight="1" x14ac:dyDescent="0.45">
      <c r="A33" s="76">
        <f>+Parameter!$D$8</f>
        <v>0</v>
      </c>
      <c r="B33" s="413">
        <f>+Parameter!AH28</f>
        <v>0</v>
      </c>
      <c r="C33" s="413">
        <f>+Parameter!AI28</f>
        <v>0</v>
      </c>
      <c r="D33" s="408">
        <f>+Parameter!AJ28</f>
        <v>0</v>
      </c>
      <c r="E33" s="752"/>
      <c r="F33" s="413">
        <f>+Parameter!AL28</f>
        <v>0</v>
      </c>
      <c r="G33" s="413">
        <f>+Parameter!AM28</f>
        <v>0</v>
      </c>
      <c r="H33" s="408">
        <f>+Parameter!AN28</f>
        <v>0</v>
      </c>
      <c r="I33" s="752"/>
      <c r="J33" s="413">
        <f>+Parameter!AP28</f>
        <v>0</v>
      </c>
      <c r="K33" s="413">
        <f>+Parameter!AQ28</f>
        <v>0</v>
      </c>
      <c r="L33" s="408">
        <f>+Parameter!AR28</f>
        <v>0</v>
      </c>
      <c r="M33" s="747">
        <f>+Parameter!AS28</f>
        <v>0</v>
      </c>
      <c r="N33" s="144"/>
      <c r="O33" s="148"/>
      <c r="Q33" s="746"/>
    </row>
    <row r="34" spans="1:17" ht="2.1" customHeight="1" x14ac:dyDescent="0.45">
      <c r="B34" s="80"/>
      <c r="C34" s="80"/>
      <c r="D34" s="748"/>
      <c r="E34" s="80"/>
      <c r="F34" s="80"/>
      <c r="G34" s="80"/>
      <c r="H34" s="748"/>
      <c r="I34" s="80"/>
      <c r="J34" s="80"/>
      <c r="K34" s="80"/>
      <c r="L34" s="748"/>
      <c r="M34" s="80"/>
      <c r="Q34" s="746"/>
    </row>
    <row r="35" spans="1:17" ht="13.35" customHeight="1" x14ac:dyDescent="0.45">
      <c r="A35" s="76"/>
      <c r="B35" s="1405" t="str">
        <f>IF(Parameter!B9="#"," ",+Parameter!B9)</f>
        <v xml:space="preserve"> </v>
      </c>
      <c r="C35" s="1405"/>
      <c r="D35" s="229">
        <f>SUM(D36:D39)</f>
        <v>0</v>
      </c>
      <c r="E35" s="229"/>
      <c r="F35" s="229"/>
      <c r="G35" s="229"/>
      <c r="H35" s="229">
        <f>SUM(H36:H39)</f>
        <v>0</v>
      </c>
      <c r="I35" s="229"/>
      <c r="J35" s="229"/>
      <c r="K35" s="229"/>
      <c r="L35" s="229">
        <f>SUM(L36:L39)</f>
        <v>0</v>
      </c>
      <c r="M35" s="407">
        <f>+L35+H35+D35</f>
        <v>0</v>
      </c>
      <c r="N35" s="144"/>
      <c r="O35" s="149">
        <f>+Parameter!AU29</f>
        <v>0</v>
      </c>
      <c r="Q35" s="746"/>
    </row>
    <row r="36" spans="1:17" ht="13.35" customHeight="1" x14ac:dyDescent="0.45">
      <c r="A36" s="76">
        <f>+Parameter!$D$9</f>
        <v>0</v>
      </c>
      <c r="B36" s="414">
        <f>+Parameter!AH30</f>
        <v>0</v>
      </c>
      <c r="C36" s="414">
        <f>+Parameter!AI30</f>
        <v>0</v>
      </c>
      <c r="D36" s="408">
        <f>+Parameter!AJ30</f>
        <v>0</v>
      </c>
      <c r="E36" s="753"/>
      <c r="F36" s="414">
        <f>+Parameter!AL30</f>
        <v>0</v>
      </c>
      <c r="G36" s="414">
        <f>+Parameter!AM30</f>
        <v>0</v>
      </c>
      <c r="H36" s="408">
        <f>+Parameter!AN30</f>
        <v>0</v>
      </c>
      <c r="I36" s="753"/>
      <c r="J36" s="414">
        <f>+Parameter!AP30</f>
        <v>0</v>
      </c>
      <c r="K36" s="414">
        <f>+Parameter!AQ30</f>
        <v>0</v>
      </c>
      <c r="L36" s="408">
        <f>+Parameter!AR30</f>
        <v>0</v>
      </c>
      <c r="M36" s="744" t="str">
        <f>IF(M37&lt;&gt;0,"aktuell","")</f>
        <v/>
      </c>
      <c r="N36" s="144"/>
      <c r="O36" s="148"/>
      <c r="Q36" s="746"/>
    </row>
    <row r="37" spans="1:17" ht="13.35" customHeight="1" x14ac:dyDescent="0.45">
      <c r="A37" s="76">
        <f>+Parameter!$D$9</f>
        <v>0</v>
      </c>
      <c r="B37" s="414">
        <f>+Parameter!AH31</f>
        <v>0</v>
      </c>
      <c r="C37" s="414">
        <f>+Parameter!AI31</f>
        <v>0</v>
      </c>
      <c r="D37" s="408">
        <f>+Parameter!AJ31</f>
        <v>0</v>
      </c>
      <c r="E37" s="753"/>
      <c r="F37" s="414">
        <f>+Parameter!AL31</f>
        <v>0</v>
      </c>
      <c r="G37" s="414">
        <f>+Parameter!AM31</f>
        <v>0</v>
      </c>
      <c r="H37" s="408">
        <f>+Parameter!AN31</f>
        <v>0</v>
      </c>
      <c r="I37" s="753"/>
      <c r="J37" s="414">
        <f>+Parameter!AP31</f>
        <v>0</v>
      </c>
      <c r="K37" s="414">
        <f>+Parameter!AQ31</f>
        <v>0</v>
      </c>
      <c r="L37" s="408">
        <f>+Parameter!AR31</f>
        <v>0</v>
      </c>
      <c r="M37" s="745">
        <f>+Parameter!AS31</f>
        <v>0</v>
      </c>
      <c r="N37" s="144"/>
      <c r="O37" s="148"/>
      <c r="Q37" s="746"/>
    </row>
    <row r="38" spans="1:17" ht="13.35" customHeight="1" x14ac:dyDescent="0.45">
      <c r="A38" s="76">
        <f>+Parameter!$D$9</f>
        <v>0</v>
      </c>
      <c r="B38" s="414">
        <f>+Parameter!AH32</f>
        <v>0</v>
      </c>
      <c r="C38" s="414">
        <f>+Parameter!AI32</f>
        <v>0</v>
      </c>
      <c r="D38" s="408">
        <f>+Parameter!AJ32</f>
        <v>0</v>
      </c>
      <c r="E38" s="753"/>
      <c r="F38" s="414">
        <f>+Parameter!AL32</f>
        <v>0</v>
      </c>
      <c r="G38" s="414">
        <f>+Parameter!AM32</f>
        <v>0</v>
      </c>
      <c r="H38" s="408">
        <f>+Parameter!AN32</f>
        <v>0</v>
      </c>
      <c r="I38" s="753"/>
      <c r="J38" s="414">
        <f>+Parameter!AP32</f>
        <v>0</v>
      </c>
      <c r="K38" s="414">
        <f>+Parameter!AQ32</f>
        <v>0</v>
      </c>
      <c r="L38" s="408">
        <f>+Parameter!AR32</f>
        <v>0</v>
      </c>
      <c r="M38" s="744" t="str">
        <f>IF(M39&lt;&gt;0,"Jahresende","")</f>
        <v/>
      </c>
      <c r="N38" s="144"/>
      <c r="O38" s="148"/>
      <c r="Q38" s="746"/>
    </row>
    <row r="39" spans="1:17" ht="13.35" customHeight="1" x14ac:dyDescent="0.45">
      <c r="A39" s="76">
        <f>+Parameter!$D$9</f>
        <v>0</v>
      </c>
      <c r="B39" s="414">
        <f>+Parameter!AH33</f>
        <v>0</v>
      </c>
      <c r="C39" s="414">
        <f>+Parameter!AI33</f>
        <v>0</v>
      </c>
      <c r="D39" s="408">
        <f>+Parameter!AJ33</f>
        <v>0</v>
      </c>
      <c r="E39" s="753"/>
      <c r="F39" s="414">
        <f>+Parameter!AL33</f>
        <v>0</v>
      </c>
      <c r="G39" s="414">
        <f>+Parameter!AM33</f>
        <v>0</v>
      </c>
      <c r="H39" s="408">
        <f>+Parameter!AN33</f>
        <v>0</v>
      </c>
      <c r="I39" s="753"/>
      <c r="J39" s="414">
        <f>+Parameter!AP33</f>
        <v>0</v>
      </c>
      <c r="K39" s="414">
        <f>+Parameter!AQ33</f>
        <v>0</v>
      </c>
      <c r="L39" s="408">
        <f>+Parameter!AR33</f>
        <v>0</v>
      </c>
      <c r="M39" s="747">
        <f>+Parameter!AS33</f>
        <v>0</v>
      </c>
      <c r="N39" s="144"/>
      <c r="O39" s="148"/>
      <c r="Q39" s="746"/>
    </row>
    <row r="40" spans="1:17" ht="2.1" customHeight="1" x14ac:dyDescent="0.45">
      <c r="B40" s="80"/>
      <c r="C40" s="80"/>
      <c r="D40" s="748"/>
      <c r="E40" s="80"/>
      <c r="F40" s="80"/>
      <c r="G40" s="80"/>
      <c r="H40" s="748"/>
      <c r="I40" s="80"/>
      <c r="J40" s="80"/>
      <c r="K40" s="80"/>
      <c r="L40" s="748"/>
      <c r="M40" s="80"/>
      <c r="Q40" s="746"/>
    </row>
    <row r="41" spans="1:17" ht="13.35" customHeight="1" x14ac:dyDescent="0.45">
      <c r="A41" s="76"/>
      <c r="B41" s="1406" t="str">
        <f>IF(Parameter!B10="#"," ",+Parameter!B10)</f>
        <v xml:space="preserve"> </v>
      </c>
      <c r="C41" s="1406"/>
      <c r="D41" s="230">
        <f>SUM(D42:D45)</f>
        <v>0</v>
      </c>
      <c r="E41" s="229"/>
      <c r="F41" s="229"/>
      <c r="G41" s="229"/>
      <c r="H41" s="230">
        <f>SUM(H42:H45)</f>
        <v>0</v>
      </c>
      <c r="I41" s="229"/>
      <c r="J41" s="229"/>
      <c r="K41" s="229"/>
      <c r="L41" s="230">
        <f>SUM(L42:L45)</f>
        <v>0</v>
      </c>
      <c r="M41" s="407">
        <f>+L41+H41+D41</f>
        <v>0</v>
      </c>
      <c r="N41" s="144"/>
      <c r="O41" s="149">
        <f>+Parameter!AU34</f>
        <v>0</v>
      </c>
      <c r="Q41" s="746"/>
    </row>
    <row r="42" spans="1:17" ht="13.35" customHeight="1" x14ac:dyDescent="0.45">
      <c r="A42" s="76">
        <f>+Parameter!$D$10</f>
        <v>0</v>
      </c>
      <c r="B42" s="409">
        <f>+Parameter!AH35</f>
        <v>0</v>
      </c>
      <c r="C42" s="409">
        <f>+Parameter!AI35</f>
        <v>0</v>
      </c>
      <c r="D42" s="408">
        <f>+Parameter!AJ35</f>
        <v>0</v>
      </c>
      <c r="E42" s="743"/>
      <c r="F42" s="409">
        <f>+Parameter!AL35</f>
        <v>0</v>
      </c>
      <c r="G42" s="409">
        <f>+Parameter!AM35</f>
        <v>0</v>
      </c>
      <c r="H42" s="408">
        <f>+Parameter!AN35</f>
        <v>0</v>
      </c>
      <c r="I42" s="753"/>
      <c r="J42" s="409">
        <f>+Parameter!AP35</f>
        <v>0</v>
      </c>
      <c r="K42" s="409">
        <f>+Parameter!AQ35</f>
        <v>0</v>
      </c>
      <c r="L42" s="408">
        <f>+Parameter!AR35</f>
        <v>0</v>
      </c>
      <c r="M42" s="744" t="str">
        <f>IF(M43&lt;&gt;0,"aktuell","")</f>
        <v/>
      </c>
      <c r="N42" s="144"/>
      <c r="O42" s="148"/>
      <c r="Q42" s="746"/>
    </row>
    <row r="43" spans="1:17" ht="13.35" customHeight="1" x14ac:dyDescent="0.45">
      <c r="A43" s="76">
        <f>+Parameter!$D$10</f>
        <v>0</v>
      </c>
      <c r="B43" s="409">
        <f>+Parameter!AH36</f>
        <v>0</v>
      </c>
      <c r="C43" s="409">
        <f>+Parameter!AI36</f>
        <v>0</v>
      </c>
      <c r="D43" s="408">
        <f>+Parameter!AJ36</f>
        <v>0</v>
      </c>
      <c r="E43" s="743"/>
      <c r="F43" s="409">
        <f>+Parameter!AL36</f>
        <v>0</v>
      </c>
      <c r="G43" s="409">
        <f>+Parameter!AM36</f>
        <v>0</v>
      </c>
      <c r="H43" s="408">
        <f>+Parameter!AN36</f>
        <v>0</v>
      </c>
      <c r="I43" s="753"/>
      <c r="J43" s="409">
        <f>+Parameter!AP36</f>
        <v>0</v>
      </c>
      <c r="K43" s="409">
        <f>+Parameter!AQ36</f>
        <v>0</v>
      </c>
      <c r="L43" s="408">
        <f>+Parameter!AR36</f>
        <v>0</v>
      </c>
      <c r="M43" s="745">
        <f>+Parameter!AS36</f>
        <v>0</v>
      </c>
      <c r="N43" s="144"/>
      <c r="O43" s="148"/>
      <c r="Q43" s="746"/>
    </row>
    <row r="44" spans="1:17" ht="13.35" customHeight="1" x14ac:dyDescent="0.45">
      <c r="A44" s="76">
        <f>+Parameter!$D$10</f>
        <v>0</v>
      </c>
      <c r="B44" s="409">
        <f>+Parameter!AH37</f>
        <v>0</v>
      </c>
      <c r="C44" s="409">
        <f>+Parameter!AI37</f>
        <v>0</v>
      </c>
      <c r="D44" s="408">
        <f>+Parameter!AJ37</f>
        <v>0</v>
      </c>
      <c r="E44" s="743"/>
      <c r="F44" s="409">
        <f>+Parameter!AL37</f>
        <v>0</v>
      </c>
      <c r="G44" s="409">
        <f>+Parameter!AM37</f>
        <v>0</v>
      </c>
      <c r="H44" s="408">
        <f>+Parameter!AN37</f>
        <v>0</v>
      </c>
      <c r="I44" s="753"/>
      <c r="J44" s="409">
        <f>+Parameter!AP37</f>
        <v>0</v>
      </c>
      <c r="K44" s="409">
        <f>+Parameter!AQ37</f>
        <v>0</v>
      </c>
      <c r="L44" s="408">
        <f>+Parameter!AR37</f>
        <v>0</v>
      </c>
      <c r="M44" s="744" t="str">
        <f>IF(M45&lt;&gt;0,"Jahresende","")</f>
        <v/>
      </c>
      <c r="N44" s="144"/>
      <c r="O44" s="148"/>
      <c r="Q44" s="746"/>
    </row>
    <row r="45" spans="1:17" ht="13.35" customHeight="1" x14ac:dyDescent="0.45">
      <c r="A45" s="76">
        <f>+Parameter!$D$10</f>
        <v>0</v>
      </c>
      <c r="B45" s="409">
        <f>+Parameter!AH38</f>
        <v>0</v>
      </c>
      <c r="C45" s="409">
        <f>+Parameter!AI38</f>
        <v>0</v>
      </c>
      <c r="D45" s="408">
        <f>+Parameter!AJ38</f>
        <v>0</v>
      </c>
      <c r="E45" s="743"/>
      <c r="F45" s="409">
        <f>+Parameter!AL38</f>
        <v>0</v>
      </c>
      <c r="G45" s="409">
        <f>+Parameter!AM38</f>
        <v>0</v>
      </c>
      <c r="H45" s="408">
        <f>+Parameter!AN38</f>
        <v>0</v>
      </c>
      <c r="I45" s="753"/>
      <c r="J45" s="409">
        <f>+Parameter!AP38</f>
        <v>0</v>
      </c>
      <c r="K45" s="409">
        <f>+Parameter!AQ38</f>
        <v>0</v>
      </c>
      <c r="L45" s="408">
        <f>+Parameter!AR38</f>
        <v>0</v>
      </c>
      <c r="M45" s="747">
        <f>+Parameter!AS38</f>
        <v>0</v>
      </c>
      <c r="N45" s="144"/>
      <c r="O45" s="148"/>
      <c r="Q45" s="746"/>
    </row>
    <row r="46" spans="1:17" ht="2.1" customHeight="1" x14ac:dyDescent="0.45">
      <c r="B46" s="80"/>
      <c r="C46" s="80"/>
      <c r="D46" s="748"/>
      <c r="E46" s="80"/>
      <c r="F46" s="80"/>
      <c r="G46" s="80"/>
      <c r="H46" s="748"/>
      <c r="I46" s="80"/>
      <c r="J46" s="80"/>
      <c r="K46" s="80"/>
      <c r="L46" s="748"/>
      <c r="M46" s="80"/>
      <c r="Q46" s="746"/>
    </row>
    <row r="47" spans="1:17" ht="13.35" customHeight="1" x14ac:dyDescent="0.45">
      <c r="A47" s="76"/>
      <c r="B47" s="1407" t="str">
        <f>IF(Parameter!B11="#"," ",+Parameter!B11)</f>
        <v xml:space="preserve"> </v>
      </c>
      <c r="C47" s="1407"/>
      <c r="D47" s="230">
        <f>SUM(D48:D51)</f>
        <v>0</v>
      </c>
      <c r="E47" s="154"/>
      <c r="F47" s="154"/>
      <c r="G47" s="154"/>
      <c r="H47" s="230">
        <f>SUM(H48:H51)</f>
        <v>0</v>
      </c>
      <c r="I47" s="154"/>
      <c r="J47" s="154"/>
      <c r="K47" s="154"/>
      <c r="L47" s="230">
        <f>SUM(L48:L51)</f>
        <v>0</v>
      </c>
      <c r="M47" s="407">
        <f>+L47+H47+D47</f>
        <v>0</v>
      </c>
      <c r="N47" s="144"/>
      <c r="O47" s="149">
        <f>+Parameter!AU39</f>
        <v>0</v>
      </c>
      <c r="Q47" s="746"/>
    </row>
    <row r="48" spans="1:17" ht="13.35" customHeight="1" x14ac:dyDescent="0.45">
      <c r="A48" s="76">
        <f>+Parameter!$D$11</f>
        <v>0</v>
      </c>
      <c r="B48" s="409">
        <f>+Parameter!AH40</f>
        <v>0</v>
      </c>
      <c r="C48" s="409">
        <f>+Parameter!AI40</f>
        <v>0</v>
      </c>
      <c r="D48" s="408">
        <f>+Parameter!AJ40</f>
        <v>0</v>
      </c>
      <c r="E48" s="754"/>
      <c r="F48" s="415">
        <f>+Parameter!AL40</f>
        <v>0</v>
      </c>
      <c r="G48" s="415">
        <f>+Parameter!AM40</f>
        <v>0</v>
      </c>
      <c r="H48" s="408">
        <f>+Parameter!AN40</f>
        <v>0</v>
      </c>
      <c r="I48" s="754"/>
      <c r="J48" s="415">
        <f>+Parameter!AP40</f>
        <v>0</v>
      </c>
      <c r="K48" s="415">
        <f>+Parameter!AQ40</f>
        <v>0</v>
      </c>
      <c r="L48" s="408">
        <f>+Parameter!AR40</f>
        <v>0</v>
      </c>
      <c r="M48" s="744" t="str">
        <f>IF(M49&lt;&gt;0,"aktuell","")</f>
        <v/>
      </c>
      <c r="N48" s="144"/>
      <c r="O48" s="148"/>
      <c r="Q48" s="746"/>
    </row>
    <row r="49" spans="1:17" ht="13.15" customHeight="1" x14ac:dyDescent="0.45">
      <c r="A49" s="76">
        <f>+Parameter!$D$11</f>
        <v>0</v>
      </c>
      <c r="B49" s="409">
        <f>+Parameter!AH41</f>
        <v>0</v>
      </c>
      <c r="C49" s="409">
        <f>+Parameter!AI41</f>
        <v>0</v>
      </c>
      <c r="D49" s="408">
        <f>+Parameter!AJ41</f>
        <v>0</v>
      </c>
      <c r="E49" s="754"/>
      <c r="F49" s="415">
        <f>+Parameter!AL41</f>
        <v>0</v>
      </c>
      <c r="G49" s="415">
        <f>+Parameter!AM41</f>
        <v>0</v>
      </c>
      <c r="H49" s="408">
        <f>+Parameter!AN41</f>
        <v>0</v>
      </c>
      <c r="I49" s="754"/>
      <c r="J49" s="415">
        <f>+Parameter!AP41</f>
        <v>0</v>
      </c>
      <c r="K49" s="415">
        <f>+Parameter!AQ41</f>
        <v>0</v>
      </c>
      <c r="L49" s="408">
        <f>+Parameter!AR41</f>
        <v>0</v>
      </c>
      <c r="M49" s="745">
        <f>+Parameter!AS41</f>
        <v>0</v>
      </c>
      <c r="N49" s="144"/>
      <c r="O49" s="148"/>
      <c r="Q49" s="746"/>
    </row>
    <row r="50" spans="1:17" ht="13.15" customHeight="1" x14ac:dyDescent="0.45">
      <c r="A50" s="76">
        <f>+Parameter!$D$11</f>
        <v>0</v>
      </c>
      <c r="B50" s="409">
        <f>+Parameter!AH42</f>
        <v>0</v>
      </c>
      <c r="C50" s="409">
        <f>+Parameter!AI42</f>
        <v>0</v>
      </c>
      <c r="D50" s="408">
        <f>+Parameter!AJ42</f>
        <v>0</v>
      </c>
      <c r="E50" s="754"/>
      <c r="F50" s="415">
        <f>+Parameter!AL42</f>
        <v>0</v>
      </c>
      <c r="G50" s="415">
        <f>+Parameter!AM42</f>
        <v>0</v>
      </c>
      <c r="H50" s="408">
        <f>+Parameter!AN42</f>
        <v>0</v>
      </c>
      <c r="I50" s="754"/>
      <c r="J50" s="415">
        <f>+Parameter!AP42</f>
        <v>0</v>
      </c>
      <c r="K50" s="415">
        <f>+Parameter!AQ42</f>
        <v>0</v>
      </c>
      <c r="L50" s="408">
        <f>+Parameter!AR42</f>
        <v>0</v>
      </c>
      <c r="M50" s="744" t="str">
        <f>IF(M51&lt;&gt;0,"Jahresende","")</f>
        <v/>
      </c>
      <c r="N50" s="144"/>
      <c r="O50" s="148"/>
      <c r="Q50" s="746"/>
    </row>
    <row r="51" spans="1:17" ht="12.4" customHeight="1" x14ac:dyDescent="0.45">
      <c r="A51" s="76">
        <f>+Parameter!$D$11</f>
        <v>0</v>
      </c>
      <c r="B51" s="409">
        <f>+Parameter!AH43</f>
        <v>0</v>
      </c>
      <c r="C51" s="409">
        <f>+Parameter!AI43</f>
        <v>0</v>
      </c>
      <c r="D51" s="408">
        <f>+Parameter!AJ43</f>
        <v>0</v>
      </c>
      <c r="E51" s="754"/>
      <c r="F51" s="415">
        <f>+Parameter!AL43</f>
        <v>0</v>
      </c>
      <c r="G51" s="415">
        <f>+Parameter!AM43</f>
        <v>0</v>
      </c>
      <c r="H51" s="408">
        <f>+Parameter!AN43</f>
        <v>0</v>
      </c>
      <c r="I51" s="754"/>
      <c r="J51" s="415">
        <f>+Parameter!AP43</f>
        <v>0</v>
      </c>
      <c r="K51" s="415">
        <f>+Parameter!AQ43</f>
        <v>0</v>
      </c>
      <c r="L51" s="408">
        <f>+Parameter!AR43</f>
        <v>0</v>
      </c>
      <c r="M51" s="747">
        <f>+Parameter!AS43</f>
        <v>0</v>
      </c>
      <c r="N51" s="144"/>
      <c r="O51" s="148"/>
      <c r="Q51" s="746"/>
    </row>
    <row r="52" spans="1:17" ht="2.1" customHeight="1" x14ac:dyDescent="0.45">
      <c r="B52" s="80"/>
      <c r="C52" s="80"/>
      <c r="D52" s="748"/>
      <c r="E52" s="80"/>
      <c r="F52" s="80"/>
      <c r="G52" s="80"/>
      <c r="H52" s="748"/>
      <c r="I52" s="80"/>
      <c r="J52" s="80"/>
      <c r="K52" s="80"/>
      <c r="L52" s="748"/>
      <c r="M52" s="80"/>
      <c r="Q52" s="746"/>
    </row>
    <row r="53" spans="1:17" ht="12.4" customHeight="1" x14ac:dyDescent="0.45">
      <c r="A53" s="76"/>
      <c r="B53" s="599" t="s">
        <v>10</v>
      </c>
      <c r="C53" s="1408" t="s">
        <v>16</v>
      </c>
      <c r="D53" s="1408"/>
      <c r="E53" s="1408"/>
      <c r="F53" s="1408"/>
      <c r="G53" s="1408"/>
      <c r="H53" s="1408"/>
      <c r="I53" s="1408"/>
      <c r="J53" s="1408"/>
      <c r="K53" s="1408"/>
      <c r="L53" s="159" t="s">
        <v>27</v>
      </c>
      <c r="M53" s="202">
        <f>+Parameter!AS45</f>
        <v>0</v>
      </c>
      <c r="N53" s="144"/>
      <c r="O53" s="149">
        <f>+Parameter!AU45</f>
        <v>0</v>
      </c>
      <c r="Q53" s="746"/>
    </row>
    <row r="54" spans="1:17" ht="12.4" customHeight="1" x14ac:dyDescent="0.45">
      <c r="A54" s="76"/>
      <c r="B54" s="1403" t="s">
        <v>89</v>
      </c>
      <c r="C54" s="1403"/>
      <c r="E54" s="755"/>
      <c r="F54" s="1392" t="s">
        <v>10</v>
      </c>
      <c r="G54" s="1392" t="s">
        <v>90</v>
      </c>
      <c r="H54" s="1392"/>
      <c r="I54" s="1392"/>
      <c r="J54" s="1392"/>
      <c r="K54" s="1394">
        <f>+Parameter!AR47</f>
        <v>0</v>
      </c>
      <c r="L54" s="756" t="str">
        <f>IF(M54&lt;&gt;0,"aktuell","")</f>
        <v/>
      </c>
      <c r="M54" s="757">
        <f>+Parameter!AS47</f>
        <v>0</v>
      </c>
      <c r="N54" s="144"/>
      <c r="O54" s="148"/>
      <c r="Q54" s="746"/>
    </row>
    <row r="55" spans="1:17" s="99" customFormat="1" ht="12.4" customHeight="1" thickBot="1" x14ac:dyDescent="0.5">
      <c r="A55" s="80"/>
      <c r="B55" s="1404"/>
      <c r="C55" s="1404"/>
      <c r="D55" s="758">
        <f>+Parameter!AJ47</f>
        <v>0</v>
      </c>
      <c r="E55" s="759"/>
      <c r="F55" s="1393"/>
      <c r="G55" s="1393"/>
      <c r="H55" s="1393"/>
      <c r="I55" s="1393"/>
      <c r="J55" s="1393"/>
      <c r="K55" s="1395"/>
      <c r="L55" s="760" t="str">
        <f>IF(M55&lt;&gt;0,"Jahresende","")</f>
        <v/>
      </c>
      <c r="M55" s="761">
        <f>+Parameter!AS49</f>
        <v>0</v>
      </c>
      <c r="N55" s="147"/>
      <c r="O55" s="146"/>
      <c r="Q55" s="746"/>
    </row>
    <row r="56" spans="1:17" s="99" customFormat="1" ht="5.0999999999999996" customHeight="1" thickTop="1" x14ac:dyDescent="0.45">
      <c r="A56" s="80"/>
      <c r="B56" s="612"/>
      <c r="C56" s="612"/>
      <c r="D56" s="754"/>
      <c r="E56" s="755"/>
      <c r="F56" s="762"/>
      <c r="G56" s="762"/>
      <c r="H56" s="1396" t="s">
        <v>145</v>
      </c>
      <c r="I56" s="762"/>
      <c r="J56" s="762"/>
      <c r="K56" s="763"/>
      <c r="L56" s="764"/>
      <c r="M56" s="765"/>
      <c r="N56" s="147"/>
      <c r="O56" s="146"/>
      <c r="Q56" s="746"/>
    </row>
    <row r="57" spans="1:17" s="99" customFormat="1" ht="15.4" customHeight="1" x14ac:dyDescent="0.4">
      <c r="A57" s="80"/>
      <c r="B57" s="1398" t="str">
        <f ca="1">IF(M57&lt;&gt;0,TODAY(),"")</f>
        <v/>
      </c>
      <c r="C57" s="1398"/>
      <c r="D57" s="766"/>
      <c r="E57" s="766"/>
      <c r="F57" s="766"/>
      <c r="G57" s="766"/>
      <c r="H57" s="1397"/>
      <c r="I57" s="766"/>
      <c r="J57" s="766"/>
      <c r="K57" s="1399" t="str">
        <f>IF(M57&lt;&gt;0,"aktuell gebucht: ","")</f>
        <v/>
      </c>
      <c r="L57" s="1399"/>
      <c r="M57" s="767">
        <f>+Parameter!AS44</f>
        <v>0</v>
      </c>
      <c r="N57" s="147"/>
      <c r="O57" s="146"/>
    </row>
    <row r="58" spans="1:17" s="99" customFormat="1" ht="12" customHeight="1" x14ac:dyDescent="0.45">
      <c r="A58" s="80"/>
      <c r="B58" s="81"/>
      <c r="C58" s="81"/>
      <c r="D58" s="95"/>
      <c r="E58" s="81"/>
      <c r="F58" s="81"/>
      <c r="G58" s="81"/>
      <c r="H58" s="1397"/>
      <c r="I58" s="81"/>
      <c r="J58" s="81"/>
      <c r="K58" s="81"/>
      <c r="L58" s="81"/>
      <c r="M58" s="123"/>
      <c r="N58" s="147"/>
      <c r="O58" s="146"/>
    </row>
    <row r="59" spans="1:17" s="100" customFormat="1" ht="15.4" customHeight="1" x14ac:dyDescent="0.45">
      <c r="A59" s="80"/>
      <c r="B59" s="1400" t="str">
        <f>+Jahr!P27</f>
        <v/>
      </c>
      <c r="C59" s="1400"/>
      <c r="D59" s="1400"/>
      <c r="E59" s="1400"/>
      <c r="F59" s="1400"/>
      <c r="G59" s="1400"/>
      <c r="H59" s="1400"/>
      <c r="I59" s="1400"/>
      <c r="J59" s="1400"/>
      <c r="K59" s="1400"/>
      <c r="L59" s="1400"/>
      <c r="M59" s="1400"/>
      <c r="N59" s="147"/>
      <c r="O59" s="143"/>
    </row>
    <row r="60" spans="1:17" s="100" customFormat="1" x14ac:dyDescent="0.45">
      <c r="A60" s="80"/>
      <c r="B60" s="81"/>
      <c r="C60" s="81"/>
      <c r="D60" s="95"/>
      <c r="E60" s="81"/>
      <c r="F60" s="81"/>
      <c r="G60" s="81"/>
      <c r="H60" s="126"/>
      <c r="I60" s="81"/>
      <c r="J60" s="81"/>
      <c r="K60" s="81"/>
      <c r="L60" s="81"/>
      <c r="M60" s="123"/>
      <c r="N60" s="142"/>
      <c r="O60" s="143"/>
    </row>
    <row r="61" spans="1:17" s="100" customFormat="1" x14ac:dyDescent="0.45">
      <c r="A61" s="80"/>
      <c r="B61" s="81"/>
      <c r="C61" s="81"/>
      <c r="D61" s="95"/>
      <c r="E61" s="81"/>
      <c r="F61" s="81"/>
      <c r="G61" s="81"/>
      <c r="H61" s="126"/>
      <c r="I61" s="81"/>
      <c r="J61" s="81"/>
      <c r="K61" s="81"/>
      <c r="L61" s="81"/>
      <c r="M61" s="123"/>
      <c r="N61" s="142"/>
      <c r="O61" s="143"/>
    </row>
    <row r="62" spans="1:17" s="100" customFormat="1" x14ac:dyDescent="0.45">
      <c r="A62" s="80"/>
      <c r="B62" s="81"/>
      <c r="C62" s="81"/>
      <c r="D62" s="95"/>
      <c r="E62" s="81"/>
      <c r="F62" s="81"/>
      <c r="G62" s="81"/>
      <c r="H62" s="126"/>
      <c r="I62" s="81"/>
      <c r="J62" s="81"/>
      <c r="K62" s="81"/>
      <c r="L62" s="81"/>
      <c r="M62" s="123"/>
      <c r="N62" s="142"/>
      <c r="O62" s="143"/>
    </row>
    <row r="63" spans="1:17" s="100" customFormat="1" x14ac:dyDescent="0.45">
      <c r="A63" s="80"/>
      <c r="B63" s="81"/>
      <c r="C63" s="81"/>
      <c r="D63" s="95"/>
      <c r="E63" s="81"/>
      <c r="F63" s="81"/>
      <c r="G63" s="81"/>
      <c r="H63" s="126"/>
      <c r="I63" s="81"/>
      <c r="J63" s="81"/>
      <c r="K63" s="81"/>
      <c r="L63" s="81"/>
      <c r="M63" s="123"/>
      <c r="N63" s="142"/>
      <c r="O63" s="143"/>
    </row>
    <row r="64" spans="1:17" s="100" customFormat="1" x14ac:dyDescent="0.45">
      <c r="A64" s="80"/>
      <c r="B64" s="81"/>
      <c r="C64" s="81"/>
      <c r="D64" s="95"/>
      <c r="E64" s="81"/>
      <c r="F64" s="81"/>
      <c r="G64" s="81"/>
      <c r="H64" s="126"/>
      <c r="I64" s="81"/>
      <c r="J64" s="81"/>
      <c r="K64" s="81"/>
      <c r="L64" s="81"/>
      <c r="M64" s="123"/>
      <c r="N64" s="142"/>
      <c r="O64" s="143"/>
    </row>
    <row r="65" spans="1:15" s="100" customFormat="1" x14ac:dyDescent="0.45">
      <c r="A65" s="80"/>
      <c r="B65" s="81"/>
      <c r="C65" s="81"/>
      <c r="D65" s="95"/>
      <c r="E65" s="81"/>
      <c r="F65" s="81"/>
      <c r="G65" s="81"/>
      <c r="H65" s="126"/>
      <c r="I65" s="81"/>
      <c r="J65" s="81"/>
      <c r="K65" s="81"/>
      <c r="L65" s="81"/>
      <c r="M65" s="123"/>
      <c r="N65" s="142"/>
      <c r="O65" s="143"/>
    </row>
    <row r="66" spans="1:15" s="100" customFormat="1" x14ac:dyDescent="0.45">
      <c r="A66" s="80"/>
      <c r="B66" s="81"/>
      <c r="C66" s="81"/>
      <c r="D66" s="95"/>
      <c r="E66" s="81"/>
      <c r="F66" s="81"/>
      <c r="G66" s="81"/>
      <c r="H66" s="126"/>
      <c r="I66" s="81"/>
      <c r="J66" s="81"/>
      <c r="K66" s="81"/>
      <c r="L66" s="81"/>
      <c r="M66" s="123"/>
      <c r="N66" s="142"/>
      <c r="O66" s="143"/>
    </row>
    <row r="67" spans="1:15" s="100" customFormat="1" x14ac:dyDescent="0.45">
      <c r="A67" s="80"/>
      <c r="B67" s="81"/>
      <c r="C67" s="81"/>
      <c r="D67" s="95"/>
      <c r="E67" s="81"/>
      <c r="F67" s="81"/>
      <c r="G67" s="81"/>
      <c r="H67" s="126"/>
      <c r="I67" s="81"/>
      <c r="J67" s="81"/>
      <c r="K67" s="81"/>
      <c r="L67" s="81"/>
      <c r="M67" s="123"/>
      <c r="N67" s="142"/>
      <c r="O67" s="143"/>
    </row>
    <row r="68" spans="1:15" s="100" customFormat="1" x14ac:dyDescent="0.45">
      <c r="A68" s="80"/>
      <c r="B68" s="81"/>
      <c r="C68" s="81"/>
      <c r="D68" s="95"/>
      <c r="E68" s="81"/>
      <c r="F68" s="81"/>
      <c r="G68" s="81"/>
      <c r="H68" s="126"/>
      <c r="I68" s="81"/>
      <c r="J68" s="81"/>
      <c r="K68" s="81"/>
      <c r="L68" s="81"/>
      <c r="M68" s="123"/>
      <c r="N68" s="142"/>
      <c r="O68" s="143"/>
    </row>
    <row r="69" spans="1:15" s="100" customFormat="1" x14ac:dyDescent="0.45">
      <c r="A69" s="80"/>
      <c r="B69" s="81"/>
      <c r="C69" s="81"/>
      <c r="D69" s="95"/>
      <c r="E69" s="81"/>
      <c r="F69" s="81"/>
      <c r="G69" s="81"/>
      <c r="H69" s="126"/>
      <c r="I69" s="81"/>
      <c r="J69" s="81"/>
      <c r="K69" s="81"/>
      <c r="L69" s="81"/>
      <c r="M69" s="123"/>
      <c r="N69" s="142"/>
      <c r="O69" s="143"/>
    </row>
    <row r="70" spans="1:15" s="100" customFormat="1" x14ac:dyDescent="0.45">
      <c r="A70" s="80"/>
      <c r="B70" s="81"/>
      <c r="C70" s="81"/>
      <c r="D70" s="95"/>
      <c r="E70" s="81"/>
      <c r="F70" s="81"/>
      <c r="G70" s="81"/>
      <c r="H70" s="126"/>
      <c r="I70" s="81"/>
      <c r="J70" s="81"/>
      <c r="K70" s="81"/>
      <c r="L70" s="81"/>
      <c r="M70" s="123"/>
      <c r="N70" s="142"/>
      <c r="O70" s="143"/>
    </row>
    <row r="71" spans="1:15" s="100" customFormat="1" x14ac:dyDescent="0.45">
      <c r="A71" s="80"/>
      <c r="B71" s="81"/>
      <c r="C71" s="81"/>
      <c r="D71" s="95"/>
      <c r="E71" s="81"/>
      <c r="F71" s="81"/>
      <c r="G71" s="81"/>
      <c r="H71" s="126"/>
      <c r="I71" s="81"/>
      <c r="J71" s="81"/>
      <c r="K71" s="81"/>
      <c r="L71" s="81"/>
      <c r="M71" s="123"/>
      <c r="N71" s="142"/>
      <c r="O71" s="143"/>
    </row>
    <row r="72" spans="1:15" s="100" customFormat="1" x14ac:dyDescent="0.45">
      <c r="A72" s="80"/>
      <c r="B72" s="81"/>
      <c r="C72" s="81"/>
      <c r="D72" s="95"/>
      <c r="E72" s="81"/>
      <c r="F72" s="81"/>
      <c r="G72" s="81"/>
      <c r="H72" s="126"/>
      <c r="I72" s="81"/>
      <c r="J72" s="81"/>
      <c r="K72" s="81"/>
      <c r="L72" s="81"/>
      <c r="M72" s="123"/>
      <c r="N72" s="142"/>
      <c r="O72" s="143"/>
    </row>
    <row r="73" spans="1:15" s="100" customFormat="1" x14ac:dyDescent="0.45">
      <c r="A73" s="80"/>
      <c r="B73" s="81"/>
      <c r="C73" s="81"/>
      <c r="D73" s="95"/>
      <c r="E73" s="81"/>
      <c r="F73" s="81"/>
      <c r="G73" s="81"/>
      <c r="H73" s="126"/>
      <c r="I73" s="81"/>
      <c r="J73" s="81"/>
      <c r="K73" s="81"/>
      <c r="L73" s="81"/>
      <c r="M73" s="123"/>
      <c r="N73" s="142"/>
      <c r="O73" s="143"/>
    </row>
    <row r="74" spans="1:15" s="100" customFormat="1" x14ac:dyDescent="0.45">
      <c r="A74" s="80"/>
      <c r="B74" s="81"/>
      <c r="C74" s="81"/>
      <c r="D74" s="95"/>
      <c r="E74" s="81"/>
      <c r="F74" s="81"/>
      <c r="G74" s="81"/>
      <c r="H74" s="126"/>
      <c r="I74" s="81"/>
      <c r="J74" s="81"/>
      <c r="K74" s="81"/>
      <c r="L74" s="81"/>
      <c r="M74" s="123"/>
      <c r="N74" s="142"/>
      <c r="O74" s="143"/>
    </row>
    <row r="75" spans="1:15" s="100" customFormat="1" x14ac:dyDescent="0.45">
      <c r="A75" s="80"/>
      <c r="B75" s="81"/>
      <c r="C75" s="81"/>
      <c r="D75" s="95"/>
      <c r="E75" s="81"/>
      <c r="F75" s="81"/>
      <c r="G75" s="81"/>
      <c r="H75" s="126"/>
      <c r="I75" s="81"/>
      <c r="J75" s="81"/>
      <c r="K75" s="81"/>
      <c r="L75" s="81"/>
      <c r="M75" s="123"/>
      <c r="N75" s="142"/>
      <c r="O75" s="143"/>
    </row>
    <row r="76" spans="1:15" s="100" customFormat="1" x14ac:dyDescent="0.45">
      <c r="A76" s="80"/>
      <c r="B76" s="81"/>
      <c r="C76" s="81"/>
      <c r="D76" s="95"/>
      <c r="E76" s="81"/>
      <c r="F76" s="81"/>
      <c r="G76" s="81"/>
      <c r="H76" s="126"/>
      <c r="I76" s="81"/>
      <c r="J76" s="81"/>
      <c r="K76" s="81"/>
      <c r="L76" s="81"/>
      <c r="M76" s="123"/>
      <c r="N76" s="142"/>
      <c r="O76" s="143"/>
    </row>
    <row r="77" spans="1:15" s="100" customFormat="1" x14ac:dyDescent="0.45">
      <c r="A77" s="80"/>
      <c r="B77" s="81"/>
      <c r="C77" s="81"/>
      <c r="D77" s="95"/>
      <c r="E77" s="81"/>
      <c r="F77" s="81"/>
      <c r="G77" s="81"/>
      <c r="H77" s="126"/>
      <c r="I77" s="81"/>
      <c r="J77" s="81"/>
      <c r="K77" s="81"/>
      <c r="L77" s="81"/>
      <c r="M77" s="123"/>
      <c r="N77" s="142"/>
      <c r="O77" s="143"/>
    </row>
    <row r="78" spans="1:15" s="100" customFormat="1" x14ac:dyDescent="0.45">
      <c r="A78" s="80"/>
      <c r="B78" s="81"/>
      <c r="C78" s="81"/>
      <c r="D78" s="95"/>
      <c r="E78" s="81"/>
      <c r="F78" s="81"/>
      <c r="G78" s="81"/>
      <c r="H78" s="126"/>
      <c r="I78" s="81"/>
      <c r="J78" s="81"/>
      <c r="K78" s="81"/>
      <c r="L78" s="81"/>
      <c r="M78" s="123"/>
      <c r="N78" s="142"/>
      <c r="O78" s="143"/>
    </row>
    <row r="79" spans="1:15" s="100" customFormat="1" x14ac:dyDescent="0.45">
      <c r="A79" s="80"/>
      <c r="B79" s="81"/>
      <c r="C79" s="81"/>
      <c r="D79" s="95"/>
      <c r="E79" s="81"/>
      <c r="F79" s="81"/>
      <c r="G79" s="81"/>
      <c r="H79" s="126"/>
      <c r="I79" s="81"/>
      <c r="J79" s="81"/>
      <c r="K79" s="81"/>
      <c r="L79" s="81"/>
      <c r="M79" s="123"/>
      <c r="N79" s="142"/>
      <c r="O79" s="143"/>
    </row>
    <row r="80" spans="1:15" s="100" customFormat="1" x14ac:dyDescent="0.45">
      <c r="A80" s="80"/>
      <c r="B80" s="81"/>
      <c r="C80" s="81"/>
      <c r="D80" s="95"/>
      <c r="E80" s="81"/>
      <c r="F80" s="81"/>
      <c r="G80" s="81"/>
      <c r="H80" s="126"/>
      <c r="I80" s="81"/>
      <c r="J80" s="81"/>
      <c r="K80" s="81"/>
      <c r="L80" s="81"/>
      <c r="M80" s="123"/>
      <c r="N80" s="142"/>
      <c r="O80" s="143"/>
    </row>
    <row r="81" spans="1:15" s="100" customFormat="1" x14ac:dyDescent="0.45">
      <c r="A81" s="80"/>
      <c r="B81" s="81"/>
      <c r="C81" s="81"/>
      <c r="D81" s="95"/>
      <c r="E81" s="81"/>
      <c r="F81" s="81"/>
      <c r="G81" s="81"/>
      <c r="H81" s="126"/>
      <c r="I81" s="81"/>
      <c r="J81" s="81"/>
      <c r="K81" s="81"/>
      <c r="L81" s="81"/>
      <c r="M81" s="123"/>
      <c r="N81" s="142"/>
      <c r="O81" s="143"/>
    </row>
    <row r="82" spans="1:15" s="100" customFormat="1" x14ac:dyDescent="0.45">
      <c r="A82" s="80"/>
      <c r="B82" s="81"/>
      <c r="C82" s="81"/>
      <c r="D82" s="95"/>
      <c r="E82" s="81"/>
      <c r="F82" s="81"/>
      <c r="G82" s="81"/>
      <c r="H82" s="126"/>
      <c r="I82" s="81"/>
      <c r="J82" s="81"/>
      <c r="K82" s="81"/>
      <c r="L82" s="81"/>
      <c r="M82" s="123"/>
      <c r="N82" s="142"/>
      <c r="O82" s="143"/>
    </row>
    <row r="83" spans="1:15" s="100" customFormat="1" x14ac:dyDescent="0.45">
      <c r="A83" s="80"/>
      <c r="B83" s="81"/>
      <c r="C83" s="81"/>
      <c r="D83" s="95"/>
      <c r="E83" s="81"/>
      <c r="F83" s="81"/>
      <c r="G83" s="81"/>
      <c r="H83" s="126"/>
      <c r="I83" s="81"/>
      <c r="J83" s="81"/>
      <c r="K83" s="81"/>
      <c r="L83" s="81"/>
      <c r="M83" s="123"/>
      <c r="N83" s="142"/>
      <c r="O83" s="143"/>
    </row>
    <row r="84" spans="1:15" s="100" customFormat="1" x14ac:dyDescent="0.45">
      <c r="A84" s="80"/>
      <c r="B84" s="81"/>
      <c r="C84" s="81"/>
      <c r="D84" s="95"/>
      <c r="E84" s="81"/>
      <c r="F84" s="81"/>
      <c r="G84" s="81"/>
      <c r="H84" s="126"/>
      <c r="I84" s="81"/>
      <c r="J84" s="81"/>
      <c r="K84" s="81"/>
      <c r="L84" s="81"/>
      <c r="M84" s="123"/>
      <c r="N84" s="142"/>
      <c r="O84" s="143"/>
    </row>
    <row r="85" spans="1:15" s="100" customFormat="1" x14ac:dyDescent="0.45">
      <c r="A85" s="80"/>
      <c r="B85" s="81"/>
      <c r="C85" s="81"/>
      <c r="D85" s="95"/>
      <c r="E85" s="81"/>
      <c r="F85" s="81"/>
      <c r="G85" s="81"/>
      <c r="H85" s="126"/>
      <c r="I85" s="81"/>
      <c r="J85" s="81"/>
      <c r="K85" s="81"/>
      <c r="L85" s="81"/>
      <c r="M85" s="123"/>
      <c r="N85" s="142"/>
      <c r="O85" s="143"/>
    </row>
    <row r="86" spans="1:15" s="100" customFormat="1" x14ac:dyDescent="0.45">
      <c r="A86" s="80"/>
      <c r="B86" s="81"/>
      <c r="C86" s="81"/>
      <c r="D86" s="95"/>
      <c r="E86" s="81"/>
      <c r="F86" s="81"/>
      <c r="G86" s="81"/>
      <c r="H86" s="126"/>
      <c r="I86" s="81"/>
      <c r="J86" s="81"/>
      <c r="K86" s="81"/>
      <c r="L86" s="81"/>
      <c r="M86" s="123"/>
      <c r="N86" s="142"/>
      <c r="O86" s="143"/>
    </row>
    <row r="87" spans="1:15" s="100" customFormat="1" x14ac:dyDescent="0.45">
      <c r="A87" s="80"/>
      <c r="B87" s="81"/>
      <c r="C87" s="81"/>
      <c r="D87" s="95"/>
      <c r="E87" s="81"/>
      <c r="F87" s="81"/>
      <c r="G87" s="81"/>
      <c r="H87" s="126"/>
      <c r="I87" s="81"/>
      <c r="J87" s="81"/>
      <c r="K87" s="81"/>
      <c r="L87" s="81"/>
      <c r="M87" s="123"/>
      <c r="N87" s="142"/>
      <c r="O87" s="143"/>
    </row>
    <row r="88" spans="1:15" s="100" customFormat="1" x14ac:dyDescent="0.45">
      <c r="A88" s="80"/>
      <c r="B88" s="81"/>
      <c r="C88" s="81"/>
      <c r="D88" s="95"/>
      <c r="E88" s="81"/>
      <c r="F88" s="81"/>
      <c r="G88" s="81"/>
      <c r="H88" s="126"/>
      <c r="I88" s="81"/>
      <c r="J88" s="81"/>
      <c r="K88" s="81"/>
      <c r="L88" s="81"/>
      <c r="M88" s="123"/>
      <c r="N88" s="142"/>
      <c r="O88" s="143"/>
    </row>
    <row r="89" spans="1:15" s="100" customFormat="1" x14ac:dyDescent="0.45">
      <c r="A89" s="80"/>
      <c r="B89" s="81"/>
      <c r="C89" s="81"/>
      <c r="D89" s="95"/>
      <c r="E89" s="81"/>
      <c r="F89" s="81"/>
      <c r="G89" s="81"/>
      <c r="H89" s="126"/>
      <c r="I89" s="81"/>
      <c r="J89" s="81"/>
      <c r="K89" s="81"/>
      <c r="L89" s="81"/>
      <c r="M89" s="123"/>
      <c r="N89" s="142"/>
      <c r="O89" s="143"/>
    </row>
    <row r="90" spans="1:15" s="100" customFormat="1" x14ac:dyDescent="0.45">
      <c r="A90" s="80"/>
      <c r="B90" s="81"/>
      <c r="C90" s="81"/>
      <c r="D90" s="95"/>
      <c r="E90" s="81"/>
      <c r="F90" s="81"/>
      <c r="G90" s="81"/>
      <c r="H90" s="126"/>
      <c r="I90" s="81"/>
      <c r="J90" s="81"/>
      <c r="K90" s="81"/>
      <c r="L90" s="81"/>
      <c r="M90" s="123"/>
      <c r="N90" s="142"/>
      <c r="O90" s="143"/>
    </row>
    <row r="91" spans="1:15" s="100" customFormat="1" x14ac:dyDescent="0.45">
      <c r="A91" s="80"/>
      <c r="B91" s="81"/>
      <c r="C91" s="81"/>
      <c r="D91" s="95"/>
      <c r="E91" s="81"/>
      <c r="F91" s="81"/>
      <c r="G91" s="81"/>
      <c r="H91" s="126"/>
      <c r="I91" s="81"/>
      <c r="J91" s="81"/>
      <c r="K91" s="81"/>
      <c r="L91" s="81"/>
      <c r="M91" s="123"/>
      <c r="N91" s="142"/>
      <c r="O91" s="143"/>
    </row>
    <row r="92" spans="1:15" s="100" customFormat="1" x14ac:dyDescent="0.45">
      <c r="A92" s="80"/>
      <c r="B92" s="81"/>
      <c r="C92" s="81"/>
      <c r="D92" s="95"/>
      <c r="E92" s="81"/>
      <c r="F92" s="81"/>
      <c r="G92" s="81"/>
      <c r="H92" s="126"/>
      <c r="I92" s="81"/>
      <c r="J92" s="81"/>
      <c r="K92" s="81"/>
      <c r="L92" s="81"/>
      <c r="M92" s="123"/>
      <c r="N92" s="142"/>
      <c r="O92" s="143"/>
    </row>
    <row r="93" spans="1:15" s="100" customFormat="1" x14ac:dyDescent="0.45">
      <c r="A93" s="80"/>
      <c r="B93" s="81"/>
      <c r="C93" s="81"/>
      <c r="D93" s="95"/>
      <c r="E93" s="81"/>
      <c r="F93" s="81"/>
      <c r="G93" s="81"/>
      <c r="H93" s="126"/>
      <c r="I93" s="81"/>
      <c r="J93" s="81"/>
      <c r="K93" s="81"/>
      <c r="L93" s="81"/>
      <c r="M93" s="123"/>
      <c r="N93" s="142"/>
      <c r="O93" s="143"/>
    </row>
    <row r="94" spans="1:15" s="100" customFormat="1" x14ac:dyDescent="0.45">
      <c r="A94" s="80"/>
      <c r="B94" s="81"/>
      <c r="C94" s="81"/>
      <c r="D94" s="95"/>
      <c r="E94" s="81"/>
      <c r="F94" s="81"/>
      <c r="G94" s="81"/>
      <c r="H94" s="126"/>
      <c r="I94" s="81"/>
      <c r="J94" s="81"/>
      <c r="K94" s="81"/>
      <c r="L94" s="81"/>
      <c r="M94" s="123"/>
      <c r="N94" s="142"/>
      <c r="O94" s="143"/>
    </row>
    <row r="95" spans="1:15" s="100" customFormat="1" x14ac:dyDescent="0.45">
      <c r="A95" s="80"/>
      <c r="B95" s="81"/>
      <c r="C95" s="81"/>
      <c r="D95" s="95"/>
      <c r="E95" s="81"/>
      <c r="F95" s="81"/>
      <c r="G95" s="81"/>
      <c r="H95" s="126"/>
      <c r="I95" s="81"/>
      <c r="J95" s="81"/>
      <c r="K95" s="81"/>
      <c r="L95" s="81"/>
      <c r="M95" s="123"/>
      <c r="N95" s="142"/>
      <c r="O95" s="143"/>
    </row>
    <row r="96" spans="1:15" s="100" customFormat="1" x14ac:dyDescent="0.45">
      <c r="A96" s="80"/>
      <c r="B96" s="81"/>
      <c r="C96" s="81"/>
      <c r="D96" s="95"/>
      <c r="E96" s="81"/>
      <c r="F96" s="81"/>
      <c r="G96" s="81"/>
      <c r="H96" s="126"/>
      <c r="I96" s="81"/>
      <c r="J96" s="81"/>
      <c r="K96" s="81"/>
      <c r="L96" s="81"/>
      <c r="M96" s="123"/>
      <c r="N96" s="142"/>
      <c r="O96" s="143"/>
    </row>
  </sheetData>
  <sheetProtection sheet="1" objects="1" scenarios="1"/>
  <mergeCells count="19">
    <mergeCell ref="B59:M59"/>
    <mergeCell ref="E2:F3"/>
    <mergeCell ref="B29:C29"/>
    <mergeCell ref="B54:C55"/>
    <mergeCell ref="B35:C35"/>
    <mergeCell ref="B41:C41"/>
    <mergeCell ref="B47:C47"/>
    <mergeCell ref="C53:K53"/>
    <mergeCell ref="F54:F55"/>
    <mergeCell ref="B3:C3"/>
    <mergeCell ref="B11:C11"/>
    <mergeCell ref="B17:C17"/>
    <mergeCell ref="B5:C5"/>
    <mergeCell ref="B23:C23"/>
    <mergeCell ref="G54:J55"/>
    <mergeCell ref="K54:K55"/>
    <mergeCell ref="H56:H58"/>
    <mergeCell ref="B57:C57"/>
    <mergeCell ref="K57:L57"/>
  </mergeCells>
  <conditionalFormatting sqref="B3">
    <cfRule type="expression" dxfId="291" priority="24">
      <formula>$AO$2=1</formula>
    </cfRule>
    <cfRule type="expression" dxfId="290" priority="25">
      <formula>$L$2=1</formula>
    </cfRule>
  </conditionalFormatting>
  <conditionalFormatting sqref="B53">
    <cfRule type="expression" dxfId="289" priority="453">
      <formula>O53&lt;&gt;0</formula>
    </cfRule>
  </conditionalFormatting>
  <conditionalFormatting sqref="B54">
    <cfRule type="cellIs" dxfId="288" priority="482" operator="equal">
      <formula>"D9"</formula>
    </cfRule>
    <cfRule type="cellIs" dxfId="287" priority="481" operator="equal">
      <formula>"OG7"</formula>
    </cfRule>
    <cfRule type="cellIs" dxfId="286" priority="480" operator="equal">
      <formula>"PGS5"</formula>
    </cfRule>
    <cfRule type="cellIs" dxfId="285" priority="479" operator="equal">
      <formula>"PGS7"</formula>
    </cfRule>
    <cfRule type="expression" dxfId="284" priority="452">
      <formula>$AM$45&lt;&gt;0</formula>
    </cfRule>
  </conditionalFormatting>
  <conditionalFormatting sqref="B57">
    <cfRule type="expression" dxfId="283" priority="3">
      <formula>$AO$2=1</formula>
    </cfRule>
  </conditionalFormatting>
  <conditionalFormatting sqref="B59">
    <cfRule type="cellIs" dxfId="282" priority="2" operator="notEqual">
      <formula>""</formula>
    </cfRule>
  </conditionalFormatting>
  <conditionalFormatting sqref="B5:C5">
    <cfRule type="expression" dxfId="281" priority="41">
      <formula>$O$5&lt;&gt;0</formula>
    </cfRule>
  </conditionalFormatting>
  <conditionalFormatting sqref="B11:C11">
    <cfRule type="expression" dxfId="280" priority="48">
      <formula>$O$11&lt;&gt;0</formula>
    </cfRule>
  </conditionalFormatting>
  <conditionalFormatting sqref="B17:C17">
    <cfRule type="expression" dxfId="279" priority="42">
      <formula>$O$17&lt;&gt;0</formula>
    </cfRule>
  </conditionalFormatting>
  <conditionalFormatting sqref="B23:C23">
    <cfRule type="expression" dxfId="278" priority="43">
      <formula>$O$23&lt;&gt;0</formula>
    </cfRule>
  </conditionalFormatting>
  <conditionalFormatting sqref="B29:C29">
    <cfRule type="expression" dxfId="277" priority="44">
      <formula>$O$29&lt;&gt;0</formula>
    </cfRule>
  </conditionalFormatting>
  <conditionalFormatting sqref="B35:C35">
    <cfRule type="expression" dxfId="276" priority="47">
      <formula>$O$35&lt;&gt;0</formula>
    </cfRule>
  </conditionalFormatting>
  <conditionalFormatting sqref="B41:C41">
    <cfRule type="expression" dxfId="275" priority="46">
      <formula>$O$41&lt;&gt;0</formula>
    </cfRule>
  </conditionalFormatting>
  <conditionalFormatting sqref="B47:C47">
    <cfRule type="expression" dxfId="274" priority="45">
      <formula>$O$48&lt;&gt;0</formula>
    </cfRule>
  </conditionalFormatting>
  <conditionalFormatting sqref="B6:D51">
    <cfRule type="expression" dxfId="273" priority="4">
      <formula>$A6="E"</formula>
    </cfRule>
  </conditionalFormatting>
  <conditionalFormatting sqref="B2:E2 K57 M57">
    <cfRule type="expression" dxfId="272" priority="28">
      <formula>$AO$2=1</formula>
    </cfRule>
  </conditionalFormatting>
  <conditionalFormatting sqref="B2:E2">
    <cfRule type="expression" dxfId="271" priority="29">
      <formula>$L$2=1</formula>
    </cfRule>
  </conditionalFormatting>
  <conditionalFormatting sqref="B10:M10">
    <cfRule type="expression" dxfId="270" priority="14">
      <formula>$B5&lt;&gt;" "</formula>
    </cfRule>
  </conditionalFormatting>
  <conditionalFormatting sqref="B11:M15">
    <cfRule type="expression" dxfId="269" priority="40">
      <formula>$B$11=" "</formula>
    </cfRule>
  </conditionalFormatting>
  <conditionalFormatting sqref="B16:M16">
    <cfRule type="expression" dxfId="268" priority="13">
      <formula>$B11&lt;&gt;" "</formula>
    </cfRule>
  </conditionalFormatting>
  <conditionalFormatting sqref="B17:M21">
    <cfRule type="expression" dxfId="267" priority="39">
      <formula>$B$17=" "</formula>
    </cfRule>
  </conditionalFormatting>
  <conditionalFormatting sqref="B22:M22">
    <cfRule type="expression" dxfId="266" priority="12">
      <formula>$B17&lt;&gt;" "</formula>
    </cfRule>
  </conditionalFormatting>
  <conditionalFormatting sqref="B23:M27">
    <cfRule type="expression" dxfId="265" priority="38">
      <formula>$B$23=" "</formula>
    </cfRule>
  </conditionalFormatting>
  <conditionalFormatting sqref="B28:M28">
    <cfRule type="expression" dxfId="264" priority="11">
      <formula>$B23&lt;&gt;" "</formula>
    </cfRule>
  </conditionalFormatting>
  <conditionalFormatting sqref="B29:M33">
    <cfRule type="expression" dxfId="263" priority="37">
      <formula>$B$29=" "</formula>
    </cfRule>
  </conditionalFormatting>
  <conditionalFormatting sqref="B34:M34">
    <cfRule type="expression" dxfId="262" priority="10">
      <formula>$B29&lt;&gt;" "</formula>
    </cfRule>
  </conditionalFormatting>
  <conditionalFormatting sqref="B35:M39">
    <cfRule type="expression" dxfId="261" priority="36">
      <formula>$B$35=" "</formula>
    </cfRule>
  </conditionalFormatting>
  <conditionalFormatting sqref="B40:M40">
    <cfRule type="expression" dxfId="260" priority="9">
      <formula>$B35&lt;&gt;" "</formula>
    </cfRule>
  </conditionalFormatting>
  <conditionalFormatting sqref="B41:M45">
    <cfRule type="expression" dxfId="259" priority="35">
      <formula>$B$41=" "</formula>
    </cfRule>
  </conditionalFormatting>
  <conditionalFormatting sqref="B46:M46">
    <cfRule type="expression" dxfId="258" priority="8">
      <formula>$B41&lt;&gt;" "</formula>
    </cfRule>
  </conditionalFormatting>
  <conditionalFormatting sqref="B47:M51">
    <cfRule type="expression" dxfId="257" priority="34">
      <formula>$B$47=" "</formula>
    </cfRule>
  </conditionalFormatting>
  <conditionalFormatting sqref="B52:M52">
    <cfRule type="expression" dxfId="256" priority="7">
      <formula>$B47&lt;&gt;" "</formula>
    </cfRule>
  </conditionalFormatting>
  <conditionalFormatting sqref="C53">
    <cfRule type="expression" dxfId="255" priority="457">
      <formula>OR(M53&lt;-0.009,$M53&gt;0.009)</formula>
    </cfRule>
  </conditionalFormatting>
  <conditionalFormatting sqref="D3">
    <cfRule type="expression" dxfId="254" priority="27">
      <formula>$L$2=1</formula>
    </cfRule>
    <cfRule type="expression" dxfId="253" priority="26">
      <formula>$AO$2=1</formula>
    </cfRule>
  </conditionalFormatting>
  <conditionalFormatting sqref="D55:D56">
    <cfRule type="expression" dxfId="252" priority="504">
      <formula>B53=" "</formula>
    </cfRule>
  </conditionalFormatting>
  <conditionalFormatting sqref="E2:F3">
    <cfRule type="expression" dxfId="251" priority="1">
      <formula>$B$59&lt;&gt;""</formula>
    </cfRule>
  </conditionalFormatting>
  <conditionalFormatting sqref="F54:G54">
    <cfRule type="cellIs" dxfId="250" priority="474" operator="equal">
      <formula>"D9"</formula>
    </cfRule>
    <cfRule type="cellIs" dxfId="249" priority="473" operator="equal">
      <formula>"OG7"</formula>
    </cfRule>
    <cfRule type="cellIs" dxfId="248" priority="472" operator="equal">
      <formula>"PGS5"</formula>
    </cfRule>
    <cfRule type="cellIs" dxfId="247" priority="471" operator="equal">
      <formula>"PGS7"</formula>
    </cfRule>
  </conditionalFormatting>
  <conditionalFormatting sqref="G54">
    <cfRule type="expression" dxfId="246" priority="131">
      <formula>$O$53&lt;&gt;0</formula>
    </cfRule>
  </conditionalFormatting>
  <conditionalFormatting sqref="G2:M3">
    <cfRule type="expression" dxfId="245" priority="17">
      <formula>$L$2=1</formula>
    </cfRule>
    <cfRule type="expression" dxfId="244" priority="16">
      <formula>$AO$2=1</formula>
    </cfRule>
  </conditionalFormatting>
  <conditionalFormatting sqref="K54">
    <cfRule type="cellIs" dxfId="243" priority="466" operator="equal">
      <formula>"D9"</formula>
    </cfRule>
    <cfRule type="cellIs" dxfId="242" priority="463" operator="equal">
      <formula>"PGS7"</formula>
    </cfRule>
    <cfRule type="cellIs" dxfId="241" priority="464" operator="equal">
      <formula>"PGS5"</formula>
    </cfRule>
    <cfRule type="cellIs" dxfId="240" priority="465" operator="equal">
      <formula>"OG7"</formula>
    </cfRule>
  </conditionalFormatting>
  <conditionalFormatting sqref="L53">
    <cfRule type="expression" dxfId="239" priority="458">
      <formula>OR(M53&lt;-0.009,M53&gt;0.009)</formula>
    </cfRule>
  </conditionalFormatting>
  <conditionalFormatting sqref="L54:L56">
    <cfRule type="expression" dxfId="238" priority="5">
      <formula>$AO$2=1</formula>
    </cfRule>
    <cfRule type="expression" dxfId="237" priority="6">
      <formula>$L$2=1</formula>
    </cfRule>
  </conditionalFormatting>
  <conditionalFormatting sqref="M53">
    <cfRule type="cellIs" dxfId="236" priority="456" operator="notBetween">
      <formula>-0.009</formula>
      <formula>0.009</formula>
    </cfRule>
  </conditionalFormatting>
  <conditionalFormatting sqref="M54">
    <cfRule type="expression" dxfId="235" priority="454">
      <formula>B53=" "</formula>
    </cfRule>
  </conditionalFormatting>
  <conditionalFormatting sqref="M55:M56">
    <cfRule type="expression" dxfId="234" priority="455">
      <formula>B53=" "</formula>
    </cfRule>
  </conditionalFormatting>
  <conditionalFormatting sqref="N5:N9 N11:N15 N17:N21 N23:N27 N29:N33 N35:N39 N41:N45 N47:N51">
    <cfRule type="cellIs" dxfId="233" priority="1224" operator="equal">
      <formula>"PGS7"</formula>
    </cfRule>
    <cfRule type="cellIs" dxfId="232" priority="1225" operator="equal">
      <formula>"PGS5"</formula>
    </cfRule>
    <cfRule type="cellIs" dxfId="231" priority="1226" operator="equal">
      <formula>"OG7"</formula>
    </cfRule>
    <cfRule type="cellIs" dxfId="230" priority="1227" operator="equal">
      <formula>"D9"</formula>
    </cfRule>
  </conditionalFormatting>
  <conditionalFormatting sqref="N53:N54">
    <cfRule type="cellIs" dxfId="229" priority="581" operator="equal">
      <formula>"PGS7"</formula>
    </cfRule>
    <cfRule type="cellIs" dxfId="228" priority="582" operator="equal">
      <formula>"PGS5"</formula>
    </cfRule>
    <cfRule type="cellIs" dxfId="227" priority="583" operator="equal">
      <formula>"OG7"</formula>
    </cfRule>
    <cfRule type="cellIs" dxfId="226" priority="584" operator="equal">
      <formula>"D9"</formula>
    </cfRule>
  </conditionalFormatting>
  <printOptions horizontalCentered="1"/>
  <pageMargins left="0" right="0" top="0.19685039370078741" bottom="0.39370078740157483" header="0" footer="0"/>
  <pageSetup paperSize="9" orientation="portrait" r:id="rId1"/>
  <headerFooter>
    <oddFooter>&amp;L&amp;"Arial,Standard"&amp;8Datei:
&amp;Z&amp;F&amp;R&amp;"Arial,Standard"&amp;8Druck: &amp;D
&amp;T Uhr</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BD6C7-C8CF-43B9-B185-A274663D7773}">
  <sheetPr>
    <tabColor theme="9" tint="0.59999389629810485"/>
    <pageSetUpPr autoPageBreaks="0"/>
  </sheetPr>
  <dimension ref="A1:AC50"/>
  <sheetViews>
    <sheetView showGridLines="0" showRowColHeaders="0" showZeros="0" zoomScaleNormal="100" workbookViewId="0"/>
  </sheetViews>
  <sheetFormatPr baseColWidth="10" defaultColWidth="9.77734375" defaultRowHeight="13.15" x14ac:dyDescent="0.45"/>
  <cols>
    <col min="1" max="1" width="0.44140625" style="80" customWidth="1"/>
    <col min="2" max="2" width="3.109375" style="81" customWidth="1"/>
    <col min="3" max="3" width="11.77734375" style="81" customWidth="1"/>
    <col min="4" max="4" width="9.33203125" style="95" customWidth="1"/>
    <col min="5" max="5" width="0.6640625" style="81" customWidth="1"/>
    <col min="6" max="6" width="3.109375" style="81" customWidth="1"/>
    <col min="7" max="7" width="11.77734375" style="81" customWidth="1"/>
    <col min="8" max="8" width="9.33203125" style="126" customWidth="1"/>
    <col min="9" max="9" width="0.6640625" style="81" customWidth="1"/>
    <col min="10" max="10" width="3.109375" style="81" customWidth="1"/>
    <col min="11" max="11" width="11.77734375" style="81" customWidth="1"/>
    <col min="12" max="12" width="9.33203125" style="81" customWidth="1"/>
    <col min="13" max="13" width="0.6640625" style="81" customWidth="1"/>
    <col min="14" max="14" width="9.109375" style="123" customWidth="1"/>
    <col min="15" max="15" width="1.77734375" style="142" customWidth="1"/>
    <col min="16" max="16" width="5.21875" style="143" hidden="1" customWidth="1"/>
    <col min="17" max="17" width="1.77734375" style="143" hidden="1" customWidth="1"/>
    <col min="18" max="18" width="9.77734375" style="143" hidden="1" customWidth="1"/>
    <col min="19" max="20" width="8" style="143" hidden="1" customWidth="1"/>
    <col min="21" max="24" width="9.77734375" style="183" hidden="1" customWidth="1"/>
    <col min="25" max="25" width="1.77734375" style="198" hidden="1" customWidth="1"/>
    <col min="26" max="26" width="9.77734375" style="198" hidden="1" customWidth="1"/>
    <col min="27" max="29" width="9.77734375" style="183" hidden="1" customWidth="1"/>
    <col min="30" max="30" width="1.77734375" style="81" customWidth="1"/>
    <col min="31" max="31" width="9.77734375" style="81" customWidth="1"/>
    <col min="32" max="16384" width="9.77734375" style="81"/>
  </cols>
  <sheetData>
    <row r="1" spans="1:29" s="74" customFormat="1" ht="3" customHeight="1" x14ac:dyDescent="0.45">
      <c r="A1" s="135"/>
      <c r="D1" s="75"/>
      <c r="H1" s="111"/>
      <c r="N1" s="75"/>
      <c r="O1" s="138"/>
      <c r="P1" s="233"/>
      <c r="Q1" s="233"/>
      <c r="R1" s="233"/>
      <c r="S1" s="233"/>
      <c r="T1" s="233"/>
      <c r="U1" s="234"/>
      <c r="V1" s="234"/>
      <c r="W1" s="234"/>
      <c r="X1" s="234"/>
      <c r="Y1" s="235"/>
      <c r="Z1" s="235"/>
      <c r="AA1" s="234"/>
      <c r="AB1" s="234"/>
      <c r="AC1" s="234"/>
    </row>
    <row r="2" spans="1:29" s="156" customFormat="1" ht="22.15" customHeight="1" x14ac:dyDescent="0.45">
      <c r="A2" s="188"/>
      <c r="D2" s="155"/>
      <c r="H2" s="157"/>
      <c r="N2" s="155"/>
      <c r="O2" s="158"/>
      <c r="U2" s="180"/>
      <c r="V2" s="180"/>
      <c r="W2" s="180"/>
      <c r="X2" s="180"/>
      <c r="Y2" s="194"/>
      <c r="Z2" s="194"/>
      <c r="AA2" s="180"/>
      <c r="AB2" s="180"/>
      <c r="AC2" s="180"/>
    </row>
    <row r="3" spans="1:29" s="156" customFormat="1" ht="25.15" x14ac:dyDescent="0.45">
      <c r="A3" s="188"/>
      <c r="B3" s="1426" t="str">
        <f>+Parameter!D2</f>
        <v>Haushaltskonto</v>
      </c>
      <c r="C3" s="1426"/>
      <c r="D3" s="1426"/>
      <c r="E3" s="1426"/>
      <c r="F3" s="1426"/>
      <c r="G3" s="1426"/>
      <c r="H3" s="1426"/>
      <c r="I3" s="1426"/>
      <c r="J3" s="1426"/>
      <c r="K3" s="1426"/>
      <c r="L3" s="1426"/>
      <c r="M3" s="1426"/>
      <c r="N3" s="193" t="s">
        <v>10</v>
      </c>
      <c r="O3" s="178"/>
      <c r="U3" s="180"/>
      <c r="V3" s="180"/>
      <c r="W3" s="180"/>
      <c r="X3" s="180"/>
      <c r="Y3" s="194"/>
      <c r="Z3" s="194"/>
      <c r="AA3" s="180"/>
      <c r="AB3" s="180"/>
      <c r="AC3" s="180"/>
    </row>
    <row r="4" spans="1:29" s="175" customFormat="1" ht="13.35" customHeight="1" x14ac:dyDescent="0.45">
      <c r="A4" s="189"/>
      <c r="D4" s="176"/>
      <c r="H4" s="177"/>
      <c r="O4" s="178"/>
      <c r="U4" s="181"/>
      <c r="V4" s="181"/>
      <c r="W4" s="181"/>
      <c r="X4" s="181"/>
      <c r="Y4" s="195"/>
      <c r="Z4" s="195"/>
      <c r="AA4" s="181"/>
      <c r="AB4" s="181"/>
      <c r="AC4" s="181"/>
    </row>
    <row r="5" spans="1:29" s="8" customFormat="1" ht="13.35" customHeight="1" x14ac:dyDescent="0.3">
      <c r="A5" s="112"/>
      <c r="B5" s="1431" t="str">
        <f>IF(B8="E",+Parameter!AH2,"kein "&amp;Parameter!AH2)</f>
        <v>kein EBIT</v>
      </c>
      <c r="C5" s="1431"/>
      <c r="D5" s="1429" t="str">
        <f>IF(AND(B8="E",D9&lt;&gt;0),+D9,"0,00")</f>
        <v>0,00</v>
      </c>
      <c r="E5" s="121"/>
      <c r="F5" s="121"/>
      <c r="G5" s="165"/>
      <c r="H5" s="165"/>
      <c r="I5" s="166"/>
      <c r="J5" s="166"/>
      <c r="K5" s="165"/>
      <c r="L5" s="156"/>
      <c r="M5" s="156"/>
      <c r="N5" s="1427">
        <f>+Parameter!B2</f>
        <v>46023</v>
      </c>
      <c r="O5" s="190"/>
      <c r="P5" s="140"/>
      <c r="Q5" s="140"/>
      <c r="R5" s="140"/>
      <c r="S5" s="140"/>
      <c r="T5" s="140"/>
      <c r="U5" s="182"/>
      <c r="V5" s="182"/>
      <c r="W5" s="182"/>
      <c r="X5" s="182"/>
      <c r="Y5" s="196"/>
      <c r="Z5" s="196"/>
      <c r="AA5" s="182"/>
      <c r="AB5" s="182"/>
      <c r="AC5" s="182"/>
    </row>
    <row r="6" spans="1:29" ht="13.35" customHeight="1" x14ac:dyDescent="0.45">
      <c r="B6" s="1431"/>
      <c r="C6" s="1431"/>
      <c r="D6" s="1429"/>
      <c r="G6" s="167"/>
      <c r="H6" s="167"/>
      <c r="I6" s="158"/>
      <c r="J6" s="158"/>
      <c r="K6" s="167"/>
      <c r="L6" s="156"/>
      <c r="M6" s="156"/>
      <c r="N6" s="1427"/>
      <c r="O6" s="190"/>
      <c r="V6" s="1433" t="s">
        <v>8</v>
      </c>
      <c r="W6" s="1433"/>
      <c r="X6" s="1433"/>
      <c r="Y6" s="194"/>
      <c r="AA6" s="1433" t="s">
        <v>19</v>
      </c>
      <c r="AB6" s="1433"/>
      <c r="AC6" s="1433"/>
    </row>
    <row r="7" spans="1:29" ht="13.35" customHeight="1" x14ac:dyDescent="0.45">
      <c r="B7" s="1434" t="s">
        <v>93</v>
      </c>
      <c r="C7" s="1434"/>
      <c r="D7" s="681" t="str">
        <f>IF(H9="X","X",IF((D9+H9+L9-D5)&lt;&gt;0,+D9+H9+L9-D5,"0,00"))</f>
        <v>X</v>
      </c>
      <c r="G7" s="167"/>
      <c r="H7" s="167"/>
      <c r="I7" s="158"/>
      <c r="J7" s="158"/>
      <c r="K7" s="167"/>
      <c r="L7" s="156"/>
      <c r="M7" s="156"/>
      <c r="N7" s="238"/>
      <c r="O7" s="190"/>
      <c r="V7" s="517"/>
      <c r="W7" s="517"/>
      <c r="X7" s="517"/>
      <c r="Y7" s="194"/>
      <c r="AA7" s="517"/>
      <c r="AB7" s="517"/>
      <c r="AC7" s="517"/>
    </row>
    <row r="8" spans="1:29" ht="13.35" customHeight="1" x14ac:dyDescent="0.45">
      <c r="B8" s="1430" t="str">
        <f>IF($N$3=Auswertung!$B$5,+Auswertung!A6,IF($N$3=Auswertung!$B$11,+Auswertung!A12,IF($N$3=Auswertung!$B$17,+Auswertung!A18,IF($N$3=Auswertung!$B$23,+Auswertung!A24,IF($N$3=Auswertung!$B$29,+Auswertung!A30,IF($N$3=Auswertung!$B$35,+Auswertung!A36,IF($N$3=Auswertung!$B$41,+Auswertung!A42,IF($N$3=Auswertung!$B$47,+Auswertung!A48,"X"))))))))</f>
        <v>X</v>
      </c>
      <c r="C8" s="1430"/>
      <c r="D8" s="676"/>
      <c r="G8" s="150"/>
      <c r="H8" s="150"/>
      <c r="I8" s="151"/>
      <c r="J8" s="151"/>
      <c r="K8" s="150"/>
      <c r="L8" s="152"/>
      <c r="M8" s="153"/>
      <c r="N8" s="122"/>
      <c r="O8" s="190"/>
      <c r="R8" s="225" t="s">
        <v>49</v>
      </c>
      <c r="S8" s="635" t="s">
        <v>61</v>
      </c>
      <c r="T8" s="635" t="s">
        <v>61</v>
      </c>
      <c r="V8" s="160" t="s">
        <v>6</v>
      </c>
      <c r="W8" s="184" t="s">
        <v>0</v>
      </c>
      <c r="X8" s="185" t="s">
        <v>1</v>
      </c>
      <c r="Y8" s="194"/>
      <c r="Z8" s="194"/>
      <c r="AA8" s="160" t="s">
        <v>6</v>
      </c>
      <c r="AB8" s="184" t="s">
        <v>0</v>
      </c>
      <c r="AC8" s="185" t="s">
        <v>1</v>
      </c>
    </row>
    <row r="9" spans="1:29" ht="13.35" customHeight="1" x14ac:dyDescent="0.45">
      <c r="A9" s="76"/>
      <c r="B9" s="516" t="str">
        <f>IF($N$3=Auswertung!$B$5,+Auswertung!B5,IF($N$3=Auswertung!$B$11,+Auswertung!B11,IF($N$3=Auswertung!$B$17,+Auswertung!B17,IF($N$3=Auswertung!$B$23,+Auswertung!B23,IF($N$3=Auswertung!$B$29,+Auswertung!B29,IF($N$3=Auswertung!$B$35,+Auswertung!B35,IF($N$3=Auswertung!$B$41,+Auswertung!B41,IF($N$3=Auswertung!$B$47,+Auswertung!B47,"X"))))))))</f>
        <v>X</v>
      </c>
      <c r="C9" s="516"/>
      <c r="D9" s="1428" t="str">
        <f>IF($N$3=Auswertung!$B$5,+Auswertung!D5,IF($N$3=Auswertung!$B$11,+Auswertung!D11,IF($N$3=Auswertung!$B$17,+Auswertung!D17,IF($N$3=Auswertung!$B$23,+Auswertung!D23,IF($N$3=Auswertung!$B$29,+Auswertung!D29,IF($N$3=Auswertung!$B$35,+Auswertung!D35,IF($N$3=Auswertung!$B$41,+Auswertung!D41,IF($N$3=Auswertung!$B$47,+Auswertung!D47,"X"))))))))</f>
        <v>X</v>
      </c>
      <c r="E9" s="1428"/>
      <c r="F9" s="516" t="str">
        <f>IF($N$3=Auswertung!$B$5,+Auswertung!F5,IF($N$3=Auswertung!$B$11,+Auswertung!F11,IF($N$3=Auswertung!$B$17,+Auswertung!F17,IF($N$3=Auswertung!$B$23,+Auswertung!F23,IF($N$3=Auswertung!$B$29,+Auswertung!F29,IF($N$3=Auswertung!$B$35,+Auswertung!F35,IF($N$3=Auswertung!$B$41,+Auswertung!F41,IF($N$3=Auswertung!$B$47,+Auswertung!F47,"X"))))))))</f>
        <v>X</v>
      </c>
      <c r="G9" s="516"/>
      <c r="H9" s="1428" t="str">
        <f>IF($N$3=Auswertung!$B$5,+Auswertung!H5,IF($N$3=Auswertung!$B$11,+Auswertung!H11,IF($N$3=Auswertung!$B$17,+Auswertung!H17,IF($N$3=Auswertung!$B$23,+Auswertung!H23,IF($N$3=Auswertung!$B$29,+Auswertung!H29,IF($N$3=Auswertung!$B$35,+Auswertung!H35,IF($N$3=Auswertung!$B$41,+Auswertung!H41,IF($N$3=Auswertung!$B$47,+Auswertung!H47,"X"))))))))</f>
        <v>X</v>
      </c>
      <c r="I9" s="1428"/>
      <c r="J9" s="516"/>
      <c r="K9" s="516"/>
      <c r="L9" s="1428" t="str">
        <f>IF($N$3=Auswertung!$B$5,+Auswertung!L5,IF($N$3=Auswertung!$B$11,+Auswertung!L11,IF($N$3=Auswertung!$B$17,+Auswertung!L17,IF($N$3=Auswertung!$B$23,+Auswertung!L23,IF($N$3=Auswertung!$B$29,+Auswertung!L29,IF($N$3=Auswertung!$B$35,+Auswertung!L35,IF($N$3=Auswertung!$B$41,+Auswertung!L41,IF($N$3=Auswertung!$B$47,+Auswertung!L47,"X"))))))))</f>
        <v>X</v>
      </c>
      <c r="M9" s="1428"/>
      <c r="N9" s="232">
        <f>SUM(B9:M9)</f>
        <v>0</v>
      </c>
      <c r="O9" s="190"/>
      <c r="R9" s="223">
        <f>SUMIFS(R10:R18,P10:P18,$N$3)</f>
        <v>0</v>
      </c>
      <c r="S9" s="638">
        <f>+Parameter!AS45</f>
        <v>0</v>
      </c>
      <c r="T9" s="638">
        <f>SUM(T10:T18)</f>
        <v>0</v>
      </c>
      <c r="U9" s="223">
        <f>SUMIFS(U10:U18,P10:P18,$N$3)</f>
        <v>0</v>
      </c>
      <c r="V9" s="223">
        <f>SUMIFS(V10:V18,P10:P18,$N$3)</f>
        <v>0</v>
      </c>
      <c r="W9" s="223">
        <f>SUMIFS(W10:W18,P10:P18,$N$3)</f>
        <v>0</v>
      </c>
      <c r="X9" s="223">
        <f>SUMIFS(X10:X18,P10:P18,$N$3)</f>
        <v>0</v>
      </c>
      <c r="Y9" s="194"/>
      <c r="Z9" s="223">
        <f>SUMIFS(Z10:Z18,P10:P18,$N$3)</f>
        <v>0</v>
      </c>
      <c r="AA9" s="223">
        <f>SUMIFS(AA10:AA18,P10:P18,$N$3)</f>
        <v>0</v>
      </c>
      <c r="AB9" s="223">
        <f>SUMIFS(AB10:AB18,P10:P18,$N$3)</f>
        <v>0</v>
      </c>
      <c r="AC9" s="223">
        <f>SUMIFS(AC10:AC18,P10:P18,$N$3)</f>
        <v>0</v>
      </c>
    </row>
    <row r="10" spans="1:29" ht="13.35" customHeight="1" x14ac:dyDescent="0.45">
      <c r="A10" s="76"/>
      <c r="B10" s="416" t="str">
        <f>IF($N$3=Auswertung!$B$5,+Auswertung!B6,IF($N$3=Auswertung!$B$11,+Auswertung!B12,IF($N$3=Auswertung!$B$17,+Auswertung!B18,IF($N$3=Auswertung!$B$23,+Auswertung!B24,IF($N$3=Auswertung!$B$29,+Auswertung!B30,IF($N$3=Auswertung!$B$35,+Auswertung!B36,IF($N$3=Auswertung!$B$41,+Auswertung!B42,IF($N$3=Auswertung!$B$47,+Auswertung!B48,"X"))))))))</f>
        <v>X</v>
      </c>
      <c r="C10" s="416" t="str">
        <f>IF($N$3=Auswertung!$B$5,+Auswertung!C6,IF($N$3=Auswertung!$B$11,+Auswertung!C12,IF($N$3=Auswertung!$B$17,+Auswertung!C18,IF($N$3=Auswertung!$B$23,+Auswertung!C24,IF($N$3=Auswertung!$B$29,+Auswertung!C30,IF($N$3=Auswertung!$B$35,+Auswertung!C36,IF($N$3=Auswertung!$B$41,+Auswertung!C42,IF($N$3=Auswertung!$B$47,+Auswertung!C48,"X"))))))))</f>
        <v>X</v>
      </c>
      <c r="D10" s="1414" t="str">
        <f>IF($N$3=Auswertung!$B$5,+Auswertung!D6,IF($N$3=Auswertung!$B$11,+Auswertung!D12,IF($N$3=Auswertung!$B$17,+Auswertung!D18,IF($N$3=Auswertung!$B$23,+Auswertung!D24,IF($N$3=Auswertung!$B$29,+Auswertung!D30,IF($N$3=Auswertung!$B$35,+Auswertung!D36,IF($N$3=Auswertung!$B$41,+Auswertung!D42,IF($N$3=Auswertung!$B$47,+Auswertung!D48,"X"))))))))</f>
        <v>X</v>
      </c>
      <c r="E10" s="1414"/>
      <c r="F10" s="416" t="str">
        <f>IF($N$3=Auswertung!$B$5,+Auswertung!F6,IF($N$3=Auswertung!$B$11,+Auswertung!F12,IF($N$3=Auswertung!$B$17,+Auswertung!F18,IF($N$3=Auswertung!$B$23,+Auswertung!F24,IF($N$3=Auswertung!$B$29,+Auswertung!F30,IF($N$3=Auswertung!$B$35,+Auswertung!F36,IF($N$3=Auswertung!$B$41,+Auswertung!F42,IF($N$3=Auswertung!$B$47,+Auswertung!F48,"X"))))))))</f>
        <v>X</v>
      </c>
      <c r="G10" s="416" t="str">
        <f>IF($N$3=Auswertung!$B$5,+Auswertung!G6,IF($N$3=Auswertung!$B$11,+Auswertung!G12,IF($N$3=Auswertung!$B$17,+Auswertung!G18,IF($N$3=Auswertung!$B$23,+Auswertung!G24,IF($N$3=Auswertung!$B$29,+Auswertung!G30,IF($N$3=Auswertung!$B$35,+Auswertung!G36,IF($N$3=Auswertung!$B$41,+Auswertung!G42,IF($N$3=Auswertung!$B$47,+Auswertung!G48,"X"))))))))</f>
        <v>X</v>
      </c>
      <c r="H10" s="1414" t="str">
        <f>IF($N$3=Auswertung!$B$5,+Auswertung!H6,IF($N$3=Auswertung!$B$11,+Auswertung!H12,IF($N$3=Auswertung!$B$17,+Auswertung!H18,IF($N$3=Auswertung!$B$23,+Auswertung!H24,IF($N$3=Auswertung!$B$29,+Auswertung!H30,IF($N$3=Auswertung!$B$35,+Auswertung!H36,IF($N$3=Auswertung!$B$41,+Auswertung!H42,IF($N$3=Auswertung!$B$47,+Auswertung!H48,"X"))))))))</f>
        <v>X</v>
      </c>
      <c r="I10" s="1414"/>
      <c r="J10" s="416" t="str">
        <f>IF($N$3=Auswertung!$B$5,+Auswertung!J6,IF($N$3=Auswertung!$B$11,+Auswertung!J12,IF($N$3=Auswertung!$B$17,+Auswertung!J18,IF($N$3=Auswertung!$B$23,+Auswertung!J24,IF($N$3=Auswertung!$B$29,+Auswertung!J30,IF($N$3=Auswertung!$B$35,+Auswertung!J36,IF($N$3=Auswertung!$B$41,+Auswertung!J42,IF($N$3=Auswertung!$B$47,+Auswertung!J48,"X"))))))))</f>
        <v>X</v>
      </c>
      <c r="K10" s="416" t="str">
        <f>IF($N$3=Auswertung!$B$5,+Auswertung!K6,IF($N$3=Auswertung!$B$11,+Auswertung!K12,IF($N$3=Auswertung!$B$17,+Auswertung!K18,IF($N$3=Auswertung!$B$23,+Auswertung!K24,IF($N$3=Auswertung!$B$29,+Auswertung!K30,IF($N$3=Auswertung!$B$35,+Auswertung!K36,IF($N$3=Auswertung!$B$41,+Auswertung!K42,IF($N$3=Auswertung!$B$47,+Auswertung!K48,"X"))))))))</f>
        <v>X</v>
      </c>
      <c r="L10" s="1414" t="str">
        <f>IF($N$3=Auswertung!$B$5,+Auswertung!L6,IF($N$3=Auswertung!$B$11,+Auswertung!L12,IF($N$3=Auswertung!$B$17,+Auswertung!L18,IF($N$3=Auswertung!$B$23,+Auswertung!L24,IF($N$3=Auswertung!$B$29,+Auswertung!L30,IF($N$3=Auswertung!$B$35,+Auswertung!L36,IF($N$3=Auswertung!$B$41,+Auswertung!L42,IF($N$3=Auswertung!$B$47,+Auswertung!L48,"X"))))))))</f>
        <v>X</v>
      </c>
      <c r="M10" s="1414"/>
      <c r="N10" s="417" t="s">
        <v>8</v>
      </c>
      <c r="O10" s="190"/>
      <c r="P10" s="226" t="str">
        <f>+Parameter!B4</f>
        <v>HH</v>
      </c>
      <c r="R10" s="670">
        <f>+Parameter!L4</f>
        <v>0</v>
      </c>
      <c r="S10" s="638">
        <f>+Parameter!AU4</f>
        <v>0</v>
      </c>
      <c r="T10" s="638">
        <f>IF(AND($B$9=P10,S10&lt;&gt;0),1,0)</f>
        <v>0</v>
      </c>
      <c r="U10" s="224">
        <f>SUM(V10:X10)</f>
        <v>0</v>
      </c>
      <c r="V10" s="222">
        <f>SUM(Jan:Dez!BS6)</f>
        <v>0</v>
      </c>
      <c r="W10" s="222">
        <f>SUM(Jan:Dez!BT6)</f>
        <v>0</v>
      </c>
      <c r="X10" s="222">
        <f>SUM(Jan:Dez!BU6)</f>
        <v>0</v>
      </c>
      <c r="Y10" s="194"/>
      <c r="Z10" s="224">
        <f>SUM(AA10:AC10)</f>
        <v>0</v>
      </c>
      <c r="AA10" s="222">
        <f>SUM(Jan:Dez!BS8)</f>
        <v>0</v>
      </c>
      <c r="AB10" s="222">
        <f>SUM(Jan:Dez!BT8)</f>
        <v>0</v>
      </c>
      <c r="AC10" s="222">
        <f>SUM(Jan:Dez!BU8)</f>
        <v>0</v>
      </c>
    </row>
    <row r="11" spans="1:29" ht="13.35" customHeight="1" x14ac:dyDescent="0.45">
      <c r="A11" s="76"/>
      <c r="B11" s="416" t="str">
        <f>IF($N$3=Auswertung!$B$5,+Auswertung!B7,IF($N$3=Auswertung!$B$11,+Auswertung!B13,IF($N$3=Auswertung!$B$17,+Auswertung!B19,IF($N$3=Auswertung!$B$23,+Auswertung!B25,IF($N$3=Auswertung!$B$29,+Auswertung!B31,IF($N$3=Auswertung!$B$35,+Auswertung!B37,IF($N$3=Auswertung!$B$41,+Auswertung!B43,IF($N$3=Auswertung!$B$47,+Auswertung!B49,"X"))))))))</f>
        <v>X</v>
      </c>
      <c r="C11" s="416" t="str">
        <f>IF($N$3=Auswertung!$B$5,+Auswertung!C7,IF($N$3=Auswertung!$B$11,+Auswertung!C13,IF($N$3=Auswertung!$B$17,+Auswertung!C19,IF($N$3=Auswertung!$B$23,+Auswertung!C25,IF($N$3=Auswertung!$B$29,+Auswertung!C31,IF($N$3=Auswertung!$B$35,+Auswertung!C37,IF($N$3=Auswertung!$B$41,+Auswertung!C43,IF($N$3=Auswertung!$B$47,+Auswertung!C49,"X"))))))))</f>
        <v>X</v>
      </c>
      <c r="D11" s="1414" t="str">
        <f>IF($N$3=Auswertung!$B$5,+Auswertung!D7,IF($N$3=Auswertung!$B$11,+Auswertung!D13,IF($N$3=Auswertung!$B$17,+Auswertung!D19,IF($N$3=Auswertung!$B$23,+Auswertung!D25,IF($N$3=Auswertung!$B$29,+Auswertung!D31,IF($N$3=Auswertung!$B$35,+Auswertung!D37,IF($N$3=Auswertung!$B$41,+Auswertung!D43,IF($N$3=Auswertung!$B$47,+Auswertung!D49,"X"))))))))</f>
        <v>X</v>
      </c>
      <c r="E11" s="1414"/>
      <c r="F11" s="416" t="str">
        <f>IF($N$3=Auswertung!$B$5,+Auswertung!F7,IF($N$3=Auswertung!$B$11,+Auswertung!F13,IF($N$3=Auswertung!$B$17,+Auswertung!F19,IF($N$3=Auswertung!$B$23,+Auswertung!F25,IF($N$3=Auswertung!$B$29,+Auswertung!F31,IF($N$3=Auswertung!$B$35,+Auswertung!F37,IF($N$3=Auswertung!$B$41,+Auswertung!F43,IF($N$3=Auswertung!$B$47,+Auswertung!F49,"X"))))))))</f>
        <v>X</v>
      </c>
      <c r="G11" s="416" t="str">
        <f>IF($N$3=Auswertung!$B$5,+Auswertung!G7,IF($N$3=Auswertung!$B$11,+Auswertung!G13,IF($N$3=Auswertung!$B$17,+Auswertung!G19,IF($N$3=Auswertung!$B$23,+Auswertung!G25,IF($N$3=Auswertung!$B$29,+Auswertung!G31,IF($N$3=Auswertung!$B$35,+Auswertung!G37,IF($N$3=Auswertung!$B$41,+Auswertung!G43,IF($N$3=Auswertung!$B$47,+Auswertung!G49,"X"))))))))</f>
        <v>X</v>
      </c>
      <c r="H11" s="1414" t="str">
        <f>IF($N$3=Auswertung!$B$5,+Auswertung!H7,IF($N$3=Auswertung!$B$11,+Auswertung!H13,IF($N$3=Auswertung!$B$17,+Auswertung!H19,IF($N$3=Auswertung!$B$23,+Auswertung!H25,IF($N$3=Auswertung!$B$29,+Auswertung!H31,IF($N$3=Auswertung!$B$35,+Auswertung!H37,IF($N$3=Auswertung!$B$41,+Auswertung!H43,IF($N$3=Auswertung!$B$47,+Auswertung!H49,"X"))))))))</f>
        <v>X</v>
      </c>
      <c r="I11" s="1414"/>
      <c r="J11" s="416" t="str">
        <f>IF($N$3=Auswertung!$B$5,+Auswertung!J7,IF($N$3=Auswertung!$B$11,+Auswertung!J13,IF($N$3=Auswertung!$B$17,+Auswertung!J19,IF($N$3=Auswertung!$B$23,+Auswertung!J25,IF($N$3=Auswertung!$B$29,+Auswertung!J31,IF($N$3=Auswertung!$B$35,+Auswertung!J37,IF($N$3=Auswertung!$B$41,+Auswertung!J43,IF($N$3=Auswertung!$B$47,+Auswertung!J49,"X"))))))))</f>
        <v>X</v>
      </c>
      <c r="K11" s="416" t="str">
        <f>IF($N$3=Auswertung!$B$5,+Auswertung!K7,IF($N$3=Auswertung!$B$11,+Auswertung!K13,IF($N$3=Auswertung!$B$17,+Auswertung!K19,IF($N$3=Auswertung!$B$23,+Auswertung!K25,IF($N$3=Auswertung!$B$29,+Auswertung!K31,IF($N$3=Auswertung!$B$35,+Auswertung!K37,IF($N$3=Auswertung!$B$41,+Auswertung!K43,IF($N$3=Auswertung!$B$47,+Auswertung!K49,"X"))))))))</f>
        <v>X</v>
      </c>
      <c r="L11" s="1414" t="str">
        <f>IF($N$3=Auswertung!$B$5,+Auswertung!L7,IF($N$3=Auswertung!$B$11,+Auswertung!L13,IF($N$3=Auswertung!$B$17,+Auswertung!L19,IF($N$3=Auswertung!$B$23,+Auswertung!L25,IF($N$3=Auswertung!$B$29,+Auswertung!L31,IF($N$3=Auswertung!$B$35,+Auswertung!L37,IF($N$3=Auswertung!$B$41,+Auswertung!L43,IF($N$3=Auswertung!$B$47,+Auswertung!L49,"X"))))))))</f>
        <v>X</v>
      </c>
      <c r="M11" s="1414"/>
      <c r="N11" s="418">
        <f>+U9</f>
        <v>0</v>
      </c>
      <c r="O11" s="190"/>
      <c r="P11" s="226" t="str">
        <f>+Parameter!B5</f>
        <v>Frei</v>
      </c>
      <c r="R11" s="670">
        <f>+Parameter!L5</f>
        <v>0</v>
      </c>
      <c r="S11" s="638">
        <f>+Parameter!AU9</f>
        <v>0</v>
      </c>
      <c r="T11" s="638">
        <f t="shared" ref="T11:T18" si="0">IF(AND($B$9=P11,S11&lt;&gt;0),1,0)</f>
        <v>0</v>
      </c>
      <c r="U11" s="224">
        <f t="shared" ref="U11:U17" si="1">SUM(V11:X11)</f>
        <v>0</v>
      </c>
      <c r="V11" s="222">
        <f>SUM(Jan:Dez!BS11)</f>
        <v>0</v>
      </c>
      <c r="W11" s="222">
        <f>SUM(Jan:Dez!BT11)</f>
        <v>0</v>
      </c>
      <c r="X11" s="222">
        <f>SUM(Jan:Dez!BU11)</f>
        <v>0</v>
      </c>
      <c r="Y11" s="194"/>
      <c r="Z11" s="224">
        <f t="shared" ref="Z11:Z17" si="2">SUM(AA11:AC11)</f>
        <v>0</v>
      </c>
      <c r="AA11" s="222">
        <f>SUM(Jan:Dez!BS13)</f>
        <v>0</v>
      </c>
      <c r="AB11" s="222">
        <f>SUM(Jan:Dez!BT13)</f>
        <v>0</v>
      </c>
      <c r="AC11" s="222">
        <f>SUM(Jan:Dez!BU13)</f>
        <v>0</v>
      </c>
    </row>
    <row r="12" spans="1:29" ht="13.35" customHeight="1" x14ac:dyDescent="0.45">
      <c r="A12" s="76"/>
      <c r="B12" s="416" t="str">
        <f>IF($N$3=Auswertung!$B$5,+Auswertung!B8,IF($N$3=Auswertung!$B$11,+Auswertung!B14,IF($N$3=Auswertung!$B$17,+Auswertung!B20,IF($N$3=Auswertung!$B$23,+Auswertung!B26,IF($N$3=Auswertung!$B$29,+Auswertung!B32,IF($N$3=Auswertung!$B$35,+Auswertung!B38,IF($N$3=Auswertung!$B$41,+Auswertung!B44,IF($N$3=Auswertung!$B$47,+Auswertung!B50,"X"))))))))</f>
        <v>X</v>
      </c>
      <c r="C12" s="416" t="str">
        <f>IF($N$3=Auswertung!$B$5,+Auswertung!C8,IF($N$3=Auswertung!$B$11,+Auswertung!C14,IF($N$3=Auswertung!$B$17,+Auswertung!C20,IF($N$3=Auswertung!$B$23,+Auswertung!C26,IF($N$3=Auswertung!$B$29,+Auswertung!C32,IF($N$3=Auswertung!$B$35,+Auswertung!C38,IF($N$3=Auswertung!$B$41,+Auswertung!C44,IF($N$3=Auswertung!$B$47,+Auswertung!C50,"X"))))))))</f>
        <v>X</v>
      </c>
      <c r="D12" s="1414" t="str">
        <f>IF($N$3=Auswertung!$B$5,+Auswertung!D8,IF($N$3=Auswertung!$B$11,+Auswertung!D14,IF($N$3=Auswertung!$B$17,+Auswertung!D20,IF($N$3=Auswertung!$B$23,+Auswertung!D26,IF($N$3=Auswertung!$B$29,+Auswertung!D32,IF($N$3=Auswertung!$B$35,+Auswertung!D38,IF($N$3=Auswertung!$B$41,+Auswertung!D44,IF($N$3=Auswertung!$B$47,+Auswertung!D50,"X"))))))))</f>
        <v>X</v>
      </c>
      <c r="E12" s="1414"/>
      <c r="F12" s="416" t="str">
        <f>IF($N$3=Auswertung!$B$5,+Auswertung!F8,IF($N$3=Auswertung!$B$11,+Auswertung!F14,IF($N$3=Auswertung!$B$17,+Auswertung!F20,IF($N$3=Auswertung!$B$23,+Auswertung!F26,IF($N$3=Auswertung!$B$29,+Auswertung!F32,IF($N$3=Auswertung!$B$35,+Auswertung!F38,IF($N$3=Auswertung!$B$41,+Auswertung!F44,IF($N$3=Auswertung!$B$47,+Auswertung!F50,"X"))))))))</f>
        <v>X</v>
      </c>
      <c r="G12" s="416" t="str">
        <f>IF($N$3=Auswertung!$B$5,+Auswertung!G8,IF($N$3=Auswertung!$B$11,+Auswertung!G14,IF($N$3=Auswertung!$B$17,+Auswertung!G20,IF($N$3=Auswertung!$B$23,+Auswertung!G26,IF($N$3=Auswertung!$B$29,+Auswertung!G32,IF($N$3=Auswertung!$B$35,+Auswertung!G38,IF($N$3=Auswertung!$B$41,+Auswertung!G44,IF($N$3=Auswertung!$B$47,+Auswertung!G50,"X"))))))))</f>
        <v>X</v>
      </c>
      <c r="H12" s="1414" t="str">
        <f>IF($N$3=Auswertung!$B$5,+Auswertung!H8,IF($N$3=Auswertung!$B$11,+Auswertung!H14,IF($N$3=Auswertung!$B$17,+Auswertung!H20,IF($N$3=Auswertung!$B$23,+Auswertung!H26,IF($N$3=Auswertung!$B$29,+Auswertung!H32,IF($N$3=Auswertung!$B$35,+Auswertung!H38,IF($N$3=Auswertung!$B$41,+Auswertung!H44,IF($N$3=Auswertung!$B$47,+Auswertung!H50,"X"))))))))</f>
        <v>X</v>
      </c>
      <c r="I12" s="1414"/>
      <c r="J12" s="416" t="str">
        <f>IF($N$3=Auswertung!$B$5,+Auswertung!J8,IF($N$3=Auswertung!$B$11,+Auswertung!J14,IF($N$3=Auswertung!$B$17,+Auswertung!J20,IF($N$3=Auswertung!$B$23,+Auswertung!J26,IF($N$3=Auswertung!$B$29,+Auswertung!J32,IF($N$3=Auswertung!$B$35,+Auswertung!J38,IF($N$3=Auswertung!$B$41,+Auswertung!J44,IF($N$3=Auswertung!$B$47,+Auswertung!J50,"X"))))))))</f>
        <v>X</v>
      </c>
      <c r="K12" s="416" t="str">
        <f>IF($N$3=Auswertung!$B$5,+Auswertung!K8,IF($N$3=Auswertung!$B$11,+Auswertung!K14,IF($N$3=Auswertung!$B$17,+Auswertung!K20,IF($N$3=Auswertung!$B$23,+Auswertung!K26,IF($N$3=Auswertung!$B$29,+Auswertung!K32,IF($N$3=Auswertung!$B$35,+Auswertung!K38,IF($N$3=Auswertung!$B$41,+Auswertung!K44,IF($N$3=Auswertung!$B$47,+Auswertung!K50,"X"))))))))</f>
        <v>X</v>
      </c>
      <c r="L12" s="1414" t="str">
        <f>IF($N$3=Auswertung!$B$5,+Auswertung!L8,IF($N$3=Auswertung!$B$11,+Auswertung!L14,IF($N$3=Auswertung!$B$17,+Auswertung!L20,IF($N$3=Auswertung!$B$23,+Auswertung!L26,IF($N$3=Auswertung!$B$29,+Auswertung!L32,IF($N$3=Auswertung!$B$35,+Auswertung!L38,IF($N$3=Auswertung!$B$41,+Auswertung!L44,IF($N$3=Auswertung!$B$47,+Auswertung!L50,"X"))))))))</f>
        <v>X</v>
      </c>
      <c r="M12" s="1414"/>
      <c r="N12" s="417" t="s">
        <v>19</v>
      </c>
      <c r="O12" s="190"/>
      <c r="P12" s="226" t="str">
        <f>+Parameter!B6</f>
        <v>Arzt</v>
      </c>
      <c r="R12" s="670">
        <f>+Parameter!L6</f>
        <v>0</v>
      </c>
      <c r="S12" s="638">
        <f>+Parameter!AU14</f>
        <v>0</v>
      </c>
      <c r="T12" s="638">
        <f t="shared" si="0"/>
        <v>0</v>
      </c>
      <c r="U12" s="224">
        <f t="shared" si="1"/>
        <v>0</v>
      </c>
      <c r="V12" s="222">
        <f>SUM(Jan:Dez!BS16)</f>
        <v>0</v>
      </c>
      <c r="W12" s="222">
        <f>SUM(Jan:Dez!BT16)</f>
        <v>0</v>
      </c>
      <c r="X12" s="222">
        <f>SUM(Jan:Dez!BU16)</f>
        <v>0</v>
      </c>
      <c r="Y12" s="194"/>
      <c r="Z12" s="224">
        <f t="shared" si="2"/>
        <v>0</v>
      </c>
      <c r="AA12" s="222">
        <f>SUM(Jan:Dez!BS18)</f>
        <v>0</v>
      </c>
      <c r="AB12" s="222">
        <f>SUM(Jan:Dez!BT18)</f>
        <v>0</v>
      </c>
      <c r="AC12" s="222">
        <f>SUM(Jan:Dez!BU18)</f>
        <v>0</v>
      </c>
    </row>
    <row r="13" spans="1:29" ht="13.35" customHeight="1" x14ac:dyDescent="0.45">
      <c r="A13" s="76"/>
      <c r="B13" s="416" t="str">
        <f>IF($N$3=Auswertung!$B$5,+Auswertung!B9,IF($N$3=Auswertung!$B$11,+Auswertung!B15,IF($N$3=Auswertung!$B$17,+Auswertung!B21,IF($N$3=Auswertung!$B$23,+Auswertung!B27,IF($N$3=Auswertung!$B$29,+Auswertung!B33,IF($N$3=Auswertung!$B$35,+Auswertung!B39,IF($N$3=Auswertung!$B$41,+Auswertung!B45,IF($N$3=Auswertung!$B$47,+Auswertung!B51,"X"))))))))</f>
        <v>X</v>
      </c>
      <c r="C13" s="416" t="str">
        <f>IF($N$3=Auswertung!$B$5,+Auswertung!C9,IF($N$3=Auswertung!$B$11,+Auswertung!C15,IF($N$3=Auswertung!$B$17,+Auswertung!C21,IF($N$3=Auswertung!$B$23,+Auswertung!C27,IF($N$3=Auswertung!$B$29,+Auswertung!C33,IF($N$3=Auswertung!$B$35,+Auswertung!C39,IF($N$3=Auswertung!$B$41,+Auswertung!C45,IF($N$3=Auswertung!$B$47,+Auswertung!C51,"X"))))))))</f>
        <v>X</v>
      </c>
      <c r="D13" s="1414" t="str">
        <f>IF($N$3=Auswertung!$B$5,+Auswertung!D9,IF($N$3=Auswertung!$B$11,+Auswertung!D15,IF($N$3=Auswertung!$B$17,+Auswertung!D21,IF($N$3=Auswertung!$B$23,+Auswertung!D27,IF($N$3=Auswertung!$B$29,+Auswertung!D33,IF($N$3=Auswertung!$B$35,+Auswertung!D39,IF($N$3=Auswertung!$B$41,+Auswertung!D45,IF($N$3=Auswertung!$B$47,+Auswertung!D51,"X"))))))))</f>
        <v>X</v>
      </c>
      <c r="E13" s="1414"/>
      <c r="F13" s="416" t="str">
        <f>IF($N$3=Auswertung!$B$5,+Auswertung!F9,IF($N$3=Auswertung!$B$11,+Auswertung!F15,IF($N$3=Auswertung!$B$17,+Auswertung!F21,IF($N$3=Auswertung!$B$23,+Auswertung!F27,IF($N$3=Auswertung!$B$29,+Auswertung!F33,IF($N$3=Auswertung!$B$35,+Auswertung!F39,IF($N$3=Auswertung!$B$41,+Auswertung!F45,IF($N$3=Auswertung!$B$47,+Auswertung!F51,"X"))))))))</f>
        <v>X</v>
      </c>
      <c r="G13" s="416" t="str">
        <f>IF($N$3=Auswertung!$B$5,+Auswertung!G9,IF($N$3=Auswertung!$B$11,+Auswertung!G15,IF($N$3=Auswertung!$B$17,+Auswertung!G21,IF($N$3=Auswertung!$B$23,+Auswertung!G27,IF($N$3=Auswertung!$B$29,+Auswertung!G33,IF($N$3=Auswertung!$B$35,+Auswertung!G39,IF($N$3=Auswertung!$B$41,+Auswertung!G45,IF($N$3=Auswertung!$B$47,+Auswertung!G51,"X"))))))))</f>
        <v>X</v>
      </c>
      <c r="H13" s="1414" t="str">
        <f>IF($N$3=Auswertung!$B$5,+Auswertung!H9,IF($N$3=Auswertung!$B$11,+Auswertung!H15,IF($N$3=Auswertung!$B$17,+Auswertung!H21,IF($N$3=Auswertung!$B$23,+Auswertung!H27,IF($N$3=Auswertung!$B$29,+Auswertung!H33,IF($N$3=Auswertung!$B$35,+Auswertung!H39,IF($N$3=Auswertung!$B$41,+Auswertung!H45,IF($N$3=Auswertung!$B$47,+Auswertung!H51,"X"))))))))</f>
        <v>X</v>
      </c>
      <c r="I13" s="1414"/>
      <c r="J13" s="416" t="str">
        <f>IF($N$3=Auswertung!$B$5,+Auswertung!J9,IF($N$3=Auswertung!$B$11,+Auswertung!J15,IF($N$3=Auswertung!$B$17,+Auswertung!J21,IF($N$3=Auswertung!$B$23,+Auswertung!J27,IF($N$3=Auswertung!$B$29,+Auswertung!J33,IF($N$3=Auswertung!$B$35,+Auswertung!J39,IF($N$3=Auswertung!$B$41,+Auswertung!J45,IF($N$3=Auswertung!$B$47,+Auswertung!J51,"X"))))))))</f>
        <v>X</v>
      </c>
      <c r="K13" s="416" t="str">
        <f>IF($N$3=Auswertung!$B$5,+Auswertung!K9,IF($N$3=Auswertung!$B$11,+Auswertung!K15,IF($N$3=Auswertung!$B$17,+Auswertung!K21,IF($N$3=Auswertung!$B$23,+Auswertung!K27,IF($N$3=Auswertung!$B$29,+Auswertung!K33,IF($N$3=Auswertung!$B$35,+Auswertung!K39,IF($N$3=Auswertung!$B$41,+Auswertung!K45,IF($N$3=Auswertung!$B$47,+Auswertung!K51,"X"))))))))</f>
        <v>X</v>
      </c>
      <c r="L13" s="1414" t="str">
        <f>IF($N$3=Auswertung!$B$5,+Auswertung!L9,IF($N$3=Auswertung!$B$11,+Auswertung!L15,IF($N$3=Auswertung!$B$17,+Auswertung!L21,IF($N$3=Auswertung!$B$23,+Auswertung!L27,IF($N$3=Auswertung!$B$29,+Auswertung!L33,IF($N$3=Auswertung!$B$35,+Auswertung!L39,IF($N$3=Auswertung!$B$41,+Auswertung!L45,IF($N$3=Auswertung!$B$47,+Auswertung!L51,"X"))))))))</f>
        <v>X</v>
      </c>
      <c r="M13" s="1414"/>
      <c r="N13" s="418">
        <f>+Z9</f>
        <v>0</v>
      </c>
      <c r="O13" s="190"/>
      <c r="P13" s="226" t="str">
        <f>+Parameter!B7</f>
        <v>#</v>
      </c>
      <c r="R13" s="670">
        <f>+Parameter!L7</f>
        <v>0</v>
      </c>
      <c r="S13" s="638">
        <f>+Parameter!AU19</f>
        <v>0</v>
      </c>
      <c r="T13" s="638">
        <f t="shared" si="0"/>
        <v>0</v>
      </c>
      <c r="U13" s="224">
        <f t="shared" si="1"/>
        <v>0</v>
      </c>
      <c r="V13" s="222">
        <f>SUM(Jan:Dez!BS21)</f>
        <v>0</v>
      </c>
      <c r="W13" s="222">
        <f>SUM(Jan:Dez!BT21)</f>
        <v>0</v>
      </c>
      <c r="X13" s="222">
        <f>SUM(Jan:Dez!BU21)</f>
        <v>0</v>
      </c>
      <c r="Y13" s="194"/>
      <c r="Z13" s="224">
        <f t="shared" si="2"/>
        <v>0</v>
      </c>
      <c r="AA13" s="222">
        <f>SUM(Jan:Dez!BS23)</f>
        <v>0</v>
      </c>
      <c r="AB13" s="222">
        <f>SUM(Jan:Dez!BT23)</f>
        <v>0</v>
      </c>
      <c r="AC13" s="222">
        <f>SUM(Jan:Dez!BU23)</f>
        <v>0</v>
      </c>
    </row>
    <row r="14" spans="1:29" ht="13.35" customHeight="1" x14ac:dyDescent="0.45">
      <c r="B14" s="639" t="s">
        <v>16</v>
      </c>
      <c r="C14" s="161"/>
      <c r="D14" s="162"/>
      <c r="E14" s="161"/>
      <c r="F14" s="161"/>
      <c r="G14" s="419"/>
      <c r="H14" s="419"/>
      <c r="I14" s="163"/>
      <c r="J14" s="163"/>
      <c r="K14" s="419"/>
      <c r="L14" s="164"/>
      <c r="M14" s="420"/>
      <c r="N14" s="421"/>
      <c r="O14" s="190"/>
      <c r="P14" s="226" t="str">
        <f>+Parameter!B8</f>
        <v>#</v>
      </c>
      <c r="R14" s="670">
        <f>+Parameter!L8</f>
        <v>0</v>
      </c>
      <c r="S14" s="638">
        <f>+Parameter!AU24</f>
        <v>0</v>
      </c>
      <c r="T14" s="638">
        <f t="shared" si="0"/>
        <v>0</v>
      </c>
      <c r="U14" s="224">
        <f t="shared" si="1"/>
        <v>0</v>
      </c>
      <c r="V14" s="222">
        <f>SUM(Jan:Dez!BS26)</f>
        <v>0</v>
      </c>
      <c r="W14" s="222">
        <f>SUM(Jan:Dez!BT26)</f>
        <v>0</v>
      </c>
      <c r="X14" s="222">
        <f>SUM(Jan:Dez!BU26)</f>
        <v>0</v>
      </c>
      <c r="Y14" s="194"/>
      <c r="Z14" s="224">
        <f t="shared" si="2"/>
        <v>0</v>
      </c>
      <c r="AA14" s="222">
        <f>SUM(Jan:Dez!BS28)</f>
        <v>0</v>
      </c>
      <c r="AB14" s="222">
        <f>SUM(Jan:Dez!BT28)</f>
        <v>0</v>
      </c>
      <c r="AC14" s="222">
        <f>SUM(Jan:Dez!BU28)</f>
        <v>0</v>
      </c>
    </row>
    <row r="15" spans="1:29" s="170" customFormat="1" ht="13.35" customHeight="1" x14ac:dyDescent="0.45">
      <c r="A15" s="169"/>
      <c r="B15" s="2"/>
      <c r="C15" s="2"/>
      <c r="D15" s="179"/>
      <c r="E15" s="2"/>
      <c r="F15" s="2"/>
      <c r="G15" s="2"/>
      <c r="H15" s="171"/>
      <c r="I15" s="2"/>
      <c r="J15" s="2"/>
      <c r="K15" s="2"/>
      <c r="L15" s="2"/>
      <c r="M15" s="2"/>
      <c r="N15" s="172"/>
      <c r="O15" s="191"/>
      <c r="P15" s="226" t="str">
        <f>+Parameter!B9</f>
        <v>#</v>
      </c>
      <c r="Q15" s="143"/>
      <c r="R15" s="670">
        <f>+Parameter!L9</f>
        <v>0</v>
      </c>
      <c r="S15" s="638">
        <f>+Parameter!AU29</f>
        <v>0</v>
      </c>
      <c r="T15" s="638">
        <f t="shared" si="0"/>
        <v>0</v>
      </c>
      <c r="U15" s="224">
        <f t="shared" si="1"/>
        <v>0</v>
      </c>
      <c r="V15" s="222">
        <f>SUM(Jan:Dez!BS31)</f>
        <v>0</v>
      </c>
      <c r="W15" s="222">
        <f>SUM(Jan:Dez!BT31)</f>
        <v>0</v>
      </c>
      <c r="X15" s="222">
        <f>SUM(Jan:Dez!BU31)</f>
        <v>0</v>
      </c>
      <c r="Y15" s="194"/>
      <c r="Z15" s="224">
        <f t="shared" si="2"/>
        <v>0</v>
      </c>
      <c r="AA15" s="222">
        <f>SUM(Jan:Dez!BS33)</f>
        <v>0</v>
      </c>
      <c r="AB15" s="222">
        <f>SUM(Jan:Dez!BT33)</f>
        <v>0</v>
      </c>
      <c r="AC15" s="222">
        <f>SUM(Jan:Dez!BU33)</f>
        <v>0</v>
      </c>
    </row>
    <row r="16" spans="1:29" s="100" customFormat="1" ht="13.35" customHeight="1" x14ac:dyDescent="0.45">
      <c r="A16" s="80"/>
      <c r="P16" s="226" t="str">
        <f>+Parameter!B10</f>
        <v>#</v>
      </c>
      <c r="Q16" s="143"/>
      <c r="R16" s="670">
        <f>+Parameter!L10</f>
        <v>0</v>
      </c>
      <c r="S16" s="638">
        <f>+Parameter!AU34</f>
        <v>0</v>
      </c>
      <c r="T16" s="638">
        <f t="shared" si="0"/>
        <v>0</v>
      </c>
      <c r="U16" s="224">
        <f t="shared" si="1"/>
        <v>0</v>
      </c>
      <c r="V16" s="222">
        <f>SUM(Jan:Dez!BS36)</f>
        <v>0</v>
      </c>
      <c r="W16" s="222">
        <f>SUM(Jan:Dez!BT36)</f>
        <v>0</v>
      </c>
      <c r="X16" s="222">
        <f>SUM(Jan:Dez!BU36)</f>
        <v>0</v>
      </c>
      <c r="Y16" s="194"/>
      <c r="Z16" s="224">
        <f t="shared" si="2"/>
        <v>0</v>
      </c>
      <c r="AA16" s="222">
        <f>SUM(Jan:Dez!BS38)</f>
        <v>0</v>
      </c>
      <c r="AB16" s="222">
        <f>SUM(Jan:Dez!BT38)</f>
        <v>0</v>
      </c>
      <c r="AC16" s="222">
        <f>SUM(Jan:Dez!BU38)</f>
        <v>0</v>
      </c>
    </row>
    <row r="17" spans="1:29" s="100" customFormat="1" ht="13.35" customHeight="1" thickBot="1" x14ac:dyDescent="0.5">
      <c r="A17" s="80"/>
      <c r="B17" s="672"/>
      <c r="C17" s="672"/>
      <c r="D17" s="673"/>
      <c r="E17" s="672"/>
      <c r="F17" s="672"/>
      <c r="G17" s="672"/>
      <c r="H17" s="674"/>
      <c r="I17" s="672"/>
      <c r="J17" s="672"/>
      <c r="K17" s="672"/>
      <c r="L17" s="672"/>
      <c r="M17" s="672"/>
      <c r="N17" s="675"/>
      <c r="O17" s="142"/>
      <c r="P17" s="226" t="str">
        <f>+Parameter!B11</f>
        <v>#</v>
      </c>
      <c r="Q17" s="143"/>
      <c r="R17" s="670">
        <f>+Parameter!L11</f>
        <v>0</v>
      </c>
      <c r="S17" s="638">
        <f>+Parameter!AU39</f>
        <v>0</v>
      </c>
      <c r="T17" s="638">
        <f t="shared" si="0"/>
        <v>0</v>
      </c>
      <c r="U17" s="224">
        <f t="shared" si="1"/>
        <v>0</v>
      </c>
      <c r="V17" s="222">
        <f>SUM(Jan:Dez!BS41)</f>
        <v>0</v>
      </c>
      <c r="W17" s="222">
        <f>SUM(Jan:Dez!BT41)</f>
        <v>0</v>
      </c>
      <c r="X17" s="222">
        <f>SUM(Jan:Dez!BU41)</f>
        <v>0</v>
      </c>
      <c r="Y17" s="194"/>
      <c r="Z17" s="224">
        <f t="shared" si="2"/>
        <v>0</v>
      </c>
      <c r="AA17" s="222">
        <f>SUM(Jan:Dez!BS43)</f>
        <v>0</v>
      </c>
      <c r="AB17" s="222">
        <f>SUM(Jan:Dez!BT43)</f>
        <v>0</v>
      </c>
      <c r="AC17" s="222">
        <f>SUM(Jan:Dez!BU43)</f>
        <v>0</v>
      </c>
    </row>
    <row r="18" spans="1:29" s="100" customFormat="1" ht="28.9" thickTop="1" x14ac:dyDescent="0.45">
      <c r="A18" s="80"/>
      <c r="B18" s="1416" t="s">
        <v>19</v>
      </c>
      <c r="C18" s="1416"/>
      <c r="D18" s="1416"/>
      <c r="E18" s="1416"/>
      <c r="F18" s="1416"/>
      <c r="G18" s="168"/>
      <c r="H18" s="1425" t="s">
        <v>144</v>
      </c>
      <c r="I18" s="1425"/>
      <c r="J18" s="1425"/>
      <c r="K18" s="1415" t="str">
        <f>IF($B$18="Jahresende","31. Dezember",IF(Jahr!$B$12="y","Januar",IF(Jahr!$B$13="y","Februar",IF(Jahr!$B$14="y","März",IF(Jahr!$B$15="y","April",IF(Jahr!$B$16="y","Mai",IF(Jahr!$B$17="y","Juni",IF(Jahr!$B$18="y","Juli",IF(Jahr!$B$19="y","August",IF(Jahr!$B$20="y","September",IF(Jahr!$B$21="y","Oktober",IF(Jahr!$B$22="y","November",IF(Jahr!$B$23="y","Dezember",+Parameter!$B$2)))))))))))))</f>
        <v>31. Dezember</v>
      </c>
      <c r="L18" s="1415"/>
      <c r="M18" s="1415"/>
      <c r="N18" s="1415"/>
      <c r="O18" s="173"/>
      <c r="P18" s="226" t="str">
        <f>+Parameter!E12</f>
        <v>X</v>
      </c>
      <c r="Q18" s="143"/>
      <c r="R18" s="670">
        <f>+Parameter!L12</f>
        <v>0</v>
      </c>
      <c r="S18" s="638">
        <f>+Parameter!AU45</f>
        <v>0</v>
      </c>
      <c r="T18" s="638">
        <f t="shared" si="0"/>
        <v>0</v>
      </c>
      <c r="U18" s="224">
        <f t="shared" ref="U18" si="3">SUM(V18:X18)</f>
        <v>0</v>
      </c>
      <c r="V18" s="222">
        <f>SUM(Jan:Dez!BS46)</f>
        <v>0</v>
      </c>
      <c r="W18" s="222">
        <f>SUM(Jan:Dez!BT46)</f>
        <v>0</v>
      </c>
      <c r="X18" s="222">
        <f>SUM(Jan:Dez!BU46)</f>
        <v>0</v>
      </c>
      <c r="Y18" s="194"/>
      <c r="Z18" s="224">
        <f t="shared" ref="Z18" si="4">SUM(AA18:AC18)</f>
        <v>0</v>
      </c>
      <c r="AA18" s="222">
        <f>SUM(Jan:Dez!BS47)</f>
        <v>0</v>
      </c>
      <c r="AB18" s="222">
        <f>SUM(Jan:Dez!BT47)</f>
        <v>0</v>
      </c>
      <c r="AC18" s="222">
        <f>SUM(Jan:Dez!BU47)</f>
        <v>0</v>
      </c>
    </row>
    <row r="19" spans="1:29" s="170" customFormat="1" ht="13.35" customHeight="1" x14ac:dyDescent="0.45">
      <c r="A19" s="169"/>
      <c r="B19" s="2"/>
      <c r="D19" s="191"/>
      <c r="E19" s="2"/>
      <c r="F19" s="2"/>
      <c r="G19" s="2"/>
      <c r="H19" s="171"/>
      <c r="I19" s="2"/>
      <c r="J19" s="2"/>
      <c r="K19" s="2"/>
      <c r="L19" s="2"/>
      <c r="M19" s="2"/>
      <c r="N19" s="172"/>
      <c r="O19" s="173"/>
      <c r="P19" s="174"/>
      <c r="Q19" s="174"/>
      <c r="R19" s="671"/>
      <c r="S19" s="174"/>
      <c r="T19" s="174"/>
      <c r="U19" s="186"/>
      <c r="V19" s="186"/>
      <c r="W19" s="186"/>
      <c r="X19" s="186"/>
      <c r="Y19" s="197"/>
      <c r="Z19" s="197"/>
      <c r="AA19" s="186"/>
      <c r="AB19" s="186"/>
      <c r="AC19" s="186"/>
    </row>
    <row r="20" spans="1:29" s="100" customFormat="1" ht="13.35" customHeight="1" x14ac:dyDescent="0.45">
      <c r="A20" s="80"/>
      <c r="B20" s="1417">
        <f>EOMONTH(B24,-1)</f>
        <v>46022</v>
      </c>
      <c r="C20" s="1417"/>
      <c r="D20" s="231"/>
      <c r="E20" s="183"/>
      <c r="F20" s="81"/>
      <c r="G20" s="422" t="s">
        <v>6</v>
      </c>
      <c r="H20" s="1419" t="s">
        <v>0</v>
      </c>
      <c r="I20" s="1419"/>
      <c r="J20" s="1419"/>
      <c r="K20" s="828" t="s">
        <v>1</v>
      </c>
      <c r="L20" s="95"/>
      <c r="M20" s="1422" t="s">
        <v>48</v>
      </c>
      <c r="N20" s="1422"/>
      <c r="O20" s="142"/>
      <c r="P20" s="143"/>
      <c r="Q20" s="143"/>
      <c r="S20" s="143"/>
      <c r="T20" s="143"/>
      <c r="U20" s="183"/>
      <c r="V20" s="187"/>
      <c r="W20" s="187"/>
      <c r="X20" s="187"/>
      <c r="Y20" s="197"/>
      <c r="Z20" s="197"/>
      <c r="AA20" s="187"/>
      <c r="AB20" s="187"/>
      <c r="AC20" s="187"/>
    </row>
    <row r="21" spans="1:29" s="100" customFormat="1" ht="13.35" hidden="1" customHeight="1" x14ac:dyDescent="0.45">
      <c r="A21" s="80"/>
      <c r="B21" s="1422" t="str">
        <f>IF(R9=0,"0,00",R9)</f>
        <v>0,00</v>
      </c>
      <c r="C21" s="1422"/>
      <c r="D21" s="231"/>
      <c r="E21" s="183"/>
      <c r="F21" s="183"/>
      <c r="G21" s="551">
        <f>IF(B18="Jahresende",+AA9,+V9)</f>
        <v>0</v>
      </c>
      <c r="H21" s="1420">
        <f>IF(B18="jahresende",AB9,W9)</f>
        <v>0</v>
      </c>
      <c r="I21" s="1420"/>
      <c r="J21" s="1420"/>
      <c r="K21" s="551">
        <f>IF(B18="Jahresende",+AC9,X9)</f>
        <v>0</v>
      </c>
      <c r="L21" s="552">
        <f>+K21+H21+G21+B21</f>
        <v>0</v>
      </c>
      <c r="M21" s="1423" t="str">
        <f>IF(L21=0,"0,00",L21)</f>
        <v>0,00</v>
      </c>
      <c r="N21" s="1423"/>
      <c r="O21" s="142"/>
      <c r="P21" s="143"/>
      <c r="Q21" s="143"/>
      <c r="R21" s="143"/>
      <c r="S21" s="143"/>
      <c r="T21" s="143"/>
      <c r="U21" s="187"/>
    </row>
    <row r="22" spans="1:29" s="100" customFormat="1" ht="13.35" customHeight="1" x14ac:dyDescent="0.45">
      <c r="A22" s="80"/>
      <c r="B22" s="1422"/>
      <c r="C22" s="1422"/>
      <c r="D22" s="231"/>
      <c r="E22" s="183"/>
      <c r="F22" s="183"/>
      <c r="G22" s="423" t="str">
        <f>IF(G21=0,"0,00",+G21)</f>
        <v>0,00</v>
      </c>
      <c r="H22" s="1421" t="str">
        <f>IF(H21=0,"0,00",+H21)</f>
        <v>0,00</v>
      </c>
      <c r="I22" s="1421"/>
      <c r="J22" s="1421"/>
      <c r="K22" s="829" t="str">
        <f>IF(K21=0,"0,00",+K21)</f>
        <v>0,00</v>
      </c>
      <c r="L22" s="183"/>
      <c r="M22" s="1423"/>
      <c r="N22" s="1423"/>
      <c r="O22" s="142"/>
      <c r="P22" s="143"/>
      <c r="Q22" s="143"/>
      <c r="S22" s="143"/>
      <c r="T22" s="143"/>
      <c r="U22" s="187"/>
    </row>
    <row r="23" spans="1:29" s="100" customFormat="1" ht="13.35" customHeight="1" x14ac:dyDescent="0.45">
      <c r="A23" s="80"/>
      <c r="B23" s="1422"/>
      <c r="C23" s="1422"/>
      <c r="D23" s="95"/>
      <c r="E23" s="81"/>
      <c r="F23" s="81"/>
      <c r="G23" s="587"/>
      <c r="H23" s="1418" t="str">
        <f>IF((+K21+H21)=0,"0,00",+K21+H21)</f>
        <v>0,00</v>
      </c>
      <c r="I23" s="1418"/>
      <c r="J23" s="1418"/>
      <c r="K23" s="1418"/>
      <c r="L23" s="81"/>
      <c r="M23" s="1423"/>
      <c r="N23" s="1423"/>
      <c r="O23" s="142"/>
      <c r="P23" s="143"/>
      <c r="Q23" s="143"/>
      <c r="R23" s="143"/>
      <c r="S23" s="143"/>
      <c r="T23" s="143"/>
      <c r="U23" s="187"/>
      <c r="V23" s="187"/>
      <c r="W23" s="187"/>
      <c r="X23" s="187"/>
      <c r="Y23" s="198"/>
      <c r="Z23" s="198"/>
      <c r="AA23" s="187"/>
      <c r="AB23" s="187"/>
      <c r="AC23" s="187"/>
    </row>
    <row r="24" spans="1:29" s="100" customFormat="1" ht="13.35" customHeight="1" x14ac:dyDescent="0.45">
      <c r="A24" s="80"/>
      <c r="B24" s="1424">
        <f>+N5</f>
        <v>46023</v>
      </c>
      <c r="C24" s="1424"/>
      <c r="D24" s="95"/>
      <c r="E24" s="81"/>
      <c r="F24" s="81"/>
      <c r="G24" s="1413" t="str">
        <f>IF((+K21+H21+G21)=0," Saldo: 0,00",+K21+H21+G21)</f>
        <v xml:space="preserve"> Saldo: 0,00</v>
      </c>
      <c r="H24" s="1413"/>
      <c r="I24" s="1413"/>
      <c r="J24" s="1413"/>
      <c r="K24" s="1413"/>
      <c r="L24" s="81"/>
      <c r="M24" s="1422" t="str">
        <f>IF(B18="Jahresende","Jahresende","aktuelle")</f>
        <v>Jahresende</v>
      </c>
      <c r="N24" s="1422"/>
      <c r="O24" s="142"/>
      <c r="P24" s="143"/>
      <c r="Q24" s="143"/>
      <c r="R24" s="143"/>
      <c r="S24" s="143"/>
      <c r="T24" s="143"/>
      <c r="U24" s="187"/>
      <c r="V24" s="187"/>
      <c r="W24" s="187"/>
      <c r="X24" s="187"/>
      <c r="Y24" s="198"/>
      <c r="Z24" s="198"/>
      <c r="AA24" s="187"/>
      <c r="AB24" s="187"/>
      <c r="AC24" s="187"/>
    </row>
    <row r="25" spans="1:29" s="100" customFormat="1" ht="13.35" customHeight="1" x14ac:dyDescent="0.45">
      <c r="A25" s="80"/>
      <c r="B25" s="677"/>
      <c r="C25" s="677"/>
      <c r="D25" s="678"/>
      <c r="E25" s="677"/>
      <c r="F25" s="677"/>
      <c r="G25" s="677"/>
      <c r="H25" s="679"/>
      <c r="I25" s="677"/>
      <c r="J25" s="677"/>
      <c r="K25" s="677"/>
      <c r="L25" s="677"/>
      <c r="M25" s="677"/>
      <c r="N25" s="680"/>
      <c r="O25" s="142"/>
      <c r="P25" s="143"/>
      <c r="Q25" s="143"/>
      <c r="R25" s="143"/>
      <c r="S25" s="143"/>
      <c r="T25" s="143"/>
      <c r="U25" s="187"/>
      <c r="V25" s="187"/>
      <c r="W25" s="187"/>
      <c r="X25" s="187"/>
      <c r="Y25" s="198"/>
      <c r="Z25" s="198"/>
      <c r="AA25" s="187"/>
      <c r="AB25" s="187"/>
      <c r="AC25" s="187"/>
    </row>
    <row r="26" spans="1:29" s="100" customFormat="1" ht="13.35" customHeight="1" x14ac:dyDescent="0.45">
      <c r="A26" s="80"/>
      <c r="B26" s="81"/>
      <c r="C26" s="81"/>
      <c r="D26" s="95"/>
      <c r="E26" s="81"/>
      <c r="F26" s="81"/>
      <c r="G26" s="81"/>
      <c r="H26" s="126"/>
      <c r="I26" s="81"/>
      <c r="J26" s="81"/>
      <c r="K26" s="81"/>
      <c r="L26" s="81"/>
      <c r="M26" s="81"/>
      <c r="N26" s="123"/>
      <c r="O26" s="142"/>
      <c r="P26" s="143"/>
      <c r="Q26" s="143"/>
      <c r="R26" s="143"/>
      <c r="S26" s="143"/>
      <c r="T26" s="143"/>
      <c r="U26" s="187"/>
      <c r="V26" s="187"/>
      <c r="W26" s="187"/>
      <c r="X26" s="187"/>
      <c r="Y26" s="198"/>
      <c r="Z26" s="198"/>
      <c r="AA26" s="187"/>
      <c r="AB26" s="187"/>
      <c r="AC26" s="187"/>
    </row>
    <row r="27" spans="1:29" s="100" customFormat="1" ht="13.35" customHeight="1" x14ac:dyDescent="0.45">
      <c r="A27" s="80"/>
      <c r="B27" s="1432" t="str">
        <f>+Jahr!P27</f>
        <v/>
      </c>
      <c r="C27" s="1432"/>
      <c r="D27" s="1432"/>
      <c r="E27" s="1432"/>
      <c r="F27" s="1432"/>
      <c r="G27" s="1432"/>
      <c r="H27" s="1432"/>
      <c r="I27" s="1432"/>
      <c r="J27" s="1432"/>
      <c r="K27" s="1432"/>
      <c r="L27" s="1432"/>
      <c r="M27" s="1432"/>
      <c r="N27" s="1432"/>
      <c r="O27" s="142"/>
      <c r="P27" s="143"/>
      <c r="Q27" s="143"/>
      <c r="R27" s="143"/>
      <c r="S27" s="143"/>
      <c r="T27" s="143"/>
      <c r="U27" s="187"/>
      <c r="V27" s="187"/>
      <c r="W27" s="187"/>
      <c r="X27" s="187"/>
      <c r="Y27" s="198"/>
      <c r="Z27" s="198"/>
      <c r="AA27" s="187"/>
      <c r="AB27" s="187"/>
      <c r="AC27" s="187"/>
    </row>
    <row r="28" spans="1:29" s="100" customFormat="1" ht="13.35" customHeight="1" x14ac:dyDescent="0.45">
      <c r="A28" s="80"/>
      <c r="C28" s="81"/>
      <c r="D28" s="95"/>
      <c r="E28" s="81"/>
      <c r="F28" s="81"/>
      <c r="G28" s="81"/>
      <c r="H28" s="126"/>
      <c r="I28" s="81"/>
      <c r="J28" s="81"/>
      <c r="K28" s="81"/>
      <c r="L28" s="81"/>
      <c r="M28" s="81"/>
      <c r="N28" s="123"/>
      <c r="O28" s="142"/>
      <c r="P28" s="143"/>
      <c r="Q28" s="143"/>
      <c r="R28" s="143"/>
      <c r="S28" s="143"/>
      <c r="T28" s="143"/>
      <c r="U28" s="187"/>
      <c r="V28" s="187"/>
      <c r="W28" s="187"/>
      <c r="X28" s="187"/>
      <c r="Y28" s="198"/>
      <c r="Z28" s="198"/>
      <c r="AA28" s="187"/>
      <c r="AB28" s="187"/>
      <c r="AC28" s="187"/>
    </row>
    <row r="29" spans="1:29" s="100" customFormat="1" ht="13.35" customHeight="1" x14ac:dyDescent="0.45">
      <c r="A29" s="80"/>
      <c r="C29" s="81"/>
      <c r="D29" s="95"/>
      <c r="E29" s="81"/>
      <c r="F29" s="81"/>
      <c r="G29" s="81"/>
      <c r="H29" s="126"/>
      <c r="I29" s="81"/>
      <c r="J29" s="81"/>
      <c r="K29" s="81"/>
      <c r="L29" s="81"/>
      <c r="M29" s="81"/>
      <c r="N29" s="123"/>
      <c r="O29" s="142"/>
      <c r="P29" s="143"/>
      <c r="Q29" s="143"/>
      <c r="R29" s="143"/>
      <c r="S29" s="143"/>
      <c r="T29" s="143"/>
      <c r="U29" s="187"/>
      <c r="V29" s="187"/>
      <c r="W29" s="187"/>
      <c r="X29" s="187"/>
      <c r="Y29" s="198"/>
      <c r="Z29" s="198"/>
      <c r="AA29" s="187"/>
      <c r="AB29" s="187"/>
      <c r="AC29" s="187"/>
    </row>
    <row r="30" spans="1:29" s="100" customFormat="1" ht="13.35" customHeight="1" x14ac:dyDescent="0.45">
      <c r="A30" s="80"/>
      <c r="C30" s="81"/>
      <c r="D30" s="95"/>
      <c r="E30" s="81"/>
      <c r="F30" s="81"/>
      <c r="G30" s="81"/>
      <c r="H30" s="126"/>
      <c r="I30" s="81"/>
      <c r="J30" s="81"/>
      <c r="K30" s="81"/>
      <c r="L30" s="81"/>
      <c r="M30" s="81"/>
      <c r="N30" s="123"/>
      <c r="O30" s="142"/>
      <c r="P30" s="143"/>
      <c r="Q30" s="143"/>
      <c r="R30" s="143"/>
      <c r="S30" s="143"/>
      <c r="T30" s="143"/>
      <c r="U30" s="187"/>
      <c r="V30" s="187"/>
      <c r="W30" s="187"/>
      <c r="X30" s="187"/>
      <c r="Y30" s="198"/>
      <c r="Z30" s="198"/>
      <c r="AA30" s="187"/>
      <c r="AB30" s="187"/>
      <c r="AC30" s="187"/>
    </row>
    <row r="31" spans="1:29" s="100" customFormat="1" ht="13.35" customHeight="1" x14ac:dyDescent="0.45">
      <c r="A31" s="80"/>
      <c r="C31" s="81"/>
      <c r="D31" s="95"/>
      <c r="E31" s="81"/>
      <c r="F31" s="81"/>
      <c r="G31" s="81"/>
      <c r="H31" s="126"/>
      <c r="I31" s="81"/>
      <c r="J31" s="81"/>
      <c r="K31" s="81"/>
      <c r="L31" s="81"/>
      <c r="M31" s="81"/>
      <c r="N31" s="123"/>
      <c r="O31" s="142"/>
      <c r="P31" s="143"/>
      <c r="Q31" s="143"/>
      <c r="R31" s="143"/>
      <c r="S31" s="143"/>
      <c r="T31" s="143"/>
      <c r="U31" s="187"/>
      <c r="V31" s="187"/>
      <c r="W31" s="187"/>
      <c r="X31" s="187"/>
      <c r="Y31" s="198"/>
      <c r="Z31" s="198"/>
      <c r="AA31" s="187"/>
      <c r="AB31" s="187"/>
      <c r="AC31" s="187"/>
    </row>
    <row r="32" spans="1:29" s="100" customFormat="1" ht="13.35" customHeight="1" x14ac:dyDescent="0.45">
      <c r="A32" s="80"/>
      <c r="C32" s="81"/>
      <c r="D32" s="95"/>
      <c r="E32" s="81"/>
      <c r="F32" s="81"/>
      <c r="G32" s="81"/>
      <c r="H32" s="126"/>
      <c r="I32" s="81"/>
      <c r="J32" s="81"/>
      <c r="K32" s="81"/>
      <c r="L32" s="81"/>
      <c r="M32" s="81"/>
      <c r="N32" s="123"/>
      <c r="O32" s="142"/>
      <c r="P32" s="143"/>
      <c r="Q32" s="143"/>
      <c r="R32" s="143"/>
      <c r="S32" s="143"/>
      <c r="T32" s="143"/>
      <c r="U32" s="187"/>
      <c r="V32" s="187"/>
      <c r="W32" s="187"/>
      <c r="X32" s="187"/>
      <c r="Y32" s="198"/>
      <c r="Z32" s="198"/>
      <c r="AA32" s="187"/>
      <c r="AB32" s="187"/>
      <c r="AC32" s="187"/>
    </row>
    <row r="33" spans="1:29" s="100" customFormat="1" ht="13.35" customHeight="1" x14ac:dyDescent="0.45">
      <c r="A33" s="80"/>
      <c r="C33" s="81"/>
      <c r="D33" s="95"/>
      <c r="E33" s="81"/>
      <c r="F33" s="81"/>
      <c r="G33" s="81"/>
      <c r="H33" s="126"/>
      <c r="I33" s="81"/>
      <c r="J33" s="81"/>
      <c r="K33" s="81"/>
      <c r="L33" s="81"/>
      <c r="M33" s="81"/>
      <c r="N33" s="123"/>
      <c r="O33" s="142"/>
      <c r="P33" s="143"/>
      <c r="Q33" s="143"/>
      <c r="R33" s="143"/>
      <c r="S33" s="143"/>
      <c r="T33" s="143"/>
      <c r="U33" s="187"/>
      <c r="V33" s="187"/>
      <c r="W33" s="187"/>
      <c r="X33" s="187"/>
      <c r="Y33" s="198"/>
      <c r="Z33" s="198"/>
      <c r="AA33" s="187"/>
      <c r="AB33" s="187"/>
      <c r="AC33" s="187"/>
    </row>
    <row r="34" spans="1:29" s="100" customFormat="1" ht="13.35" customHeight="1" x14ac:dyDescent="0.45">
      <c r="A34" s="80"/>
      <c r="C34" s="81"/>
      <c r="D34" s="95"/>
      <c r="E34" s="81"/>
      <c r="F34" s="81"/>
      <c r="G34" s="81"/>
      <c r="H34" s="126"/>
      <c r="I34" s="81"/>
      <c r="J34" s="81"/>
      <c r="K34" s="81"/>
      <c r="L34" s="81"/>
      <c r="M34" s="81"/>
      <c r="N34" s="123"/>
      <c r="O34" s="142"/>
      <c r="P34" s="143"/>
      <c r="Q34" s="143"/>
      <c r="R34" s="143"/>
      <c r="S34" s="143"/>
      <c r="T34" s="143"/>
      <c r="U34" s="187"/>
      <c r="V34" s="187"/>
      <c r="W34" s="187"/>
      <c r="X34" s="187"/>
      <c r="Y34" s="198"/>
      <c r="Z34" s="198"/>
      <c r="AA34" s="187"/>
      <c r="AB34" s="187"/>
      <c r="AC34" s="187"/>
    </row>
    <row r="35" spans="1:29" s="100" customFormat="1" ht="13.35" customHeight="1" x14ac:dyDescent="0.45">
      <c r="A35" s="80"/>
      <c r="C35" s="81"/>
      <c r="D35" s="95"/>
      <c r="E35" s="81"/>
      <c r="F35" s="81"/>
      <c r="G35" s="81"/>
      <c r="H35" s="126"/>
      <c r="I35" s="81"/>
      <c r="J35" s="81"/>
      <c r="K35" s="81"/>
      <c r="L35" s="81"/>
      <c r="M35" s="81"/>
      <c r="N35" s="123"/>
      <c r="O35" s="142"/>
      <c r="P35" s="143"/>
      <c r="Q35" s="143"/>
      <c r="R35" s="143"/>
      <c r="S35" s="143"/>
      <c r="T35" s="143"/>
      <c r="U35" s="187"/>
      <c r="V35" s="187"/>
      <c r="W35" s="187"/>
      <c r="X35" s="187"/>
      <c r="Y35" s="198"/>
      <c r="Z35" s="198"/>
      <c r="AA35" s="187"/>
      <c r="AB35" s="187"/>
      <c r="AC35" s="187"/>
    </row>
    <row r="36" spans="1:29" s="100" customFormat="1" ht="13.35" customHeight="1" x14ac:dyDescent="0.45">
      <c r="A36" s="80"/>
      <c r="C36" s="81"/>
      <c r="D36" s="95"/>
      <c r="E36" s="81"/>
      <c r="F36" s="81"/>
      <c r="G36" s="81"/>
      <c r="H36" s="126"/>
      <c r="I36" s="81"/>
      <c r="J36" s="81"/>
      <c r="K36" s="81"/>
      <c r="L36" s="81"/>
      <c r="M36" s="81"/>
      <c r="N36" s="123"/>
      <c r="O36" s="142"/>
      <c r="P36" s="143"/>
      <c r="Q36" s="143"/>
      <c r="R36" s="143"/>
      <c r="S36" s="143"/>
      <c r="T36" s="143"/>
      <c r="U36" s="187"/>
      <c r="V36" s="187"/>
      <c r="W36" s="187"/>
      <c r="X36" s="187"/>
      <c r="Y36" s="198"/>
      <c r="Z36" s="198"/>
      <c r="AA36" s="187"/>
      <c r="AB36" s="187"/>
      <c r="AC36" s="187"/>
    </row>
    <row r="37" spans="1:29" s="100" customFormat="1" ht="13.35" customHeight="1" x14ac:dyDescent="0.45">
      <c r="A37" s="80"/>
      <c r="C37" s="81"/>
      <c r="D37" s="95"/>
      <c r="E37" s="81"/>
      <c r="F37" s="81"/>
      <c r="G37" s="81"/>
      <c r="H37" s="126"/>
      <c r="I37" s="81"/>
      <c r="J37" s="81"/>
      <c r="K37" s="81"/>
      <c r="L37" s="81"/>
      <c r="M37" s="81"/>
      <c r="N37" s="123"/>
      <c r="O37" s="142"/>
      <c r="P37" s="143"/>
      <c r="Q37" s="143"/>
      <c r="R37" s="143"/>
      <c r="S37" s="143"/>
      <c r="T37" s="143"/>
      <c r="U37" s="187"/>
      <c r="V37" s="187"/>
      <c r="W37" s="187"/>
      <c r="X37" s="187"/>
      <c r="Y37" s="198"/>
      <c r="Z37" s="198"/>
      <c r="AA37" s="187"/>
      <c r="AB37" s="187"/>
      <c r="AC37" s="187"/>
    </row>
    <row r="38" spans="1:29" s="100" customFormat="1" ht="13.35" customHeight="1" x14ac:dyDescent="0.45">
      <c r="A38" s="80"/>
      <c r="C38" s="81"/>
      <c r="D38" s="95"/>
      <c r="E38" s="81"/>
      <c r="F38" s="81"/>
      <c r="G38" s="81"/>
      <c r="H38" s="126"/>
      <c r="I38" s="81"/>
      <c r="J38" s="81"/>
      <c r="K38" s="81"/>
      <c r="L38" s="81"/>
      <c r="M38" s="81"/>
      <c r="N38" s="123"/>
      <c r="O38" s="142"/>
      <c r="P38" s="143"/>
      <c r="Q38" s="143"/>
      <c r="R38" s="143"/>
      <c r="S38" s="143"/>
      <c r="T38" s="143"/>
      <c r="U38" s="187"/>
      <c r="V38" s="187"/>
      <c r="W38" s="187"/>
      <c r="X38" s="187"/>
      <c r="Y38" s="198"/>
      <c r="Z38" s="198"/>
      <c r="AA38" s="187"/>
      <c r="AB38" s="187"/>
      <c r="AC38" s="187"/>
    </row>
    <row r="39" spans="1:29" s="100" customFormat="1" ht="13.35" customHeight="1" x14ac:dyDescent="0.45">
      <c r="A39" s="80"/>
      <c r="C39" s="81"/>
      <c r="D39" s="95"/>
      <c r="E39" s="81"/>
      <c r="F39" s="81"/>
      <c r="G39" s="81"/>
      <c r="H39" s="126"/>
      <c r="I39" s="81"/>
      <c r="J39" s="81"/>
      <c r="K39" s="81"/>
      <c r="L39" s="81"/>
      <c r="M39" s="81"/>
      <c r="N39" s="123"/>
      <c r="O39" s="142"/>
      <c r="P39" s="143"/>
      <c r="Q39" s="143"/>
      <c r="R39" s="143"/>
      <c r="S39" s="143"/>
      <c r="T39" s="143"/>
      <c r="U39" s="187"/>
      <c r="V39" s="187"/>
      <c r="W39" s="187"/>
      <c r="X39" s="187"/>
      <c r="Y39" s="198"/>
      <c r="Z39" s="198"/>
      <c r="AA39" s="187"/>
      <c r="AB39" s="187"/>
      <c r="AC39" s="187"/>
    </row>
    <row r="40" spans="1:29" ht="13.35" customHeight="1" x14ac:dyDescent="0.45"/>
    <row r="41" spans="1:29" ht="13.35" customHeight="1" x14ac:dyDescent="0.45"/>
    <row r="42" spans="1:29" ht="13.35" customHeight="1" x14ac:dyDescent="0.45"/>
    <row r="43" spans="1:29" ht="13.35" customHeight="1" x14ac:dyDescent="0.45"/>
    <row r="44" spans="1:29" ht="13.35" customHeight="1" x14ac:dyDescent="0.45"/>
    <row r="45" spans="1:29" ht="13.35" customHeight="1" x14ac:dyDescent="0.45"/>
    <row r="46" spans="1:29" ht="13.35" customHeight="1" x14ac:dyDescent="0.45"/>
    <row r="47" spans="1:29" ht="13.35" customHeight="1" x14ac:dyDescent="0.45"/>
    <row r="48" spans="1:29" ht="5.0999999999999996" customHeight="1" x14ac:dyDescent="0.45"/>
    <row r="49" ht="13.15" customHeight="1" x14ac:dyDescent="0.45"/>
    <row r="50" ht="13.15" customHeight="1" x14ac:dyDescent="0.45"/>
  </sheetData>
  <sheetProtection sheet="1" objects="1" scenarios="1"/>
  <mergeCells count="38">
    <mergeCell ref="B27:N27"/>
    <mergeCell ref="AA6:AC6"/>
    <mergeCell ref="D13:E13"/>
    <mergeCell ref="D12:E12"/>
    <mergeCell ref="H12:I12"/>
    <mergeCell ref="L10:M10"/>
    <mergeCell ref="L12:M12"/>
    <mergeCell ref="L11:M11"/>
    <mergeCell ref="D11:E11"/>
    <mergeCell ref="H11:I11"/>
    <mergeCell ref="D10:E10"/>
    <mergeCell ref="H10:I10"/>
    <mergeCell ref="D9:E9"/>
    <mergeCell ref="H9:I9"/>
    <mergeCell ref="B7:C7"/>
    <mergeCell ref="V6:X6"/>
    <mergeCell ref="B3:M3"/>
    <mergeCell ref="N5:N6"/>
    <mergeCell ref="L9:M9"/>
    <mergeCell ref="D5:D6"/>
    <mergeCell ref="B8:C8"/>
    <mergeCell ref="B5:C6"/>
    <mergeCell ref="G24:K24"/>
    <mergeCell ref="H13:I13"/>
    <mergeCell ref="L13:M13"/>
    <mergeCell ref="K18:N18"/>
    <mergeCell ref="B18:F18"/>
    <mergeCell ref="B20:C20"/>
    <mergeCell ref="H23:K23"/>
    <mergeCell ref="H20:J20"/>
    <mergeCell ref="H21:J21"/>
    <mergeCell ref="H22:J22"/>
    <mergeCell ref="B21:C23"/>
    <mergeCell ref="M20:N20"/>
    <mergeCell ref="M21:N23"/>
    <mergeCell ref="M24:N24"/>
    <mergeCell ref="B24:C24"/>
    <mergeCell ref="H18:J18"/>
  </mergeCells>
  <conditionalFormatting sqref="B7">
    <cfRule type="expression" dxfId="225" priority="15">
      <formula>$AP$2=1</formula>
    </cfRule>
    <cfRule type="expression" dxfId="224" priority="16">
      <formula>$L$2=1</formula>
    </cfRule>
  </conditionalFormatting>
  <conditionalFormatting sqref="B18">
    <cfRule type="cellIs" dxfId="223" priority="41" operator="equal">
      <formula>"Jahresende"</formula>
    </cfRule>
  </conditionalFormatting>
  <conditionalFormatting sqref="B20:B21">
    <cfRule type="expression" dxfId="222" priority="6">
      <formula>$N$3=""</formula>
    </cfRule>
  </conditionalFormatting>
  <conditionalFormatting sqref="B24">
    <cfRule type="expression" dxfId="221" priority="7">
      <formula>$N$3=""</formula>
    </cfRule>
  </conditionalFormatting>
  <conditionalFormatting sqref="B7:C7">
    <cfRule type="expression" dxfId="220" priority="12">
      <formula>$D$7="X"</formula>
    </cfRule>
  </conditionalFormatting>
  <conditionalFormatting sqref="B8:C8">
    <cfRule type="expression" dxfId="219" priority="5">
      <formula>B8=" "</formula>
    </cfRule>
  </conditionalFormatting>
  <conditionalFormatting sqref="B5:D7">
    <cfRule type="expression" dxfId="218" priority="2">
      <formula>$B$8="E"</formula>
    </cfRule>
  </conditionalFormatting>
  <conditionalFormatting sqref="B10:E13">
    <cfRule type="expression" dxfId="217" priority="4">
      <formula>$B$8="E"</formula>
    </cfRule>
  </conditionalFormatting>
  <conditionalFormatting sqref="B10:M13 B9:N9 N11 N13">
    <cfRule type="expression" dxfId="216" priority="7209">
      <formula>B9=" "</formula>
    </cfRule>
  </conditionalFormatting>
  <conditionalFormatting sqref="B5:N6 E7:N7 B8:N14">
    <cfRule type="expression" dxfId="215" priority="3">
      <formula>$N$3="X"</formula>
    </cfRule>
  </conditionalFormatting>
  <conditionalFormatting sqref="B14:N14">
    <cfRule type="expression" dxfId="214" priority="9">
      <formula>$T$9&lt;&gt;0</formula>
    </cfRule>
  </conditionalFormatting>
  <conditionalFormatting sqref="B27:N27">
    <cfRule type="cellIs" dxfId="213" priority="1" operator="notEqual">
      <formula>""</formula>
    </cfRule>
  </conditionalFormatting>
  <conditionalFormatting sqref="D5:D6">
    <cfRule type="expression" dxfId="212" priority="38">
      <formula>$B$8&lt;&gt;"E"</formula>
    </cfRule>
  </conditionalFormatting>
  <conditionalFormatting sqref="D7">
    <cfRule type="cellIs" dxfId="211" priority="11" operator="equal">
      <formula>"X"</formula>
    </cfRule>
    <cfRule type="expression" dxfId="210" priority="13">
      <formula>$AP$2=1</formula>
    </cfRule>
    <cfRule type="expression" dxfId="209" priority="14">
      <formula>$L$2=1</formula>
    </cfRule>
  </conditionalFormatting>
  <conditionalFormatting sqref="D23:L23 B8:N17 B5:N6 E7:N7 B18 G18:H18 K18:N18 B19:N19 D20:M21 D22:H22 K22:L22">
    <cfRule type="expression" dxfId="208" priority="37">
      <formula>$N$3=""</formula>
    </cfRule>
  </conditionalFormatting>
  <conditionalFormatting sqref="G23">
    <cfRule type="expression" dxfId="207" priority="26">
      <formula>$H$23&lt;0</formula>
    </cfRule>
  </conditionalFormatting>
  <conditionalFormatting sqref="G24:K24">
    <cfRule type="expression" dxfId="206" priority="21">
      <formula>$N$3=""</formula>
    </cfRule>
  </conditionalFormatting>
  <conditionalFormatting sqref="K18">
    <cfRule type="cellIs" dxfId="205" priority="42" operator="equal">
      <formula>"31. Dezember"</formula>
    </cfRule>
  </conditionalFormatting>
  <conditionalFormatting sqref="M24">
    <cfRule type="expression" dxfId="204" priority="8">
      <formula>$N$3=""</formula>
    </cfRule>
  </conditionalFormatting>
  <conditionalFormatting sqref="N10">
    <cfRule type="expression" dxfId="203" priority="403">
      <formula>B9=" "</formula>
    </cfRule>
  </conditionalFormatting>
  <conditionalFormatting sqref="N12">
    <cfRule type="expression" dxfId="202" priority="389">
      <formula>B9=" "</formula>
    </cfRule>
  </conditionalFormatting>
  <conditionalFormatting sqref="S9:T18">
    <cfRule type="cellIs" dxfId="201" priority="10" operator="notEqual">
      <formula>0</formula>
    </cfRule>
  </conditionalFormatting>
  <dataValidations count="1">
    <dataValidation type="list" allowBlank="1" showInputMessage="1" showErrorMessage="1" sqref="B18" xr:uid="{95866611-C3DE-426F-810B-B02B0B140F80}">
      <formula1>"aktuelle Übersicht, Jahresende"</formula1>
    </dataValidation>
  </dataValidations>
  <printOptions horizontalCentered="1"/>
  <pageMargins left="0" right="0" top="0.19685039370078741" bottom="0.39370078740157483" header="0" footer="0"/>
  <pageSetup paperSize="9" orientation="portrait" r:id="rId1"/>
  <headerFooter>
    <oddFooter>&amp;L&amp;"Arial,Standard"&amp;8Datei:
&amp;Z&amp;F&amp;R&amp;"Arial,Standard"&amp;8Druck: &amp;D
&amp;T Uhr</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87B3516-9E7B-4B25-B1CA-40D619C90464}">
          <x14:formula1>
            <xm:f>Parameter!$E$4:$E$12</xm:f>
          </x14:formula1>
          <xm:sqref>N3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5FF6A-BB36-4E30-BC24-83C85F5813DD}">
  <sheetPr>
    <tabColor theme="9" tint="0.59999389629810485"/>
    <pageSetUpPr autoPageBreaks="0"/>
  </sheetPr>
  <dimension ref="B1:AK85"/>
  <sheetViews>
    <sheetView showGridLines="0" showRowColHeaders="0" showZeros="0" zoomScaleNormal="100" workbookViewId="0"/>
  </sheetViews>
  <sheetFormatPr baseColWidth="10" defaultColWidth="9.77734375" defaultRowHeight="12.75" x14ac:dyDescent="0.45"/>
  <cols>
    <col min="1" max="1" width="0.5" style="81" customWidth="1"/>
    <col min="2" max="2" width="0.83203125" style="80" customWidth="1"/>
    <col min="3" max="3" width="9.33203125" style="81" customWidth="1"/>
    <col min="4" max="4" width="0.5" style="81" customWidth="1"/>
    <col min="5" max="5" width="7.609375" style="95" customWidth="1"/>
    <col min="6" max="6" width="0.5" style="81" customWidth="1"/>
    <col min="7" max="7" width="7.609375" style="81" customWidth="1"/>
    <col min="8" max="8" width="0.5" style="81" customWidth="1"/>
    <col min="9" max="9" width="7.609375" style="81" customWidth="1"/>
    <col min="10" max="10" width="0.5" style="81" customWidth="1"/>
    <col min="11" max="11" width="7.609375" style="142" customWidth="1"/>
    <col min="12" max="12" width="0.5" style="81" customWidth="1"/>
    <col min="13" max="13" width="7.609375" style="81" customWidth="1"/>
    <col min="14" max="14" width="0.5" style="81" customWidth="1"/>
    <col min="15" max="15" width="7.609375" style="81" customWidth="1"/>
    <col min="16" max="16" width="0.5" style="81" customWidth="1"/>
    <col min="17" max="17" width="7.609375" style="81" customWidth="1"/>
    <col min="18" max="18" width="0.5" style="81" customWidth="1"/>
    <col min="19" max="19" width="7.609375" style="81" customWidth="1"/>
    <col min="20" max="20" width="0.5" style="81" customWidth="1"/>
    <col min="21" max="21" width="7.609375" style="81" customWidth="1"/>
    <col min="22" max="22" width="0.5" style="81" customWidth="1"/>
    <col min="23" max="23" width="9.77734375" style="81"/>
    <col min="24" max="24" width="9.77734375" style="81" hidden="1" customWidth="1"/>
    <col min="25" max="25" width="0.5" style="81" hidden="1" customWidth="1"/>
    <col min="26" max="37" width="7.609375" style="18" hidden="1" customWidth="1"/>
    <col min="38" max="16384" width="9.77734375" style="81"/>
  </cols>
  <sheetData>
    <row r="1" spans="2:37" s="74" customFormat="1" ht="3" customHeight="1" x14ac:dyDescent="0.45">
      <c r="B1" s="72"/>
      <c r="E1" s="75"/>
      <c r="K1" s="138"/>
      <c r="X1" s="892"/>
      <c r="Y1" s="892"/>
      <c r="Z1" s="892"/>
      <c r="AA1" s="892"/>
      <c r="AB1" s="892"/>
      <c r="AC1" s="892"/>
      <c r="AD1" s="892"/>
      <c r="AE1" s="892"/>
      <c r="AF1" s="892"/>
      <c r="AG1" s="892"/>
      <c r="AH1" s="892"/>
      <c r="AI1" s="892"/>
      <c r="AJ1" s="892"/>
      <c r="AK1" s="892"/>
    </row>
    <row r="2" spans="2:37" s="2" customFormat="1" ht="22.15" customHeight="1" x14ac:dyDescent="0.3">
      <c r="B2" s="169"/>
      <c r="C2" s="975" t="str">
        <f>IF(Jahr!$B$12="O","Plan",IF(Jahr!$B$12="y","Jan",IF(Jahr!$B$13="y","Feb",IF(Jahr!$B$14="y","Mrz",IF(Jahr!$B$15="y","Apr",IF(Jahr!$B$16="y","Mai",IF(Jahr!$B$17="y","Jun",IF(Jahr!$B$18="y","Jul",IF(Jahr!$B$19="y","Aug",IF(Jahr!$B$20="y","Sep",IF(Jahr!$B$21="y","Okt",IF(Jahr!$B$22="y","Nov",IF(Jahr!$B$23="y","Dez","Plan")))))))))))))</f>
        <v>Jan</v>
      </c>
      <c r="D2" s="169"/>
      <c r="E2" s="965" t="s">
        <v>224</v>
      </c>
      <c r="F2" s="1157"/>
      <c r="G2" s="965"/>
      <c r="H2" s="1158"/>
      <c r="I2" s="965"/>
      <c r="J2" s="1158"/>
      <c r="K2" s="965"/>
      <c r="L2" s="1159"/>
      <c r="M2" s="965"/>
      <c r="N2" s="1159"/>
      <c r="O2" s="965"/>
      <c r="P2" s="1159"/>
      <c r="Q2" s="965"/>
      <c r="R2" s="1159"/>
      <c r="S2" s="965"/>
      <c r="T2" s="964"/>
      <c r="U2" s="991">
        <f>+Parameter!B2</f>
        <v>46023</v>
      </c>
      <c r="X2" s="895" t="str">
        <f>+C2</f>
        <v>Jan</v>
      </c>
      <c r="Z2" s="896" t="s">
        <v>213</v>
      </c>
      <c r="AA2" s="896" t="s">
        <v>214</v>
      </c>
      <c r="AB2" s="896" t="s">
        <v>215</v>
      </c>
      <c r="AC2" s="896" t="s">
        <v>216</v>
      </c>
      <c r="AD2" s="896" t="s">
        <v>2</v>
      </c>
      <c r="AE2" s="896" t="s">
        <v>217</v>
      </c>
      <c r="AF2" s="896" t="s">
        <v>218</v>
      </c>
      <c r="AG2" s="896" t="s">
        <v>219</v>
      </c>
      <c r="AH2" s="896" t="s">
        <v>220</v>
      </c>
      <c r="AI2" s="896" t="s">
        <v>221</v>
      </c>
      <c r="AJ2" s="896" t="s">
        <v>222</v>
      </c>
      <c r="AK2" s="896" t="s">
        <v>223</v>
      </c>
    </row>
    <row r="3" spans="2:37" ht="3" customHeight="1" x14ac:dyDescent="0.45">
      <c r="E3" s="967">
        <f>COUNTIF(E4:E39,"ü")</f>
        <v>2</v>
      </c>
      <c r="F3" s="524"/>
      <c r="G3" s="967">
        <f>COUNTIF(G4:G39,"ü")</f>
        <v>0</v>
      </c>
      <c r="H3" s="642"/>
      <c r="I3" s="967">
        <f>COUNTIF(I4:I39,"ü")</f>
        <v>0</v>
      </c>
      <c r="J3" s="968"/>
      <c r="K3" s="967">
        <f>COUNTIF(K4:K39,"ü")</f>
        <v>0</v>
      </c>
      <c r="L3" s="524"/>
      <c r="M3" s="967">
        <f>COUNTIF(M4:M39,"ü")</f>
        <v>0</v>
      </c>
      <c r="N3" s="524"/>
      <c r="O3" s="967">
        <f>COUNTIF(O4:O39,"ü")</f>
        <v>0</v>
      </c>
      <c r="P3" s="524"/>
      <c r="Q3" s="967">
        <f>COUNTIF(Q4:Q39,"ü")</f>
        <v>0</v>
      </c>
      <c r="R3" s="524"/>
      <c r="S3" s="967">
        <f>COUNTIF(S4:S39,"ü")</f>
        <v>0</v>
      </c>
      <c r="T3" s="524"/>
      <c r="U3" s="967">
        <f>COUNTIF(U4:U39,"ü")</f>
        <v>9</v>
      </c>
      <c r="X3" s="897"/>
      <c r="Z3" s="897"/>
      <c r="AA3" s="897"/>
      <c r="AB3" s="897"/>
      <c r="AC3" s="897"/>
      <c r="AD3" s="897"/>
      <c r="AE3" s="897"/>
      <c r="AF3" s="897"/>
      <c r="AG3" s="897"/>
      <c r="AH3" s="897"/>
      <c r="AI3" s="897"/>
      <c r="AJ3" s="897"/>
      <c r="AK3" s="897"/>
    </row>
    <row r="4" spans="2:37" ht="13.35" customHeight="1" x14ac:dyDescent="0.45">
      <c r="B4" s="949"/>
      <c r="C4" s="852" t="str">
        <f>+Auswertung!B5</f>
        <v>HH</v>
      </c>
      <c r="D4" s="852"/>
      <c r="E4" s="912" t="s">
        <v>14</v>
      </c>
      <c r="F4" s="1160"/>
      <c r="G4" s="912"/>
      <c r="H4" s="1160"/>
      <c r="I4" s="912"/>
      <c r="J4" s="1160"/>
      <c r="K4" s="912"/>
      <c r="L4" s="1160"/>
      <c r="M4" s="912"/>
      <c r="N4" s="1160"/>
      <c r="O4" s="969"/>
      <c r="P4" s="1160"/>
      <c r="Q4" s="912"/>
      <c r="R4" s="1160"/>
      <c r="S4" s="912"/>
      <c r="T4" s="856"/>
      <c r="U4" s="1164" t="s">
        <v>14</v>
      </c>
      <c r="V4" s="161"/>
      <c r="X4" s="884" t="str">
        <f>+C4</f>
        <v>HH</v>
      </c>
      <c r="Z4" s="881"/>
      <c r="AA4" s="881"/>
      <c r="AB4" s="881"/>
      <c r="AC4" s="881"/>
      <c r="AD4" s="881"/>
      <c r="AE4" s="881"/>
      <c r="AF4" s="881"/>
      <c r="AG4" s="881"/>
      <c r="AH4" s="881"/>
      <c r="AI4" s="881"/>
      <c r="AJ4" s="881"/>
      <c r="AK4" s="881"/>
    </row>
    <row r="5" spans="2:37" s="18" customFormat="1" ht="13.35" customHeight="1" x14ac:dyDescent="0.45">
      <c r="B5" s="950"/>
      <c r="C5" s="858" t="s">
        <v>8</v>
      </c>
      <c r="D5" s="918"/>
      <c r="E5" s="859">
        <f>IF(E4="ü",+$X5,0)</f>
        <v>0</v>
      </c>
      <c r="F5" s="921"/>
      <c r="G5" s="859">
        <f>IF(G4="ü",+$X5,0)</f>
        <v>0</v>
      </c>
      <c r="H5" s="921"/>
      <c r="I5" s="859">
        <f>IF(I4="ü",+$X5,0)</f>
        <v>0</v>
      </c>
      <c r="J5" s="942"/>
      <c r="K5" s="859">
        <f>IF(K4="ü",+$X5,0)</f>
        <v>0</v>
      </c>
      <c r="L5" s="945"/>
      <c r="M5" s="859">
        <f>IF(M4="ü",+$X5,0)</f>
        <v>0</v>
      </c>
      <c r="N5" s="945"/>
      <c r="O5" s="859">
        <f>IF(O4="ü",+$X5,0)</f>
        <v>0</v>
      </c>
      <c r="P5" s="945"/>
      <c r="Q5" s="859">
        <f>IF(Q4="ü",+$X5,0)</f>
        <v>0</v>
      </c>
      <c r="R5" s="945"/>
      <c r="S5" s="859">
        <f>IF(S4="ü",+$X5,0)</f>
        <v>0</v>
      </c>
      <c r="T5" s="945"/>
      <c r="U5" s="996">
        <f>IF(U4="ü",+$X5,0)</f>
        <v>0</v>
      </c>
      <c r="V5" s="948"/>
      <c r="X5" s="898">
        <f>SUMIF($Z$2:$AK$2,$X$2,Z5:AK5)</f>
        <v>0</v>
      </c>
      <c r="Z5" s="899">
        <f>+Jan!$P$2</f>
        <v>0</v>
      </c>
      <c r="AA5" s="899">
        <f>+Feb!$P$2</f>
        <v>0</v>
      </c>
      <c r="AB5" s="899">
        <f>+Mrz!$P$2</f>
        <v>0</v>
      </c>
      <c r="AC5" s="899">
        <f>+Apr!$P$2</f>
        <v>0</v>
      </c>
      <c r="AD5" s="899">
        <f>+Mai!$P$2</f>
        <v>0</v>
      </c>
      <c r="AE5" s="899">
        <f>+Jun!$P$2</f>
        <v>0</v>
      </c>
      <c r="AF5" s="899">
        <f>+Jul!$P$2</f>
        <v>0</v>
      </c>
      <c r="AG5" s="899">
        <f>+Aug!$P$2</f>
        <v>0</v>
      </c>
      <c r="AH5" s="899">
        <f>+Sep!$P$2</f>
        <v>0</v>
      </c>
      <c r="AI5" s="899">
        <f>+Okt!$P$2</f>
        <v>0</v>
      </c>
      <c r="AJ5" s="899">
        <f>+Nov!$P$2</f>
        <v>0</v>
      </c>
      <c r="AK5" s="899">
        <f>+Dez!$P$2</f>
        <v>0</v>
      </c>
    </row>
    <row r="6" spans="2:37" s="18" customFormat="1" ht="13.35" customHeight="1" x14ac:dyDescent="0.45">
      <c r="B6" s="950"/>
      <c r="C6" s="860" t="s">
        <v>22</v>
      </c>
      <c r="D6" s="919"/>
      <c r="E6" s="861">
        <f>IF(E4="ü",+$X6,0)</f>
        <v>0</v>
      </c>
      <c r="F6" s="922"/>
      <c r="G6" s="861">
        <f>IF(G4="ü",+$X6,0)</f>
        <v>0</v>
      </c>
      <c r="H6" s="922"/>
      <c r="I6" s="861">
        <f>IF(I4="ü",+$X6,0)</f>
        <v>0</v>
      </c>
      <c r="J6" s="943"/>
      <c r="K6" s="861">
        <f>IF(K4="ü",+$X6,0)</f>
        <v>0</v>
      </c>
      <c r="L6" s="946"/>
      <c r="M6" s="861">
        <f>IF(M4="ü",+$X6,0)</f>
        <v>0</v>
      </c>
      <c r="N6" s="946"/>
      <c r="O6" s="861">
        <f>IF(O4="ü",+$X6,0)</f>
        <v>0</v>
      </c>
      <c r="P6" s="946"/>
      <c r="Q6" s="861">
        <f>IF(Q4="ü",+$X6,0)</f>
        <v>0</v>
      </c>
      <c r="R6" s="946"/>
      <c r="S6" s="861">
        <f>IF(S4="ü",+$X6,0)</f>
        <v>0</v>
      </c>
      <c r="T6" s="946"/>
      <c r="U6" s="997">
        <f>IF(U4="ü",+$X6,0)</f>
        <v>0</v>
      </c>
      <c r="V6" s="948"/>
      <c r="X6" s="898">
        <f>SUMIF($Z$2:$AK$2,$X$2,Z6:AK6)</f>
        <v>0</v>
      </c>
      <c r="Z6" s="900">
        <f>+Jan!$P$3</f>
        <v>0</v>
      </c>
      <c r="AA6" s="900">
        <f>+Feb!$P$3</f>
        <v>0</v>
      </c>
      <c r="AB6" s="900">
        <f>+Mrz!$P$3</f>
        <v>0</v>
      </c>
      <c r="AC6" s="900">
        <f>+Apr!$P$3</f>
        <v>0</v>
      </c>
      <c r="AD6" s="900">
        <f>+Mai!$P$3</f>
        <v>0</v>
      </c>
      <c r="AE6" s="900">
        <f>+Jun!$P$3</f>
        <v>0</v>
      </c>
      <c r="AF6" s="900">
        <f>+Jul!$P$3</f>
        <v>0</v>
      </c>
      <c r="AG6" s="900">
        <f>+Aug!$P$3</f>
        <v>0</v>
      </c>
      <c r="AH6" s="900">
        <f>+Sep!$P$3</f>
        <v>0</v>
      </c>
      <c r="AI6" s="900">
        <f>+Okt!$P$3</f>
        <v>0</v>
      </c>
      <c r="AJ6" s="900">
        <f>+Nov!$P$3</f>
        <v>0</v>
      </c>
      <c r="AK6" s="900">
        <f>+Dez!$P$3</f>
        <v>0</v>
      </c>
    </row>
    <row r="7" spans="2:37" s="18" customFormat="1" ht="13.35" customHeight="1" x14ac:dyDescent="0.45">
      <c r="B7" s="950"/>
      <c r="C7" s="913" t="s">
        <v>19</v>
      </c>
      <c r="D7" s="920"/>
      <c r="E7" s="914">
        <f>IF(E4="ü",+$X7,0)</f>
        <v>0</v>
      </c>
      <c r="F7" s="923"/>
      <c r="G7" s="914">
        <f>IF(G4="ü",+$X7,0)</f>
        <v>0</v>
      </c>
      <c r="H7" s="923"/>
      <c r="I7" s="914">
        <f>IF(I4="ü",+$X7,0)</f>
        <v>0</v>
      </c>
      <c r="J7" s="944"/>
      <c r="K7" s="914">
        <f>IF(K4="ü",+$X7,0)</f>
        <v>0</v>
      </c>
      <c r="L7" s="947"/>
      <c r="M7" s="914">
        <f>IF(M4="ü",+$X7,0)</f>
        <v>0</v>
      </c>
      <c r="N7" s="947"/>
      <c r="O7" s="914">
        <f>IF(O4="ü",+$X7,0)</f>
        <v>0</v>
      </c>
      <c r="P7" s="947"/>
      <c r="Q7" s="914">
        <f>IF(Q4="ü",+$X7,0)</f>
        <v>0</v>
      </c>
      <c r="R7" s="947"/>
      <c r="S7" s="914">
        <f>IF(S4="ü",+$X7,0)</f>
        <v>0</v>
      </c>
      <c r="T7" s="947"/>
      <c r="U7" s="998">
        <f>IF(U4="ü",+$X7,0)</f>
        <v>0</v>
      </c>
      <c r="V7" s="948"/>
      <c r="X7" s="901">
        <f>+AK7</f>
        <v>0</v>
      </c>
      <c r="Z7" s="902"/>
      <c r="AA7" s="902"/>
      <c r="AB7" s="902"/>
      <c r="AC7" s="902"/>
      <c r="AD7" s="902"/>
      <c r="AE7" s="902"/>
      <c r="AF7" s="902"/>
      <c r="AG7" s="902"/>
      <c r="AH7" s="902"/>
      <c r="AI7" s="902"/>
      <c r="AJ7" s="902"/>
      <c r="AK7" s="900">
        <f>+AK6</f>
        <v>0</v>
      </c>
    </row>
    <row r="8" spans="2:37" ht="13.35" customHeight="1" x14ac:dyDescent="0.45">
      <c r="B8" s="949"/>
      <c r="C8" s="853" t="str">
        <f>+Auswertung!B11</f>
        <v>Frei</v>
      </c>
      <c r="D8" s="853"/>
      <c r="E8" s="912" t="s">
        <v>14</v>
      </c>
      <c r="F8" s="1160"/>
      <c r="G8" s="912"/>
      <c r="H8" s="1160"/>
      <c r="I8" s="912"/>
      <c r="J8" s="1160"/>
      <c r="K8" s="912"/>
      <c r="L8" s="1160"/>
      <c r="M8" s="912"/>
      <c r="N8" s="1160"/>
      <c r="O8" s="969"/>
      <c r="P8" s="1160"/>
      <c r="Q8" s="912"/>
      <c r="R8" s="1160"/>
      <c r="S8" s="912"/>
      <c r="T8" s="856"/>
      <c r="U8" s="1164" t="s">
        <v>14</v>
      </c>
      <c r="V8" s="161"/>
      <c r="X8" s="885" t="str">
        <f>+C8</f>
        <v>Frei</v>
      </c>
      <c r="Z8" s="883"/>
      <c r="AA8" s="883"/>
      <c r="AB8" s="883"/>
      <c r="AC8" s="883"/>
      <c r="AD8" s="883"/>
      <c r="AE8" s="883"/>
      <c r="AF8" s="883"/>
      <c r="AG8" s="883"/>
      <c r="AH8" s="883"/>
      <c r="AI8" s="883"/>
      <c r="AJ8" s="883"/>
      <c r="AK8" s="883"/>
    </row>
    <row r="9" spans="2:37" ht="13.35" customHeight="1" x14ac:dyDescent="0.45">
      <c r="B9" s="949"/>
      <c r="C9" s="862" t="s">
        <v>8</v>
      </c>
      <c r="D9" s="924"/>
      <c r="E9" s="859">
        <f>IF(E8="ü",+$X9,0)</f>
        <v>0</v>
      </c>
      <c r="F9" s="921"/>
      <c r="G9" s="859">
        <f>IF(G8="ü",+$X9,0)</f>
        <v>0</v>
      </c>
      <c r="H9" s="921"/>
      <c r="I9" s="859">
        <f>IF(I8="ü",+$X9,0)</f>
        <v>0</v>
      </c>
      <c r="J9" s="942"/>
      <c r="K9" s="859">
        <f>IF(K8="ü",+$X9,0)</f>
        <v>0</v>
      </c>
      <c r="L9" s="945"/>
      <c r="M9" s="859">
        <f>IF(M8="ü",+$X9,0)</f>
        <v>0</v>
      </c>
      <c r="N9" s="945"/>
      <c r="O9" s="859">
        <f>IF(O8="ü",+$X9,0)</f>
        <v>0</v>
      </c>
      <c r="P9" s="945"/>
      <c r="Q9" s="859">
        <f>IF(Q8="ü",+$X9,0)</f>
        <v>0</v>
      </c>
      <c r="R9" s="945"/>
      <c r="S9" s="859">
        <f>IF(S8="ü",+$X9,0)</f>
        <v>0</v>
      </c>
      <c r="T9" s="945"/>
      <c r="U9" s="996">
        <f>IF(U8="ü",+$X9,0)</f>
        <v>0</v>
      </c>
      <c r="V9" s="161"/>
      <c r="X9" s="898">
        <f>SUMIF($Z$2:$AK$2,$X$2,Z9:AK9)</f>
        <v>0</v>
      </c>
      <c r="Y9" s="18"/>
      <c r="Z9" s="899">
        <f>+Jan!$S$2</f>
        <v>0</v>
      </c>
      <c r="AA9" s="899">
        <f>+Feb!$S$2</f>
        <v>0</v>
      </c>
      <c r="AB9" s="899">
        <f>+Mrz!$S$2</f>
        <v>0</v>
      </c>
      <c r="AC9" s="899">
        <f>+Apr!$S$2</f>
        <v>0</v>
      </c>
      <c r="AD9" s="899">
        <f>+Mai!$S$2</f>
        <v>0</v>
      </c>
      <c r="AE9" s="899">
        <f>+Jun!$S$2</f>
        <v>0</v>
      </c>
      <c r="AF9" s="899">
        <f>+Jul!$S$2</f>
        <v>0</v>
      </c>
      <c r="AG9" s="899">
        <f>+Aug!$S$2</f>
        <v>0</v>
      </c>
      <c r="AH9" s="899">
        <f>+Sep!$S$2</f>
        <v>0</v>
      </c>
      <c r="AI9" s="899">
        <f>+Okt!$S$2</f>
        <v>0</v>
      </c>
      <c r="AJ9" s="899">
        <f>+Nov!$S$2</f>
        <v>0</v>
      </c>
      <c r="AK9" s="899">
        <f>+Dez!$S$2</f>
        <v>0</v>
      </c>
    </row>
    <row r="10" spans="2:37" ht="13.35" customHeight="1" x14ac:dyDescent="0.45">
      <c r="B10" s="949"/>
      <c r="C10" s="863" t="s">
        <v>22</v>
      </c>
      <c r="D10" s="925"/>
      <c r="E10" s="861">
        <f>IF(E8="ü",+$X10,0)</f>
        <v>0</v>
      </c>
      <c r="F10" s="922"/>
      <c r="G10" s="861">
        <f>IF(G8="ü",+$X10,0)</f>
        <v>0</v>
      </c>
      <c r="H10" s="922"/>
      <c r="I10" s="861">
        <f>IF(I8="ü",+$X10,0)</f>
        <v>0</v>
      </c>
      <c r="J10" s="943"/>
      <c r="K10" s="861">
        <f>IF(K8="ü",+$X10,0)</f>
        <v>0</v>
      </c>
      <c r="L10" s="946"/>
      <c r="M10" s="861">
        <f>IF(M8="ü",+$X10,0)</f>
        <v>0</v>
      </c>
      <c r="N10" s="946"/>
      <c r="O10" s="861">
        <f>IF(O8="ü",+$X10,0)</f>
        <v>0</v>
      </c>
      <c r="P10" s="946"/>
      <c r="Q10" s="861">
        <f>IF(Q8="ü",+$X10,0)</f>
        <v>0</v>
      </c>
      <c r="R10" s="946"/>
      <c r="S10" s="861">
        <f>IF(S8="ü",+$X10,0)</f>
        <v>0</v>
      </c>
      <c r="T10" s="946"/>
      <c r="U10" s="997">
        <f>IF(U8="ü",+$X10,0)</f>
        <v>0</v>
      </c>
      <c r="V10" s="161"/>
      <c r="X10" s="898">
        <f>SUMIF($Z$2:$AK$2,$X$2,Z10:AK10)</f>
        <v>0</v>
      </c>
      <c r="Y10" s="18"/>
      <c r="Z10" s="900">
        <f>+Jan!$S$3</f>
        <v>0</v>
      </c>
      <c r="AA10" s="900">
        <f>+Feb!$S$3</f>
        <v>0</v>
      </c>
      <c r="AB10" s="900">
        <f>+Mrz!$S$3</f>
        <v>0</v>
      </c>
      <c r="AC10" s="900">
        <f>+Apr!$S$3</f>
        <v>0</v>
      </c>
      <c r="AD10" s="900">
        <f>+Mai!$S$3</f>
        <v>0</v>
      </c>
      <c r="AE10" s="900">
        <f>+Jun!$S$3</f>
        <v>0</v>
      </c>
      <c r="AF10" s="900">
        <f>+Jul!$S$3</f>
        <v>0</v>
      </c>
      <c r="AG10" s="900">
        <f>+Aug!$S$3</f>
        <v>0</v>
      </c>
      <c r="AH10" s="900">
        <f>+Sep!$S$3</f>
        <v>0</v>
      </c>
      <c r="AI10" s="900">
        <f>+Okt!$S$3</f>
        <v>0</v>
      </c>
      <c r="AJ10" s="900">
        <f>+Nov!$S$3</f>
        <v>0</v>
      </c>
      <c r="AK10" s="900">
        <f>+Dez!$S$3</f>
        <v>0</v>
      </c>
    </row>
    <row r="11" spans="2:37" ht="13.35" customHeight="1" x14ac:dyDescent="0.45">
      <c r="B11" s="949"/>
      <c r="C11" s="864" t="s">
        <v>19</v>
      </c>
      <c r="D11" s="926"/>
      <c r="E11" s="914">
        <f>IF(E8="ü",+$X11,0)</f>
        <v>0</v>
      </c>
      <c r="F11" s="923"/>
      <c r="G11" s="914">
        <f>IF(G8="ü",+$X11,0)</f>
        <v>0</v>
      </c>
      <c r="H11" s="923"/>
      <c r="I11" s="914">
        <f>IF(I8="ü",+$X11,0)</f>
        <v>0</v>
      </c>
      <c r="J11" s="944"/>
      <c r="K11" s="914">
        <f>IF(K8="ü",+$X11,0)</f>
        <v>0</v>
      </c>
      <c r="L11" s="947"/>
      <c r="M11" s="914">
        <f>IF(M8="ü",+$X11,0)</f>
        <v>0</v>
      </c>
      <c r="N11" s="947"/>
      <c r="O11" s="914">
        <f>IF(O8="ü",+$X11,0)</f>
        <v>0</v>
      </c>
      <c r="P11" s="947"/>
      <c r="Q11" s="914">
        <f>IF(Q8="ü",+$X11,0)</f>
        <v>0</v>
      </c>
      <c r="R11" s="947"/>
      <c r="S11" s="914">
        <f>IF(S8="ü",+$X11,0)</f>
        <v>0</v>
      </c>
      <c r="T11" s="947"/>
      <c r="U11" s="998">
        <f>IF(U8="ü",+$X11,0)</f>
        <v>0</v>
      </c>
      <c r="V11" s="161"/>
      <c r="X11" s="901">
        <f>+AK11</f>
        <v>0</v>
      </c>
      <c r="Y11" s="18"/>
      <c r="Z11" s="902"/>
      <c r="AA11" s="902"/>
      <c r="AB11" s="902"/>
      <c r="AC11" s="902"/>
      <c r="AD11" s="902"/>
      <c r="AE11" s="902"/>
      <c r="AF11" s="902"/>
      <c r="AG11" s="902"/>
      <c r="AH11" s="902"/>
      <c r="AI11" s="902"/>
      <c r="AJ11" s="902"/>
      <c r="AK11" s="900">
        <f>+AK10</f>
        <v>0</v>
      </c>
    </row>
    <row r="12" spans="2:37" ht="13.35" customHeight="1" x14ac:dyDescent="0.45">
      <c r="B12" s="949"/>
      <c r="C12" s="854" t="str">
        <f>+Auswertung!B17</f>
        <v>Arzt</v>
      </c>
      <c r="D12" s="854"/>
      <c r="E12" s="969" t="s">
        <v>227</v>
      </c>
      <c r="F12" s="1160"/>
      <c r="G12" s="969" t="s">
        <v>227</v>
      </c>
      <c r="H12" s="1160"/>
      <c r="I12" s="912"/>
      <c r="J12" s="1160"/>
      <c r="K12" s="912"/>
      <c r="L12" s="1160"/>
      <c r="M12" s="912"/>
      <c r="N12" s="1160"/>
      <c r="O12" s="969" t="s">
        <v>227</v>
      </c>
      <c r="P12" s="1160"/>
      <c r="Q12" s="912"/>
      <c r="R12" s="1160"/>
      <c r="S12" s="912"/>
      <c r="T12" s="856"/>
      <c r="U12" s="1164" t="s">
        <v>14</v>
      </c>
      <c r="V12" s="161"/>
      <c r="X12" s="886" t="str">
        <f>+C12</f>
        <v>Arzt</v>
      </c>
      <c r="Z12" s="883"/>
      <c r="AA12" s="883"/>
      <c r="AB12" s="883"/>
      <c r="AC12" s="883"/>
      <c r="AD12" s="883"/>
      <c r="AE12" s="883"/>
      <c r="AF12" s="883"/>
      <c r="AG12" s="883"/>
      <c r="AH12" s="883"/>
      <c r="AI12" s="883"/>
      <c r="AJ12" s="883"/>
      <c r="AK12" s="883"/>
    </row>
    <row r="13" spans="2:37" ht="13.35" customHeight="1" x14ac:dyDescent="0.45">
      <c r="B13" s="949"/>
      <c r="C13" s="865" t="s">
        <v>8</v>
      </c>
      <c r="D13" s="927"/>
      <c r="E13" s="859">
        <f>IF(E12="ü",+$X13,0)</f>
        <v>0</v>
      </c>
      <c r="F13" s="921"/>
      <c r="G13" s="859">
        <f>IF(G12="ü",+$X13,0)</f>
        <v>0</v>
      </c>
      <c r="H13" s="921"/>
      <c r="I13" s="859">
        <f>IF(I12="ü",+$X13,0)</f>
        <v>0</v>
      </c>
      <c r="J13" s="942"/>
      <c r="K13" s="859">
        <f>IF(K12="ü",+$X13,0)</f>
        <v>0</v>
      </c>
      <c r="L13" s="945"/>
      <c r="M13" s="859">
        <f>IF(M12="ü",+$X13,0)</f>
        <v>0</v>
      </c>
      <c r="N13" s="945"/>
      <c r="O13" s="859">
        <f>IF(O12="ü",+$X13,0)</f>
        <v>0</v>
      </c>
      <c r="P13" s="945"/>
      <c r="Q13" s="859">
        <f>IF(Q12="ü",+$X13,0)</f>
        <v>0</v>
      </c>
      <c r="R13" s="945"/>
      <c r="S13" s="859">
        <f>IF(S12="ü",+$X13,0)</f>
        <v>0</v>
      </c>
      <c r="T13" s="945"/>
      <c r="U13" s="996">
        <f>IF(U12="ü",+$X13,0)</f>
        <v>0</v>
      </c>
      <c r="V13" s="161"/>
      <c r="X13" s="898">
        <f>SUMIF($Z$2:$AK$2,$X$2,Z13:AK13)</f>
        <v>0</v>
      </c>
      <c r="Y13" s="18"/>
      <c r="Z13" s="899">
        <f>+Jan!$V$2</f>
        <v>0</v>
      </c>
      <c r="AA13" s="899">
        <f>+Feb!$V$2</f>
        <v>0</v>
      </c>
      <c r="AB13" s="899">
        <f>+Mrz!$V$2</f>
        <v>0</v>
      </c>
      <c r="AC13" s="899">
        <f>+Apr!$V$2</f>
        <v>0</v>
      </c>
      <c r="AD13" s="899">
        <f>+Mai!$V$2</f>
        <v>0</v>
      </c>
      <c r="AE13" s="899">
        <f>+Jun!$V$2</f>
        <v>0</v>
      </c>
      <c r="AF13" s="899">
        <f>+Jul!$V$2</f>
        <v>0</v>
      </c>
      <c r="AG13" s="899">
        <f>+Aug!$V$2</f>
        <v>0</v>
      </c>
      <c r="AH13" s="899">
        <f>+Sep!$V$2</f>
        <v>0</v>
      </c>
      <c r="AI13" s="899">
        <f>+Okt!$V$2</f>
        <v>0</v>
      </c>
      <c r="AJ13" s="899">
        <f>+Nov!$V$2</f>
        <v>0</v>
      </c>
      <c r="AK13" s="899">
        <f>+Dez!$V$2</f>
        <v>0</v>
      </c>
    </row>
    <row r="14" spans="2:37" ht="13.35" customHeight="1" x14ac:dyDescent="0.45">
      <c r="B14" s="949"/>
      <c r="C14" s="866" t="s">
        <v>22</v>
      </c>
      <c r="D14" s="928"/>
      <c r="E14" s="861">
        <f>IF(E12="ü",+$X14,0)</f>
        <v>0</v>
      </c>
      <c r="F14" s="922"/>
      <c r="G14" s="861">
        <f>IF(G12="ü",+$X14,0)</f>
        <v>0</v>
      </c>
      <c r="H14" s="922"/>
      <c r="I14" s="861">
        <f>IF(I12="ü",+$X14,0)</f>
        <v>0</v>
      </c>
      <c r="J14" s="943"/>
      <c r="K14" s="861">
        <f>IF(K12="ü",+$X14,0)</f>
        <v>0</v>
      </c>
      <c r="L14" s="946"/>
      <c r="M14" s="861">
        <f>IF(M12="ü",+$X14,0)</f>
        <v>0</v>
      </c>
      <c r="N14" s="946"/>
      <c r="O14" s="861">
        <f>IF(O12="ü",+$X14,0)</f>
        <v>0</v>
      </c>
      <c r="P14" s="946"/>
      <c r="Q14" s="861">
        <f>IF(Q12="ü",+$X14,0)</f>
        <v>0</v>
      </c>
      <c r="R14" s="946"/>
      <c r="S14" s="861">
        <f>IF(S12="ü",+$X14,0)</f>
        <v>0</v>
      </c>
      <c r="T14" s="946"/>
      <c r="U14" s="997">
        <f>IF(U12="ü",+$X14,0)</f>
        <v>0</v>
      </c>
      <c r="V14" s="161"/>
      <c r="X14" s="898">
        <f>SUMIF($Z$2:$AK$2,$X$2,Z14:AK14)</f>
        <v>0</v>
      </c>
      <c r="Y14" s="18"/>
      <c r="Z14" s="900">
        <f>+Jan!$V$3</f>
        <v>0</v>
      </c>
      <c r="AA14" s="900">
        <f>+Feb!$V$3</f>
        <v>0</v>
      </c>
      <c r="AB14" s="900">
        <f>+Mrz!$V$3</f>
        <v>0</v>
      </c>
      <c r="AC14" s="900">
        <f>+Apr!$V$3</f>
        <v>0</v>
      </c>
      <c r="AD14" s="900">
        <f>+Mai!$V$3</f>
        <v>0</v>
      </c>
      <c r="AE14" s="900">
        <f>+Jun!$V$3</f>
        <v>0</v>
      </c>
      <c r="AF14" s="900">
        <f>+Jul!$V$3</f>
        <v>0</v>
      </c>
      <c r="AG14" s="900">
        <f>+Aug!$V$3</f>
        <v>0</v>
      </c>
      <c r="AH14" s="900">
        <f>+Sep!$V$3</f>
        <v>0</v>
      </c>
      <c r="AI14" s="900">
        <f>+Okt!$V$3</f>
        <v>0</v>
      </c>
      <c r="AJ14" s="900">
        <f>+Nov!$V$3</f>
        <v>0</v>
      </c>
      <c r="AK14" s="900">
        <f>+Dez!$V$3</f>
        <v>0</v>
      </c>
    </row>
    <row r="15" spans="2:37" ht="13.35" customHeight="1" x14ac:dyDescent="0.45">
      <c r="B15" s="949"/>
      <c r="C15" s="867" t="s">
        <v>19</v>
      </c>
      <c r="D15" s="929"/>
      <c r="E15" s="914">
        <f>IF(E12="ü",+$X15,0)</f>
        <v>0</v>
      </c>
      <c r="F15" s="923"/>
      <c r="G15" s="914">
        <f>IF(G12="ü",+$X15,0)</f>
        <v>0</v>
      </c>
      <c r="H15" s="923"/>
      <c r="I15" s="914">
        <f>IF(I12="ü",+$X15,0)</f>
        <v>0</v>
      </c>
      <c r="J15" s="944"/>
      <c r="K15" s="914">
        <f>IF(K12="ü",+$X15,0)</f>
        <v>0</v>
      </c>
      <c r="L15" s="947"/>
      <c r="M15" s="914">
        <f>IF(M12="ü",+$X15,0)</f>
        <v>0</v>
      </c>
      <c r="N15" s="947"/>
      <c r="O15" s="914">
        <f>IF(O12="ü",+$X15,0)</f>
        <v>0</v>
      </c>
      <c r="P15" s="947"/>
      <c r="Q15" s="914">
        <f>IF(Q12="ü",+$X15,0)</f>
        <v>0</v>
      </c>
      <c r="R15" s="947"/>
      <c r="S15" s="914">
        <f>IF(S12="ü",+$X15,0)</f>
        <v>0</v>
      </c>
      <c r="T15" s="947"/>
      <c r="U15" s="998">
        <f>IF(U12="ü",+$X15,0)</f>
        <v>0</v>
      </c>
      <c r="V15" s="161"/>
      <c r="X15" s="901">
        <f>+AK15</f>
        <v>0</v>
      </c>
      <c r="Y15" s="18"/>
      <c r="Z15" s="902"/>
      <c r="AA15" s="902"/>
      <c r="AB15" s="902"/>
      <c r="AC15" s="902"/>
      <c r="AD15" s="902"/>
      <c r="AE15" s="902"/>
      <c r="AF15" s="902"/>
      <c r="AG15" s="902"/>
      <c r="AH15" s="902"/>
      <c r="AI15" s="902"/>
      <c r="AJ15" s="902"/>
      <c r="AK15" s="900">
        <f>+AK14</f>
        <v>0</v>
      </c>
    </row>
    <row r="16" spans="2:37" ht="13.35" customHeight="1" x14ac:dyDescent="0.45">
      <c r="B16" s="949"/>
      <c r="C16" s="855" t="str">
        <f>+Auswertung!B23</f>
        <v xml:space="preserve"> </v>
      </c>
      <c r="D16" s="855"/>
      <c r="E16" s="912"/>
      <c r="F16" s="1160"/>
      <c r="G16" s="912"/>
      <c r="H16" s="1160"/>
      <c r="I16" s="912"/>
      <c r="J16" s="1160"/>
      <c r="K16" s="912"/>
      <c r="L16" s="1160"/>
      <c r="M16" s="912"/>
      <c r="N16" s="1160"/>
      <c r="O16" s="969"/>
      <c r="P16" s="1160"/>
      <c r="Q16" s="912"/>
      <c r="R16" s="1160"/>
      <c r="S16" s="912"/>
      <c r="T16" s="856"/>
      <c r="U16" s="1164" t="s">
        <v>14</v>
      </c>
      <c r="V16" s="161"/>
      <c r="X16" s="887" t="str">
        <f>+C16</f>
        <v xml:space="preserve"> </v>
      </c>
      <c r="Z16" s="883"/>
      <c r="AA16" s="883"/>
      <c r="AB16" s="883"/>
      <c r="AC16" s="883"/>
      <c r="AD16" s="883"/>
      <c r="AE16" s="883"/>
      <c r="AF16" s="883"/>
      <c r="AG16" s="883"/>
      <c r="AH16" s="883"/>
      <c r="AI16" s="883"/>
      <c r="AJ16" s="883"/>
      <c r="AK16" s="883"/>
    </row>
    <row r="17" spans="2:37" ht="13.35" customHeight="1" x14ac:dyDescent="0.45">
      <c r="B17" s="949"/>
      <c r="C17" s="868" t="s">
        <v>8</v>
      </c>
      <c r="D17" s="930"/>
      <c r="E17" s="859">
        <f>IF(E16="ü",+$X17,0)</f>
        <v>0</v>
      </c>
      <c r="F17" s="921"/>
      <c r="G17" s="859">
        <f>IF(G16="ü",+$X17,0)</f>
        <v>0</v>
      </c>
      <c r="H17" s="921"/>
      <c r="I17" s="859">
        <f>IF(I16="ü",+$X17,0)</f>
        <v>0</v>
      </c>
      <c r="J17" s="942"/>
      <c r="K17" s="859">
        <f>IF(K16="ü",+$X17,0)</f>
        <v>0</v>
      </c>
      <c r="L17" s="945"/>
      <c r="M17" s="859">
        <f>IF(M16="ü",+$X17,0)</f>
        <v>0</v>
      </c>
      <c r="N17" s="945"/>
      <c r="O17" s="859">
        <f>IF(O16="ü",+$X17,0)</f>
        <v>0</v>
      </c>
      <c r="P17" s="945"/>
      <c r="Q17" s="859">
        <f>IF(Q16="ü",+$X17,0)</f>
        <v>0</v>
      </c>
      <c r="R17" s="945"/>
      <c r="S17" s="859">
        <f>IF(S16="ü",+$X17,0)</f>
        <v>0</v>
      </c>
      <c r="T17" s="945"/>
      <c r="U17" s="996">
        <f>IF(U16="ü",+$X17,0)</f>
        <v>0</v>
      </c>
      <c r="V17" s="161"/>
      <c r="X17" s="898">
        <f>SUMIF($Z$2:$AK$2,$X$2,Z17:AK17)</f>
        <v>0</v>
      </c>
      <c r="Y17" s="18"/>
      <c r="Z17" s="899">
        <f>+Jan!$Y$2</f>
        <v>0</v>
      </c>
      <c r="AA17" s="899">
        <f>+Feb!$Y$2</f>
        <v>0</v>
      </c>
      <c r="AB17" s="899">
        <f>+Mrz!$Y$2</f>
        <v>0</v>
      </c>
      <c r="AC17" s="899">
        <f>+Apr!$Y$2</f>
        <v>0</v>
      </c>
      <c r="AD17" s="899">
        <f>+Mai!$Y$2</f>
        <v>0</v>
      </c>
      <c r="AE17" s="899">
        <f>+Jun!$Y$2</f>
        <v>0</v>
      </c>
      <c r="AF17" s="899">
        <f>+Jul!$Y$2</f>
        <v>0</v>
      </c>
      <c r="AG17" s="899">
        <f>+Aug!$Y$2</f>
        <v>0</v>
      </c>
      <c r="AH17" s="899">
        <f>+Sep!$Y$2</f>
        <v>0</v>
      </c>
      <c r="AI17" s="899">
        <f>+Okt!$Y$2</f>
        <v>0</v>
      </c>
      <c r="AJ17" s="899">
        <f>+Nov!$Y$2</f>
        <v>0</v>
      </c>
      <c r="AK17" s="899">
        <f>+Dez!$Y$2</f>
        <v>0</v>
      </c>
    </row>
    <row r="18" spans="2:37" ht="13.35" customHeight="1" x14ac:dyDescent="0.45">
      <c r="B18" s="949"/>
      <c r="C18" s="869" t="s">
        <v>22</v>
      </c>
      <c r="D18" s="931"/>
      <c r="E18" s="861">
        <f>IF(E16="ü",+$X18,0)</f>
        <v>0</v>
      </c>
      <c r="F18" s="922"/>
      <c r="G18" s="861">
        <f>IF(G16="ü",+$X18,0)</f>
        <v>0</v>
      </c>
      <c r="H18" s="922"/>
      <c r="I18" s="861">
        <f>IF(I16="ü",+$X18,0)</f>
        <v>0</v>
      </c>
      <c r="J18" s="943"/>
      <c r="K18" s="861">
        <f>IF(K16="ü",+$X18,0)</f>
        <v>0</v>
      </c>
      <c r="L18" s="946"/>
      <c r="M18" s="861">
        <f>IF(M16="ü",+$X18,0)</f>
        <v>0</v>
      </c>
      <c r="N18" s="946"/>
      <c r="O18" s="861">
        <f>IF(O16="ü",+$X18,0)</f>
        <v>0</v>
      </c>
      <c r="P18" s="946"/>
      <c r="Q18" s="861">
        <f>IF(Q16="ü",+$X18,0)</f>
        <v>0</v>
      </c>
      <c r="R18" s="946"/>
      <c r="S18" s="861">
        <f>IF(S16="ü",+$X18,0)</f>
        <v>0</v>
      </c>
      <c r="T18" s="946"/>
      <c r="U18" s="997">
        <f>IF(U16="ü",+$X18,0)</f>
        <v>0</v>
      </c>
      <c r="V18" s="161"/>
      <c r="X18" s="898">
        <f>SUMIF($Z$2:$AK$2,$X$2,Z18:AK18)</f>
        <v>0</v>
      </c>
      <c r="Y18" s="18"/>
      <c r="Z18" s="900">
        <f>+Jan!$Y$3</f>
        <v>0</v>
      </c>
      <c r="AA18" s="900">
        <f>+Feb!$Y$3</f>
        <v>0</v>
      </c>
      <c r="AB18" s="900">
        <f>+Mrz!$Y$3</f>
        <v>0</v>
      </c>
      <c r="AC18" s="900">
        <f>+Apr!$Y$3</f>
        <v>0</v>
      </c>
      <c r="AD18" s="900">
        <f>+Mai!$Y$3</f>
        <v>0</v>
      </c>
      <c r="AE18" s="900">
        <f>+Jun!$Y$3</f>
        <v>0</v>
      </c>
      <c r="AF18" s="900">
        <f>+Jul!$Y$3</f>
        <v>0</v>
      </c>
      <c r="AG18" s="900">
        <f>+Aug!$Y$3</f>
        <v>0</v>
      </c>
      <c r="AH18" s="900">
        <f>+Sep!$Y$3</f>
        <v>0</v>
      </c>
      <c r="AI18" s="900">
        <f>+Okt!$Y$3</f>
        <v>0</v>
      </c>
      <c r="AJ18" s="900">
        <f>+Nov!$Y$3</f>
        <v>0</v>
      </c>
      <c r="AK18" s="900">
        <f>+Dez!$Y$3</f>
        <v>0</v>
      </c>
    </row>
    <row r="19" spans="2:37" ht="13.35" customHeight="1" x14ac:dyDescent="0.45">
      <c r="B19" s="949"/>
      <c r="C19" s="870" t="s">
        <v>19</v>
      </c>
      <c r="D19" s="932"/>
      <c r="E19" s="914">
        <f>IF(E16="ü",+$X19,0)</f>
        <v>0</v>
      </c>
      <c r="F19" s="923"/>
      <c r="G19" s="914">
        <f>IF(G16="ü",+$X19,0)</f>
        <v>0</v>
      </c>
      <c r="H19" s="923"/>
      <c r="I19" s="914">
        <f>IF(I16="ü",+$X19,0)</f>
        <v>0</v>
      </c>
      <c r="J19" s="944"/>
      <c r="K19" s="914">
        <f>IF(K16="ü",+$X19,0)</f>
        <v>0</v>
      </c>
      <c r="L19" s="947"/>
      <c r="M19" s="914">
        <f>IF(M16="ü",+$X19,0)</f>
        <v>0</v>
      </c>
      <c r="N19" s="947"/>
      <c r="O19" s="914">
        <f>IF(O16="ü",+$X19,0)</f>
        <v>0</v>
      </c>
      <c r="P19" s="947"/>
      <c r="Q19" s="914">
        <f>IF(Q16="ü",+$X19,0)</f>
        <v>0</v>
      </c>
      <c r="R19" s="947"/>
      <c r="S19" s="914">
        <f>IF(S16="ü",+$X19,0)</f>
        <v>0</v>
      </c>
      <c r="T19" s="947"/>
      <c r="U19" s="998">
        <f>IF(U16="ü",+$X19,0)</f>
        <v>0</v>
      </c>
      <c r="V19" s="161"/>
      <c r="X19" s="901">
        <f>+AK19</f>
        <v>0</v>
      </c>
      <c r="Y19" s="18"/>
      <c r="Z19" s="902"/>
      <c r="AA19" s="902"/>
      <c r="AB19" s="902"/>
      <c r="AC19" s="902"/>
      <c r="AD19" s="902"/>
      <c r="AE19" s="902"/>
      <c r="AF19" s="902"/>
      <c r="AG19" s="902"/>
      <c r="AH19" s="902"/>
      <c r="AI19" s="902"/>
      <c r="AJ19" s="902"/>
      <c r="AK19" s="900">
        <f>+AK18</f>
        <v>0</v>
      </c>
    </row>
    <row r="20" spans="2:37" ht="13.35" customHeight="1" x14ac:dyDescent="0.45">
      <c r="B20" s="949"/>
      <c r="C20" s="516" t="str">
        <f>+Auswertung!B29</f>
        <v xml:space="preserve"> </v>
      </c>
      <c r="D20" s="516"/>
      <c r="E20" s="912"/>
      <c r="F20" s="1160"/>
      <c r="G20" s="912"/>
      <c r="H20" s="1160"/>
      <c r="I20" s="912"/>
      <c r="J20" s="1160"/>
      <c r="K20" s="912"/>
      <c r="L20" s="1160"/>
      <c r="M20" s="912"/>
      <c r="N20" s="1160"/>
      <c r="O20" s="969"/>
      <c r="P20" s="1160"/>
      <c r="Q20" s="912"/>
      <c r="R20" s="1160"/>
      <c r="S20" s="912"/>
      <c r="T20" s="856"/>
      <c r="U20" s="1164" t="s">
        <v>14</v>
      </c>
      <c r="V20" s="161"/>
      <c r="X20" s="888" t="str">
        <f>+C20</f>
        <v xml:space="preserve"> </v>
      </c>
      <c r="Z20" s="883"/>
      <c r="AA20" s="883"/>
      <c r="AB20" s="883"/>
      <c r="AC20" s="883"/>
      <c r="AD20" s="883"/>
      <c r="AE20" s="883"/>
      <c r="AF20" s="883"/>
      <c r="AG20" s="883"/>
      <c r="AH20" s="883"/>
      <c r="AI20" s="883"/>
      <c r="AJ20" s="883"/>
      <c r="AK20" s="883"/>
    </row>
    <row r="21" spans="2:37" ht="13.35" customHeight="1" x14ac:dyDescent="0.45">
      <c r="B21" s="949"/>
      <c r="C21" s="871" t="s">
        <v>8</v>
      </c>
      <c r="D21" s="933"/>
      <c r="E21" s="859">
        <f>IF(E20="ü",+$X21,0)</f>
        <v>0</v>
      </c>
      <c r="F21" s="921"/>
      <c r="G21" s="859">
        <f>IF(G20="ü",+$X21,0)</f>
        <v>0</v>
      </c>
      <c r="H21" s="921"/>
      <c r="I21" s="859">
        <f>IF(I20="ü",+$X21,0)</f>
        <v>0</v>
      </c>
      <c r="J21" s="942"/>
      <c r="K21" s="859">
        <f>IF(K20="ü",+$X21,0)</f>
        <v>0</v>
      </c>
      <c r="L21" s="945"/>
      <c r="M21" s="859">
        <f>IF(M20="ü",+$X21,0)</f>
        <v>0</v>
      </c>
      <c r="N21" s="945"/>
      <c r="O21" s="859">
        <f>IF(O20="ü",+$X21,0)</f>
        <v>0</v>
      </c>
      <c r="P21" s="945"/>
      <c r="Q21" s="859">
        <f>IF(Q20="ü",+$X21,0)</f>
        <v>0</v>
      </c>
      <c r="R21" s="945"/>
      <c r="S21" s="859">
        <f>IF(S20="ü",+$X21,0)</f>
        <v>0</v>
      </c>
      <c r="T21" s="945"/>
      <c r="U21" s="996">
        <f>IF(U20="ü",+$X21,0)</f>
        <v>0</v>
      </c>
      <c r="V21" s="161"/>
      <c r="X21" s="898">
        <f>SUMIF($Z$2:$AK$2,$X$2,Z21:AK21)</f>
        <v>0</v>
      </c>
      <c r="Y21" s="18"/>
      <c r="Z21" s="899">
        <f>+Jan!$AB$2</f>
        <v>0</v>
      </c>
      <c r="AA21" s="899">
        <f>+Feb!$AB$2</f>
        <v>0</v>
      </c>
      <c r="AB21" s="899">
        <f>+Mrz!$AB$2</f>
        <v>0</v>
      </c>
      <c r="AC21" s="899">
        <f>+Apr!$AB$2</f>
        <v>0</v>
      </c>
      <c r="AD21" s="899">
        <f>+Mai!$AB$2</f>
        <v>0</v>
      </c>
      <c r="AE21" s="899">
        <f>+Jun!$AB$2</f>
        <v>0</v>
      </c>
      <c r="AF21" s="899">
        <f>+Jul!$AB$2</f>
        <v>0</v>
      </c>
      <c r="AG21" s="899">
        <f>+Aug!$AB$2</f>
        <v>0</v>
      </c>
      <c r="AH21" s="899">
        <f>+Sep!$AB$2</f>
        <v>0</v>
      </c>
      <c r="AI21" s="899">
        <f>+Okt!$AB$2</f>
        <v>0</v>
      </c>
      <c r="AJ21" s="899">
        <f>+Nov!$AB$2</f>
        <v>0</v>
      </c>
      <c r="AK21" s="899">
        <f>+Dez!$AB$2</f>
        <v>0</v>
      </c>
    </row>
    <row r="22" spans="2:37" ht="13.35" customHeight="1" x14ac:dyDescent="0.45">
      <c r="B22" s="949"/>
      <c r="C22" s="872" t="s">
        <v>22</v>
      </c>
      <c r="D22" s="934"/>
      <c r="E22" s="861">
        <f>IF(E20="ü",+$X22,0)</f>
        <v>0</v>
      </c>
      <c r="F22" s="922"/>
      <c r="G22" s="861">
        <f>IF(G20="ü",+$X22,0)</f>
        <v>0</v>
      </c>
      <c r="H22" s="922"/>
      <c r="I22" s="861">
        <f>IF(I20="ü",+$X22,0)</f>
        <v>0</v>
      </c>
      <c r="J22" s="943"/>
      <c r="K22" s="861">
        <f>IF(K20="ü",+$X22,0)</f>
        <v>0</v>
      </c>
      <c r="L22" s="946"/>
      <c r="M22" s="861">
        <f>IF(M20="ü",+$X22,0)</f>
        <v>0</v>
      </c>
      <c r="N22" s="946"/>
      <c r="O22" s="861">
        <f>IF(O20="ü",+$X22,0)</f>
        <v>0</v>
      </c>
      <c r="P22" s="946"/>
      <c r="Q22" s="861">
        <f>IF(Q20="ü",+$X22,0)</f>
        <v>0</v>
      </c>
      <c r="R22" s="946"/>
      <c r="S22" s="861">
        <f>IF(S20="ü",+$X22,0)</f>
        <v>0</v>
      </c>
      <c r="T22" s="946"/>
      <c r="U22" s="997">
        <f>IF(U20="ü",+$X22,0)</f>
        <v>0</v>
      </c>
      <c r="V22" s="161"/>
      <c r="X22" s="898">
        <f>SUMIF($Z$2:$AK$2,$X$2,Z22:AK22)</f>
        <v>0</v>
      </c>
      <c r="Y22" s="18"/>
      <c r="Z22" s="900">
        <f>+Jan!$AB$3</f>
        <v>0</v>
      </c>
      <c r="AA22" s="900">
        <f>+Feb!$AB$3</f>
        <v>0</v>
      </c>
      <c r="AB22" s="900">
        <f>+Mrz!$AB$3</f>
        <v>0</v>
      </c>
      <c r="AC22" s="900">
        <f>+Apr!$AB$3</f>
        <v>0</v>
      </c>
      <c r="AD22" s="900">
        <f>+Mai!$AB$3</f>
        <v>0</v>
      </c>
      <c r="AE22" s="900">
        <f>+Jun!$AB$3</f>
        <v>0</v>
      </c>
      <c r="AF22" s="900">
        <f>+Jul!$AB$3</f>
        <v>0</v>
      </c>
      <c r="AG22" s="900">
        <f>+Aug!$AB$3</f>
        <v>0</v>
      </c>
      <c r="AH22" s="900">
        <f>+Sep!$AB$3</f>
        <v>0</v>
      </c>
      <c r="AI22" s="900">
        <f>+Okt!$AB$3</f>
        <v>0</v>
      </c>
      <c r="AJ22" s="900">
        <f>+Nov!$AB$3</f>
        <v>0</v>
      </c>
      <c r="AK22" s="900">
        <f>+Dez!$AB$3</f>
        <v>0</v>
      </c>
    </row>
    <row r="23" spans="2:37" ht="13.35" customHeight="1" x14ac:dyDescent="0.45">
      <c r="B23" s="949"/>
      <c r="C23" s="873" t="s">
        <v>19</v>
      </c>
      <c r="D23" s="935"/>
      <c r="E23" s="914">
        <f>IF(E20="ü",+$X23,0)</f>
        <v>0</v>
      </c>
      <c r="F23" s="923"/>
      <c r="G23" s="914">
        <f>IF(G20="ü",+$X23,0)</f>
        <v>0</v>
      </c>
      <c r="H23" s="923"/>
      <c r="I23" s="914">
        <f>IF(I20="ü",+$X23,0)</f>
        <v>0</v>
      </c>
      <c r="J23" s="944"/>
      <c r="K23" s="914">
        <f>IF(K20="ü",+$X23,0)</f>
        <v>0</v>
      </c>
      <c r="L23" s="947"/>
      <c r="M23" s="914">
        <f>IF(M20="ü",+$X23,0)</f>
        <v>0</v>
      </c>
      <c r="N23" s="947"/>
      <c r="O23" s="914">
        <f>IF(O20="ü",+$X23,0)</f>
        <v>0</v>
      </c>
      <c r="P23" s="947"/>
      <c r="Q23" s="914">
        <f>IF(Q20="ü",+$X23,0)</f>
        <v>0</v>
      </c>
      <c r="R23" s="947"/>
      <c r="S23" s="914">
        <f>IF(S20="ü",+$X23,0)</f>
        <v>0</v>
      </c>
      <c r="T23" s="947"/>
      <c r="U23" s="998">
        <f>IF(U20="ü",+$X23,0)</f>
        <v>0</v>
      </c>
      <c r="V23" s="161"/>
      <c r="X23" s="901">
        <f>+AK23</f>
        <v>0</v>
      </c>
      <c r="Y23" s="18"/>
      <c r="Z23" s="902"/>
      <c r="AA23" s="902"/>
      <c r="AB23" s="902"/>
      <c r="AC23" s="902"/>
      <c r="AD23" s="902"/>
      <c r="AE23" s="902"/>
      <c r="AF23" s="902"/>
      <c r="AG23" s="902"/>
      <c r="AH23" s="902"/>
      <c r="AI23" s="902"/>
      <c r="AJ23" s="902"/>
      <c r="AK23" s="900">
        <f>+AK22</f>
        <v>0</v>
      </c>
    </row>
    <row r="24" spans="2:37" ht="13.35" customHeight="1" x14ac:dyDescent="0.45">
      <c r="B24" s="949"/>
      <c r="C24" s="849" t="str">
        <f>+Auswertung!B35</f>
        <v xml:space="preserve"> </v>
      </c>
      <c r="D24" s="849"/>
      <c r="E24" s="912"/>
      <c r="F24" s="1160"/>
      <c r="G24" s="912"/>
      <c r="H24" s="1160"/>
      <c r="I24" s="912"/>
      <c r="J24" s="1160"/>
      <c r="K24" s="912"/>
      <c r="L24" s="1160"/>
      <c r="M24" s="912"/>
      <c r="N24" s="1160"/>
      <c r="O24" s="969"/>
      <c r="P24" s="1160"/>
      <c r="Q24" s="912"/>
      <c r="R24" s="1160"/>
      <c r="S24" s="912"/>
      <c r="T24" s="856"/>
      <c r="U24" s="1164" t="s">
        <v>14</v>
      </c>
      <c r="V24" s="161"/>
      <c r="X24" s="889" t="str">
        <f>+C24</f>
        <v xml:space="preserve"> </v>
      </c>
      <c r="Z24" s="883"/>
      <c r="AA24" s="883"/>
      <c r="AB24" s="883"/>
      <c r="AC24" s="883"/>
      <c r="AD24" s="883"/>
      <c r="AE24" s="883"/>
      <c r="AF24" s="883"/>
      <c r="AG24" s="883"/>
      <c r="AH24" s="883"/>
      <c r="AI24" s="883"/>
      <c r="AJ24" s="883"/>
      <c r="AK24" s="883"/>
    </row>
    <row r="25" spans="2:37" ht="13.35" customHeight="1" x14ac:dyDescent="0.45">
      <c r="B25" s="949"/>
      <c r="C25" s="874" t="s">
        <v>8</v>
      </c>
      <c r="D25" s="936"/>
      <c r="E25" s="859">
        <f>IF(E24="ü",+$X25,0)</f>
        <v>0</v>
      </c>
      <c r="F25" s="921"/>
      <c r="G25" s="859">
        <f>IF(G24="ü",+$X25,0)</f>
        <v>0</v>
      </c>
      <c r="H25" s="921"/>
      <c r="I25" s="859">
        <f>IF(I24="ü",+$X25,0)</f>
        <v>0</v>
      </c>
      <c r="J25" s="942"/>
      <c r="K25" s="859">
        <f>IF(K24="ü",+$X25,0)</f>
        <v>0</v>
      </c>
      <c r="L25" s="945"/>
      <c r="M25" s="859">
        <f>IF(M24="ü",+$X25,0)</f>
        <v>0</v>
      </c>
      <c r="N25" s="945"/>
      <c r="O25" s="859">
        <f>IF(O24="ü",+$X25,0)</f>
        <v>0</v>
      </c>
      <c r="P25" s="945"/>
      <c r="Q25" s="859">
        <f>IF(Q24="ü",+$X25,0)</f>
        <v>0</v>
      </c>
      <c r="R25" s="945"/>
      <c r="S25" s="859">
        <f>IF(S24="ü",+$X25,0)</f>
        <v>0</v>
      </c>
      <c r="T25" s="945"/>
      <c r="U25" s="996">
        <f>IF(U24="ü",+$X25,0)</f>
        <v>0</v>
      </c>
      <c r="V25" s="161"/>
      <c r="X25" s="898">
        <f>SUMIF($Z$2:$AK$2,$X$2,Z25:AK25)</f>
        <v>0</v>
      </c>
      <c r="Y25" s="18"/>
      <c r="Z25" s="899">
        <f>+Jan!$AE$2</f>
        <v>0</v>
      </c>
      <c r="AA25" s="899">
        <f>+Feb!$AE$2</f>
        <v>0</v>
      </c>
      <c r="AB25" s="899">
        <f>+Mrz!$AE$2</f>
        <v>0</v>
      </c>
      <c r="AC25" s="899">
        <f>+Apr!$AE$2</f>
        <v>0</v>
      </c>
      <c r="AD25" s="899">
        <f>+Mai!$AE$2</f>
        <v>0</v>
      </c>
      <c r="AE25" s="899">
        <f>+Jun!$AE$2</f>
        <v>0</v>
      </c>
      <c r="AF25" s="899">
        <f>+Jul!$AE$2</f>
        <v>0</v>
      </c>
      <c r="AG25" s="899">
        <f>+Aug!$AE$2</f>
        <v>0</v>
      </c>
      <c r="AH25" s="899">
        <f>+Sep!$AE$2</f>
        <v>0</v>
      </c>
      <c r="AI25" s="899">
        <f>+Okt!$AE$2</f>
        <v>0</v>
      </c>
      <c r="AJ25" s="899">
        <f>+Nov!$AE$2</f>
        <v>0</v>
      </c>
      <c r="AK25" s="899">
        <f>+Dez!$AE$2</f>
        <v>0</v>
      </c>
    </row>
    <row r="26" spans="2:37" ht="13.35" customHeight="1" x14ac:dyDescent="0.45">
      <c r="B26" s="949"/>
      <c r="C26" s="875" t="s">
        <v>22</v>
      </c>
      <c r="D26" s="937"/>
      <c r="E26" s="861">
        <f>IF(E24="ü",+$X26,0)</f>
        <v>0</v>
      </c>
      <c r="F26" s="922"/>
      <c r="G26" s="861">
        <f>IF(G24="ü",+$X26,0)</f>
        <v>0</v>
      </c>
      <c r="H26" s="922"/>
      <c r="I26" s="861">
        <f>IF(I24="ü",+$X26,0)</f>
        <v>0</v>
      </c>
      <c r="J26" s="943"/>
      <c r="K26" s="861">
        <f>IF(K24="ü",+$X26,0)</f>
        <v>0</v>
      </c>
      <c r="L26" s="946"/>
      <c r="M26" s="861">
        <f>IF(M24="ü",+$X26,0)</f>
        <v>0</v>
      </c>
      <c r="N26" s="946"/>
      <c r="O26" s="861">
        <f>IF(O24="ü",+$X26,0)</f>
        <v>0</v>
      </c>
      <c r="P26" s="946"/>
      <c r="Q26" s="861">
        <f>IF(Q24="ü",+$X26,0)</f>
        <v>0</v>
      </c>
      <c r="R26" s="946"/>
      <c r="S26" s="861">
        <f>IF(S24="ü",+$X26,0)</f>
        <v>0</v>
      </c>
      <c r="T26" s="946"/>
      <c r="U26" s="997">
        <f>IF(U24="ü",+$X26,0)</f>
        <v>0</v>
      </c>
      <c r="V26" s="161"/>
      <c r="X26" s="898">
        <f>SUMIF($Z$2:$AK$2,$X$2,Z26:AK26)</f>
        <v>0</v>
      </c>
      <c r="Y26" s="18"/>
      <c r="Z26" s="900">
        <f>+Jan!$AE$3</f>
        <v>0</v>
      </c>
      <c r="AA26" s="900">
        <f>+Feb!$AE$3</f>
        <v>0</v>
      </c>
      <c r="AB26" s="900">
        <f>+Mrz!$AE$3</f>
        <v>0</v>
      </c>
      <c r="AC26" s="900">
        <f>+Apr!$AE$3</f>
        <v>0</v>
      </c>
      <c r="AD26" s="900">
        <f>+Mai!$AE$3</f>
        <v>0</v>
      </c>
      <c r="AE26" s="900">
        <f>+Jun!$AE$3</f>
        <v>0</v>
      </c>
      <c r="AF26" s="900">
        <f>+Jul!$AE$3</f>
        <v>0</v>
      </c>
      <c r="AG26" s="900">
        <f>+Aug!$AE$3</f>
        <v>0</v>
      </c>
      <c r="AH26" s="900">
        <f>+Sep!$AE$3</f>
        <v>0</v>
      </c>
      <c r="AI26" s="900">
        <f>+Okt!$AE$3</f>
        <v>0</v>
      </c>
      <c r="AJ26" s="900">
        <f>+Nov!$AE$3</f>
        <v>0</v>
      </c>
      <c r="AK26" s="900">
        <f>+Dez!$AE$3</f>
        <v>0</v>
      </c>
    </row>
    <row r="27" spans="2:37" ht="13.35" customHeight="1" x14ac:dyDescent="0.45">
      <c r="B27" s="949"/>
      <c r="C27" s="876" t="s">
        <v>19</v>
      </c>
      <c r="D27" s="938"/>
      <c r="E27" s="914">
        <f>IF(E24="ü",+$X27,0)</f>
        <v>0</v>
      </c>
      <c r="F27" s="923"/>
      <c r="G27" s="914">
        <f>IF(G24="ü",+$X27,0)</f>
        <v>0</v>
      </c>
      <c r="H27" s="923"/>
      <c r="I27" s="914">
        <f>IF(I24="ü",+$X27,0)</f>
        <v>0</v>
      </c>
      <c r="J27" s="944"/>
      <c r="K27" s="914">
        <f>IF(K24="ü",+$X27,0)</f>
        <v>0</v>
      </c>
      <c r="L27" s="947"/>
      <c r="M27" s="914">
        <f>IF(M24="ü",+$X27,0)</f>
        <v>0</v>
      </c>
      <c r="N27" s="947"/>
      <c r="O27" s="914">
        <f>IF(O24="ü",+$X27,0)</f>
        <v>0</v>
      </c>
      <c r="P27" s="947"/>
      <c r="Q27" s="914">
        <f>IF(Q24="ü",+$X27,0)</f>
        <v>0</v>
      </c>
      <c r="R27" s="947"/>
      <c r="S27" s="914">
        <f>IF(S24="ü",+$X27,0)</f>
        <v>0</v>
      </c>
      <c r="T27" s="947"/>
      <c r="U27" s="998">
        <f>IF(U24="ü",+$X27,0)</f>
        <v>0</v>
      </c>
      <c r="V27" s="161"/>
      <c r="X27" s="901">
        <f>+AK27</f>
        <v>0</v>
      </c>
      <c r="Y27" s="18"/>
      <c r="Z27" s="902"/>
      <c r="AA27" s="902"/>
      <c r="AB27" s="902"/>
      <c r="AC27" s="902"/>
      <c r="AD27" s="902"/>
      <c r="AE27" s="902"/>
      <c r="AF27" s="902"/>
      <c r="AG27" s="902"/>
      <c r="AH27" s="902"/>
      <c r="AI27" s="902"/>
      <c r="AJ27" s="902"/>
      <c r="AK27" s="900">
        <f>+AK26</f>
        <v>0</v>
      </c>
    </row>
    <row r="28" spans="2:37" ht="13.35" customHeight="1" x14ac:dyDescent="0.45">
      <c r="B28" s="949"/>
      <c r="C28" s="850" t="str">
        <f>+Auswertung!B41</f>
        <v xml:space="preserve"> </v>
      </c>
      <c r="D28" s="850"/>
      <c r="E28" s="912"/>
      <c r="F28" s="1160"/>
      <c r="G28" s="912"/>
      <c r="H28" s="1160"/>
      <c r="I28" s="912"/>
      <c r="J28" s="1160"/>
      <c r="K28" s="912"/>
      <c r="L28" s="1160"/>
      <c r="M28" s="912"/>
      <c r="N28" s="1160"/>
      <c r="O28" s="969"/>
      <c r="P28" s="1160"/>
      <c r="Q28" s="912"/>
      <c r="R28" s="1160"/>
      <c r="S28" s="912"/>
      <c r="T28" s="856"/>
      <c r="U28" s="1164" t="s">
        <v>14</v>
      </c>
      <c r="V28" s="161"/>
      <c r="X28" s="890" t="str">
        <f>+C28</f>
        <v xml:space="preserve"> </v>
      </c>
      <c r="Z28" s="883"/>
      <c r="AA28" s="883"/>
      <c r="AB28" s="883"/>
      <c r="AC28" s="883"/>
      <c r="AD28" s="883"/>
      <c r="AE28" s="883"/>
      <c r="AF28" s="883"/>
      <c r="AG28" s="883"/>
      <c r="AH28" s="883"/>
      <c r="AI28" s="883"/>
      <c r="AJ28" s="883"/>
      <c r="AK28" s="883"/>
    </row>
    <row r="29" spans="2:37" ht="13.35" customHeight="1" x14ac:dyDescent="0.45">
      <c r="B29" s="949"/>
      <c r="C29" s="877" t="s">
        <v>8</v>
      </c>
      <c r="D29" s="939"/>
      <c r="E29" s="859">
        <f>IF(E28="ü",+$X29,0)</f>
        <v>0</v>
      </c>
      <c r="F29" s="921"/>
      <c r="G29" s="859">
        <f>IF(G28="ü",+$X29,0)</f>
        <v>0</v>
      </c>
      <c r="H29" s="921"/>
      <c r="I29" s="859">
        <f>IF(I28="ü",+$X29,0)</f>
        <v>0</v>
      </c>
      <c r="J29" s="942"/>
      <c r="K29" s="859">
        <f>IF(K28="ü",+$X29,0)</f>
        <v>0</v>
      </c>
      <c r="L29" s="945"/>
      <c r="M29" s="859">
        <f>IF(M28="ü",+$X29,0)</f>
        <v>0</v>
      </c>
      <c r="N29" s="945"/>
      <c r="O29" s="859">
        <f>IF(O28="ü",+$X29,0)</f>
        <v>0</v>
      </c>
      <c r="P29" s="945"/>
      <c r="Q29" s="859">
        <f>IF(Q28="ü",+$X29,0)</f>
        <v>0</v>
      </c>
      <c r="R29" s="945"/>
      <c r="S29" s="859">
        <f>IF(S28="ü",+$X29,0)</f>
        <v>0</v>
      </c>
      <c r="T29" s="945"/>
      <c r="U29" s="996">
        <f>IF(U28="ü",+$X29,0)</f>
        <v>0</v>
      </c>
      <c r="V29" s="161"/>
      <c r="X29" s="898">
        <f>SUMIF($Z$2:$AK$2,$X$2,Z29:AK29)</f>
        <v>0</v>
      </c>
      <c r="Y29" s="18"/>
      <c r="Z29" s="899">
        <f>+Jan!$AH$2</f>
        <v>0</v>
      </c>
      <c r="AA29" s="899">
        <f>+Feb!$AH$2</f>
        <v>0</v>
      </c>
      <c r="AB29" s="899">
        <f>+Mrz!$AH$2</f>
        <v>0</v>
      </c>
      <c r="AC29" s="899">
        <f>+Apr!$AH$2</f>
        <v>0</v>
      </c>
      <c r="AD29" s="899">
        <f>+Mai!$AH$2</f>
        <v>0</v>
      </c>
      <c r="AE29" s="899">
        <f>+Jun!$AH$2</f>
        <v>0</v>
      </c>
      <c r="AF29" s="899">
        <f>+Jul!$AH$2</f>
        <v>0</v>
      </c>
      <c r="AG29" s="899">
        <f>+Aug!$AH$2</f>
        <v>0</v>
      </c>
      <c r="AH29" s="899">
        <f>+Sep!$AH$2</f>
        <v>0</v>
      </c>
      <c r="AI29" s="899">
        <f>+Okt!$AH$2</f>
        <v>0</v>
      </c>
      <c r="AJ29" s="899">
        <f>+Nov!$AH$2</f>
        <v>0</v>
      </c>
      <c r="AK29" s="899">
        <f>+Dez!$AH$2</f>
        <v>0</v>
      </c>
    </row>
    <row r="30" spans="2:37" ht="13.35" customHeight="1" x14ac:dyDescent="0.45">
      <c r="B30" s="949"/>
      <c r="C30" s="878" t="s">
        <v>22</v>
      </c>
      <c r="D30" s="940"/>
      <c r="E30" s="861">
        <f>IF(E28="ü",+$X30,0)</f>
        <v>0</v>
      </c>
      <c r="F30" s="922"/>
      <c r="G30" s="861">
        <f>IF(G28="ü",+$X30,0)</f>
        <v>0</v>
      </c>
      <c r="H30" s="922"/>
      <c r="I30" s="861">
        <f>IF(I28="ü",+$X30,0)</f>
        <v>0</v>
      </c>
      <c r="J30" s="943"/>
      <c r="K30" s="861">
        <f>IF(K28="ü",+$X30,0)</f>
        <v>0</v>
      </c>
      <c r="L30" s="946"/>
      <c r="M30" s="861">
        <f>IF(M28="ü",+$X30,0)</f>
        <v>0</v>
      </c>
      <c r="N30" s="946"/>
      <c r="O30" s="861">
        <f>IF(O28="ü",+$X30,0)</f>
        <v>0</v>
      </c>
      <c r="P30" s="946"/>
      <c r="Q30" s="861">
        <f>IF(Q28="ü",+$X30,0)</f>
        <v>0</v>
      </c>
      <c r="R30" s="946"/>
      <c r="S30" s="861">
        <f>IF(S28="ü",+$X30,0)</f>
        <v>0</v>
      </c>
      <c r="T30" s="946"/>
      <c r="U30" s="997">
        <f>IF(U28="ü",+$X30,0)</f>
        <v>0</v>
      </c>
      <c r="V30" s="161"/>
      <c r="X30" s="898">
        <f>SUMIF($Z$2:$AK$2,$X$2,Z30:AK30)</f>
        <v>0</v>
      </c>
      <c r="Y30" s="18"/>
      <c r="Z30" s="900">
        <f>+Jan!$AH$3</f>
        <v>0</v>
      </c>
      <c r="AA30" s="900">
        <f>+Feb!$AH$3</f>
        <v>0</v>
      </c>
      <c r="AB30" s="900">
        <f>+Mrz!$AH$3</f>
        <v>0</v>
      </c>
      <c r="AC30" s="900">
        <f>+Apr!$AH$3</f>
        <v>0</v>
      </c>
      <c r="AD30" s="900">
        <f>+Mai!$AH$3</f>
        <v>0</v>
      </c>
      <c r="AE30" s="900">
        <f>+Jun!$AH$3</f>
        <v>0</v>
      </c>
      <c r="AF30" s="900">
        <f>+Jul!$AH$3</f>
        <v>0</v>
      </c>
      <c r="AG30" s="900">
        <f>+Aug!$AH$3</f>
        <v>0</v>
      </c>
      <c r="AH30" s="900">
        <f>+Sep!$AH$3</f>
        <v>0</v>
      </c>
      <c r="AI30" s="900">
        <f>+Okt!$AH$3</f>
        <v>0</v>
      </c>
      <c r="AJ30" s="900">
        <f>+Nov!$AH$3</f>
        <v>0</v>
      </c>
      <c r="AK30" s="900">
        <f>+Dez!$AH$3</f>
        <v>0</v>
      </c>
    </row>
    <row r="31" spans="2:37" ht="13.35" customHeight="1" x14ac:dyDescent="0.45">
      <c r="B31" s="949"/>
      <c r="C31" s="879" t="s">
        <v>19</v>
      </c>
      <c r="D31" s="941"/>
      <c r="E31" s="914">
        <f>IF(E28="ü",+$X31,0)</f>
        <v>0</v>
      </c>
      <c r="F31" s="923"/>
      <c r="G31" s="914">
        <f>IF(G28="ü",+$X31,0)</f>
        <v>0</v>
      </c>
      <c r="H31" s="923"/>
      <c r="I31" s="914">
        <f>IF(I28="ü",+$X31,0)</f>
        <v>0</v>
      </c>
      <c r="J31" s="944"/>
      <c r="K31" s="914">
        <f>IF(K28="ü",+$X31,0)</f>
        <v>0</v>
      </c>
      <c r="L31" s="947"/>
      <c r="M31" s="914">
        <f>IF(M28="ü",+$X31,0)</f>
        <v>0</v>
      </c>
      <c r="N31" s="947"/>
      <c r="O31" s="914">
        <f>IF(O28="ü",+$X31,0)</f>
        <v>0</v>
      </c>
      <c r="P31" s="947"/>
      <c r="Q31" s="914">
        <f>IF(Q28="ü",+$X31,0)</f>
        <v>0</v>
      </c>
      <c r="R31" s="947"/>
      <c r="S31" s="914">
        <f>IF(S28="ü",+$X31,0)</f>
        <v>0</v>
      </c>
      <c r="T31" s="947"/>
      <c r="U31" s="998">
        <f>IF(U28="ü",+$X31,0)</f>
        <v>0</v>
      </c>
      <c r="V31" s="161"/>
      <c r="X31" s="901">
        <f>+AK31</f>
        <v>0</v>
      </c>
      <c r="Y31" s="18"/>
      <c r="Z31" s="902"/>
      <c r="AA31" s="902"/>
      <c r="AB31" s="902"/>
      <c r="AC31" s="902"/>
      <c r="AD31" s="902"/>
      <c r="AE31" s="902"/>
      <c r="AF31" s="902"/>
      <c r="AG31" s="902"/>
      <c r="AH31" s="902"/>
      <c r="AI31" s="902"/>
      <c r="AJ31" s="902"/>
      <c r="AK31" s="900">
        <f>+AK30</f>
        <v>0</v>
      </c>
    </row>
    <row r="32" spans="2:37" ht="13.35" customHeight="1" x14ac:dyDescent="0.45">
      <c r="B32" s="949"/>
      <c r="C32" s="851" t="str">
        <f>+Auswertung!B47</f>
        <v xml:space="preserve"> </v>
      </c>
      <c r="D32" s="851"/>
      <c r="E32" s="912"/>
      <c r="F32" s="1160"/>
      <c r="G32" s="912"/>
      <c r="H32" s="1160"/>
      <c r="I32" s="912"/>
      <c r="J32" s="1160"/>
      <c r="K32" s="912"/>
      <c r="L32" s="1160"/>
      <c r="M32" s="912"/>
      <c r="N32" s="1160"/>
      <c r="O32" s="969"/>
      <c r="P32" s="1160"/>
      <c r="Q32" s="912"/>
      <c r="R32" s="1160"/>
      <c r="S32" s="912"/>
      <c r="T32" s="856"/>
      <c r="U32" s="1164" t="s">
        <v>14</v>
      </c>
      <c r="V32" s="161"/>
      <c r="X32" s="891" t="str">
        <f>+C32</f>
        <v xml:space="preserve"> </v>
      </c>
      <c r="Z32" s="883"/>
      <c r="AA32" s="883"/>
      <c r="AB32" s="883"/>
      <c r="AC32" s="883"/>
      <c r="AD32" s="883"/>
      <c r="AE32" s="883"/>
      <c r="AF32" s="883"/>
      <c r="AG32" s="883"/>
      <c r="AH32" s="883"/>
      <c r="AI32" s="883"/>
      <c r="AJ32" s="883"/>
      <c r="AK32" s="883"/>
    </row>
    <row r="33" spans="2:37" ht="13.35" customHeight="1" x14ac:dyDescent="0.45">
      <c r="B33" s="949"/>
      <c r="C33" s="959" t="s">
        <v>8</v>
      </c>
      <c r="D33" s="939"/>
      <c r="E33" s="859">
        <f>IF(E32="ü",+$X33,0)</f>
        <v>0</v>
      </c>
      <c r="F33" s="921"/>
      <c r="G33" s="859">
        <f>IF(G32="ü",+$X33,0)</f>
        <v>0</v>
      </c>
      <c r="H33" s="921"/>
      <c r="I33" s="859">
        <f>IF(I32="ü",+$X33,0)</f>
        <v>0</v>
      </c>
      <c r="J33" s="942"/>
      <c r="K33" s="859">
        <f>IF(K32="ü",+$X33,0)</f>
        <v>0</v>
      </c>
      <c r="L33" s="945"/>
      <c r="M33" s="859">
        <f>IF(M32="ü",+$X33,0)</f>
        <v>0</v>
      </c>
      <c r="N33" s="945"/>
      <c r="O33" s="859">
        <f>IF(O32="ü",+$X33,0)</f>
        <v>0</v>
      </c>
      <c r="P33" s="945"/>
      <c r="Q33" s="859">
        <f>IF(Q32="ü",+$X33,0)</f>
        <v>0</v>
      </c>
      <c r="R33" s="945"/>
      <c r="S33" s="859">
        <f>IF(S32="ü",+$X33,0)</f>
        <v>0</v>
      </c>
      <c r="T33" s="945"/>
      <c r="U33" s="996">
        <f>IF(U32="ü",+$X33,0)</f>
        <v>0</v>
      </c>
      <c r="V33" s="161"/>
      <c r="X33" s="898">
        <f>SUMIF($Z$2:$AK$2,$X$2,Z33:AK33)</f>
        <v>0</v>
      </c>
      <c r="Y33" s="18"/>
      <c r="Z33" s="899">
        <f>+Jan!$AK$2</f>
        <v>0</v>
      </c>
      <c r="AA33" s="899">
        <f>+Feb!$AK$2</f>
        <v>0</v>
      </c>
      <c r="AB33" s="899">
        <f>+Mrz!$AK$2</f>
        <v>0</v>
      </c>
      <c r="AC33" s="899">
        <f>+Apr!$AK$2</f>
        <v>0</v>
      </c>
      <c r="AD33" s="899">
        <f>+Mai!$AK$2</f>
        <v>0</v>
      </c>
      <c r="AE33" s="899">
        <f>+Jun!$AK$2</f>
        <v>0</v>
      </c>
      <c r="AF33" s="899">
        <f>+Jul!$AK$2</f>
        <v>0</v>
      </c>
      <c r="AG33" s="899">
        <f>+Aug!$AK$2</f>
        <v>0</v>
      </c>
      <c r="AH33" s="899">
        <f>+Sep!$AK$2</f>
        <v>0</v>
      </c>
      <c r="AI33" s="899">
        <f>+Okt!$AK$2</f>
        <v>0</v>
      </c>
      <c r="AJ33" s="899">
        <f>+Nov!$AK$2</f>
        <v>0</v>
      </c>
      <c r="AK33" s="899">
        <f>+Dez!$AK$2</f>
        <v>0</v>
      </c>
    </row>
    <row r="34" spans="2:37" ht="13.15" customHeight="1" x14ac:dyDescent="0.45">
      <c r="B34" s="949"/>
      <c r="C34" s="960" t="s">
        <v>22</v>
      </c>
      <c r="D34" s="940"/>
      <c r="E34" s="861">
        <f>IF(E32="ü",+$X34,0)</f>
        <v>0</v>
      </c>
      <c r="F34" s="922"/>
      <c r="G34" s="861">
        <f>IF(G32="ü",+$X34,0)</f>
        <v>0</v>
      </c>
      <c r="H34" s="922"/>
      <c r="I34" s="861">
        <f>IF(I32="ü",+$X34,0)</f>
        <v>0</v>
      </c>
      <c r="J34" s="943"/>
      <c r="K34" s="861">
        <f>IF(K32="ü",+$X34,0)</f>
        <v>0</v>
      </c>
      <c r="L34" s="946"/>
      <c r="M34" s="861">
        <f>IF(M32="ü",+$X34,0)</f>
        <v>0</v>
      </c>
      <c r="N34" s="946"/>
      <c r="O34" s="861">
        <f>IF(O32="ü",+$X34,0)</f>
        <v>0</v>
      </c>
      <c r="P34" s="946"/>
      <c r="Q34" s="861">
        <f>IF(Q32="ü",+$X34,0)</f>
        <v>0</v>
      </c>
      <c r="R34" s="946"/>
      <c r="S34" s="861">
        <f>IF(S32="ü",+$X34,0)</f>
        <v>0</v>
      </c>
      <c r="T34" s="946"/>
      <c r="U34" s="997">
        <f>IF(U32="ü",+$X34,0)</f>
        <v>0</v>
      </c>
      <c r="V34" s="161"/>
      <c r="X34" s="898">
        <f>SUMIF($Z$2:$AK$2,$X$2,Z34:AK34)</f>
        <v>0</v>
      </c>
      <c r="Y34" s="18"/>
      <c r="Z34" s="900">
        <f>+Jan!$AK$3</f>
        <v>0</v>
      </c>
      <c r="AA34" s="900">
        <f>+Feb!$AK$3</f>
        <v>0</v>
      </c>
      <c r="AB34" s="900">
        <f>+Mrz!$AK$3</f>
        <v>0</v>
      </c>
      <c r="AC34" s="900">
        <f>+Apr!$AK$3</f>
        <v>0</v>
      </c>
      <c r="AD34" s="900">
        <f>+Mai!$AK$3</f>
        <v>0</v>
      </c>
      <c r="AE34" s="900">
        <f>+Jun!$AK$3</f>
        <v>0</v>
      </c>
      <c r="AF34" s="900">
        <f>+Jul!$AK$3</f>
        <v>0</v>
      </c>
      <c r="AG34" s="900">
        <f>+Aug!$AK$3</f>
        <v>0</v>
      </c>
      <c r="AH34" s="900">
        <f>+Sep!$AK$3</f>
        <v>0</v>
      </c>
      <c r="AI34" s="900">
        <f>+Okt!$AK$3</f>
        <v>0</v>
      </c>
      <c r="AJ34" s="900">
        <f>+Nov!$AK$3</f>
        <v>0</v>
      </c>
      <c r="AK34" s="900">
        <f>+Dez!$AK$3</f>
        <v>0</v>
      </c>
    </row>
    <row r="35" spans="2:37" ht="13.15" customHeight="1" x14ac:dyDescent="0.45">
      <c r="B35" s="949"/>
      <c r="C35" s="961" t="s">
        <v>19</v>
      </c>
      <c r="D35" s="941"/>
      <c r="E35" s="914">
        <f>IF(E32="ü",+$X35,0)</f>
        <v>0</v>
      </c>
      <c r="F35" s="923"/>
      <c r="G35" s="914">
        <f>IF(G32="ü",+$X35,0)</f>
        <v>0</v>
      </c>
      <c r="H35" s="923"/>
      <c r="I35" s="914">
        <f>IF(I32="ü",+$X35,0)</f>
        <v>0</v>
      </c>
      <c r="J35" s="944"/>
      <c r="K35" s="914">
        <f>IF(K32="ü",+$X35,0)</f>
        <v>0</v>
      </c>
      <c r="L35" s="947"/>
      <c r="M35" s="914">
        <f>IF(M32="ü",+$X35,0)</f>
        <v>0</v>
      </c>
      <c r="N35" s="947"/>
      <c r="O35" s="914">
        <f>IF(O32="ü",+$X35,0)</f>
        <v>0</v>
      </c>
      <c r="P35" s="947"/>
      <c r="Q35" s="914">
        <f>IF(Q32="ü",+$X35,0)</f>
        <v>0</v>
      </c>
      <c r="R35" s="947"/>
      <c r="S35" s="914">
        <f>IF(S32="ü",+$X35,0)</f>
        <v>0</v>
      </c>
      <c r="T35" s="947"/>
      <c r="U35" s="998">
        <f>IF(U32="ü",+$X35,0)</f>
        <v>0</v>
      </c>
      <c r="V35" s="161"/>
      <c r="X35" s="901">
        <f>+AK35</f>
        <v>0</v>
      </c>
      <c r="Y35" s="18"/>
      <c r="Z35" s="902"/>
      <c r="AA35" s="902"/>
      <c r="AB35" s="902"/>
      <c r="AC35" s="902"/>
      <c r="AD35" s="902"/>
      <c r="AE35" s="902"/>
      <c r="AF35" s="902"/>
      <c r="AG35" s="902"/>
      <c r="AH35" s="902"/>
      <c r="AI35" s="902"/>
      <c r="AJ35" s="902"/>
      <c r="AK35" s="900">
        <f>+AK34</f>
        <v>0</v>
      </c>
    </row>
    <row r="36" spans="2:37" ht="12.4" customHeight="1" x14ac:dyDescent="0.45">
      <c r="B36" s="949"/>
      <c r="C36" s="954" t="s">
        <v>10</v>
      </c>
      <c r="D36" s="951"/>
      <c r="E36" s="970" t="s">
        <v>227</v>
      </c>
      <c r="F36" s="1161"/>
      <c r="G36" s="952"/>
      <c r="H36" s="1161"/>
      <c r="I36" s="952"/>
      <c r="J36" s="1161"/>
      <c r="K36" s="952"/>
      <c r="L36" s="1161"/>
      <c r="M36" s="970"/>
      <c r="N36" s="1161"/>
      <c r="O36" s="952"/>
      <c r="P36" s="1161"/>
      <c r="Q36" s="952"/>
      <c r="R36" s="1161"/>
      <c r="S36" s="952"/>
      <c r="T36" s="953"/>
      <c r="U36" s="1165" t="s">
        <v>14</v>
      </c>
      <c r="V36" s="1170"/>
      <c r="X36" s="882"/>
      <c r="Z36" s="882"/>
      <c r="AA36" s="882"/>
      <c r="AB36" s="882"/>
      <c r="AC36" s="882"/>
      <c r="AD36" s="882"/>
      <c r="AE36" s="882"/>
      <c r="AF36" s="882"/>
      <c r="AG36" s="882"/>
      <c r="AH36" s="882"/>
      <c r="AI36" s="882"/>
      <c r="AJ36" s="882"/>
      <c r="AK36" s="882"/>
    </row>
    <row r="37" spans="2:37" ht="13.15" customHeight="1" x14ac:dyDescent="0.45">
      <c r="B37" s="949"/>
      <c r="C37" s="979" t="s">
        <v>225</v>
      </c>
      <c r="D37" s="980"/>
      <c r="E37" s="981"/>
      <c r="F37" s="982"/>
      <c r="G37" s="981"/>
      <c r="H37" s="982"/>
      <c r="I37" s="981"/>
      <c r="J37" s="983"/>
      <c r="K37" s="981"/>
      <c r="L37" s="984"/>
      <c r="M37" s="981"/>
      <c r="N37" s="984"/>
      <c r="O37" s="981"/>
      <c r="P37" s="984"/>
      <c r="Q37" s="981"/>
      <c r="R37" s="984"/>
      <c r="S37" s="981"/>
      <c r="T37" s="984"/>
      <c r="U37" s="996">
        <f>+Parameter!L12</f>
        <v>0</v>
      </c>
      <c r="V37" s="161"/>
      <c r="X37" s="898">
        <f t="shared" ref="X37:X38" si="0">SUMIF($Z$2:$AK$2,$X$2,Z37:AK37)</f>
        <v>0</v>
      </c>
      <c r="Y37" s="18"/>
      <c r="Z37" s="900">
        <f>+Jan!$AK$3</f>
        <v>0</v>
      </c>
      <c r="AA37" s="900">
        <f>+Feb!$AK$3</f>
        <v>0</v>
      </c>
      <c r="AB37" s="900">
        <f>+Mrz!$AK$3</f>
        <v>0</v>
      </c>
      <c r="AC37" s="900">
        <f>+Apr!$AK$3</f>
        <v>0</v>
      </c>
      <c r="AD37" s="900">
        <f>+Mai!$AK$3</f>
        <v>0</v>
      </c>
      <c r="AE37" s="900">
        <f>+Jun!$AK$3</f>
        <v>0</v>
      </c>
      <c r="AF37" s="900">
        <f>+Jul!$AK$3</f>
        <v>0</v>
      </c>
      <c r="AG37" s="900">
        <f>+Aug!$AK$3</f>
        <v>0</v>
      </c>
      <c r="AH37" s="900">
        <f>+Sep!$AK$3</f>
        <v>0</v>
      </c>
      <c r="AI37" s="900">
        <f>+Okt!$AK$3</f>
        <v>0</v>
      </c>
      <c r="AJ37" s="900">
        <f>+Nov!$AK$3</f>
        <v>0</v>
      </c>
      <c r="AK37" s="900">
        <f>+Dez!$AK$3</f>
        <v>0</v>
      </c>
    </row>
    <row r="38" spans="2:37" ht="13.15" customHeight="1" x14ac:dyDescent="0.45">
      <c r="B38" s="949"/>
      <c r="C38" s="985" t="s">
        <v>19</v>
      </c>
      <c r="D38" s="986"/>
      <c r="E38" s="987"/>
      <c r="F38" s="988"/>
      <c r="G38" s="987"/>
      <c r="H38" s="988"/>
      <c r="I38" s="987"/>
      <c r="J38" s="989"/>
      <c r="K38" s="987"/>
      <c r="L38" s="990"/>
      <c r="M38" s="987"/>
      <c r="N38" s="990"/>
      <c r="O38" s="987"/>
      <c r="P38" s="990"/>
      <c r="Q38" s="987"/>
      <c r="R38" s="990"/>
      <c r="S38" s="987"/>
      <c r="T38" s="990"/>
      <c r="U38" s="996">
        <f>IF(Parameter!I7="o","",+U37+Parameter!AR47)</f>
        <v>0</v>
      </c>
      <c r="V38" s="161"/>
      <c r="X38" s="898">
        <f t="shared" si="0"/>
        <v>0</v>
      </c>
      <c r="Y38" s="18"/>
      <c r="Z38" s="900">
        <f>+Jan!$AK$3</f>
        <v>0</v>
      </c>
      <c r="AA38" s="900">
        <f>+Feb!$AK$3</f>
        <v>0</v>
      </c>
      <c r="AB38" s="900">
        <f>+Mrz!$AK$3</f>
        <v>0</v>
      </c>
      <c r="AC38" s="900">
        <f>+Apr!$AK$3</f>
        <v>0</v>
      </c>
      <c r="AD38" s="900">
        <f>+Mai!$AK$3</f>
        <v>0</v>
      </c>
      <c r="AE38" s="900">
        <f>+Jun!$AK$3</f>
        <v>0</v>
      </c>
      <c r="AF38" s="900">
        <f>+Jul!$AK$3</f>
        <v>0</v>
      </c>
      <c r="AG38" s="900">
        <f>+Aug!$AK$3</f>
        <v>0</v>
      </c>
      <c r="AH38" s="900">
        <f>+Sep!$AK$3</f>
        <v>0</v>
      </c>
      <c r="AI38" s="900">
        <f>+Okt!$AK$3</f>
        <v>0</v>
      </c>
      <c r="AJ38" s="900">
        <f>+Nov!$AK$3</f>
        <v>0</v>
      </c>
      <c r="AK38" s="900">
        <f>+Dez!$AK$3</f>
        <v>0</v>
      </c>
    </row>
    <row r="39" spans="2:37" ht="12.4" customHeight="1" x14ac:dyDescent="0.45">
      <c r="B39" s="1171"/>
      <c r="C39" s="976">
        <f>COUNTIF(S36:U36,"ü")</f>
        <v>1</v>
      </c>
      <c r="D39" s="977"/>
      <c r="E39" s="978"/>
      <c r="F39" s="978"/>
      <c r="G39" s="978"/>
      <c r="H39" s="978"/>
      <c r="I39" s="978"/>
      <c r="J39" s="978"/>
      <c r="K39" s="978"/>
      <c r="L39" s="978"/>
      <c r="M39" s="978"/>
      <c r="N39" s="978"/>
      <c r="O39" s="978"/>
      <c r="P39" s="978"/>
      <c r="Q39" s="978"/>
      <c r="R39" s="978"/>
      <c r="S39" s="978"/>
      <c r="T39" s="978"/>
      <c r="U39" s="992"/>
      <c r="V39" s="1170"/>
      <c r="X39" s="882"/>
      <c r="Z39" s="882"/>
      <c r="AA39" s="882"/>
      <c r="AB39" s="882"/>
      <c r="AC39" s="882"/>
      <c r="AD39" s="882"/>
      <c r="AE39" s="882"/>
      <c r="AF39" s="882"/>
      <c r="AG39" s="882"/>
      <c r="AH39" s="882"/>
      <c r="AI39" s="882"/>
      <c r="AJ39" s="882"/>
      <c r="AK39" s="882"/>
    </row>
    <row r="40" spans="2:37" ht="10.050000000000001" customHeight="1" x14ac:dyDescent="0.45">
      <c r="B40" s="76"/>
      <c r="C40" s="76"/>
      <c r="D40" s="76"/>
      <c r="E40" s="76"/>
      <c r="F40" s="76"/>
      <c r="G40" s="76"/>
      <c r="H40" s="76"/>
      <c r="I40" s="76"/>
      <c r="J40" s="76"/>
      <c r="K40" s="76"/>
      <c r="L40" s="76"/>
      <c r="M40" s="76"/>
      <c r="N40" s="76"/>
    </row>
    <row r="41" spans="2:37" s="2" customFormat="1" ht="22.15" customHeight="1" x14ac:dyDescent="0.3">
      <c r="B41" s="169"/>
      <c r="C41" s="994" t="str">
        <f>+C2</f>
        <v>Jan</v>
      </c>
      <c r="D41" s="169"/>
      <c r="E41" s="995" t="str">
        <f>+E2</f>
        <v>Leben</v>
      </c>
      <c r="F41" s="962"/>
      <c r="G41" s="995">
        <f>+G2</f>
        <v>0</v>
      </c>
      <c r="H41" s="963"/>
      <c r="I41" s="995">
        <f>+I2</f>
        <v>0</v>
      </c>
      <c r="J41" s="963"/>
      <c r="K41" s="995">
        <f>+K2</f>
        <v>0</v>
      </c>
      <c r="L41" s="964"/>
      <c r="M41" s="995">
        <f>+M2</f>
        <v>0</v>
      </c>
      <c r="N41" s="964"/>
      <c r="O41" s="995">
        <f>+O2</f>
        <v>0</v>
      </c>
      <c r="P41" s="964"/>
      <c r="Q41" s="995">
        <f>+Q2</f>
        <v>0</v>
      </c>
      <c r="R41" s="964"/>
      <c r="S41" s="995">
        <f>+S2</f>
        <v>0</v>
      </c>
      <c r="T41" s="964"/>
      <c r="U41" s="991">
        <f>+U2</f>
        <v>46023</v>
      </c>
      <c r="Z41" s="18"/>
      <c r="AA41" s="18"/>
      <c r="AB41" s="18"/>
      <c r="AC41" s="18"/>
      <c r="AD41" s="18"/>
      <c r="AE41" s="18"/>
      <c r="AF41" s="18"/>
      <c r="AG41" s="18"/>
      <c r="AH41" s="18"/>
      <c r="AI41" s="18"/>
      <c r="AJ41" s="18"/>
      <c r="AK41" s="18"/>
    </row>
    <row r="42" spans="2:37" s="2" customFormat="1" ht="3" customHeight="1" x14ac:dyDescent="0.3">
      <c r="B42" s="169"/>
      <c r="C42" s="169"/>
      <c r="D42" s="169"/>
      <c r="E42" s="903"/>
      <c r="F42" s="893"/>
      <c r="G42" s="903"/>
      <c r="H42" s="894"/>
      <c r="I42" s="903"/>
      <c r="J42" s="894"/>
      <c r="K42" s="903"/>
      <c r="M42" s="903"/>
      <c r="O42" s="903"/>
      <c r="Q42" s="903"/>
      <c r="S42" s="903"/>
      <c r="U42" s="903"/>
      <c r="Z42" s="18"/>
      <c r="AA42" s="18"/>
      <c r="AB42" s="18"/>
      <c r="AC42" s="18"/>
      <c r="AD42" s="18"/>
      <c r="AE42" s="18"/>
      <c r="AF42" s="18"/>
      <c r="AG42" s="18"/>
      <c r="AH42" s="18"/>
      <c r="AI42" s="18"/>
      <c r="AJ42" s="18"/>
      <c r="AK42" s="18"/>
    </row>
    <row r="43" spans="2:37" s="99" customFormat="1" ht="15.4" customHeight="1" x14ac:dyDescent="0.45">
      <c r="B43" s="80"/>
      <c r="C43" s="857" t="s">
        <v>8</v>
      </c>
      <c r="D43" s="80"/>
      <c r="E43" s="904">
        <f>+E5+E9+E13+E17+E21+E25+E29+E33</f>
        <v>0</v>
      </c>
      <c r="F43" s="917"/>
      <c r="G43" s="904">
        <f>+G5+G9+G13+G17+G21+G25+G29+G33</f>
        <v>0</v>
      </c>
      <c r="H43" s="917"/>
      <c r="I43" s="904">
        <f>+I5+I9+I13+I17+I21+I25+I29+I33</f>
        <v>0</v>
      </c>
      <c r="J43" s="917"/>
      <c r="K43" s="904">
        <f>+K5+K9+K13+K17+K21+K25+K29+K33</f>
        <v>0</v>
      </c>
      <c r="L43" s="917"/>
      <c r="M43" s="904">
        <f>+M5+M9+M13+M17+M21+M25+M29+M33</f>
        <v>0</v>
      </c>
      <c r="N43" s="917"/>
      <c r="O43" s="904">
        <f>+O5+O9+O13+O17+O21+O25+O29+O33</f>
        <v>0</v>
      </c>
      <c r="P43" s="916"/>
      <c r="Q43" s="904">
        <f>+Q5+Q9+Q13+Q17+Q21+Q25+Q29+Q33</f>
        <v>0</v>
      </c>
      <c r="R43" s="916"/>
      <c r="S43" s="904">
        <f>+S5+S9+S13+S17+S21+S25+S29+S33</f>
        <v>0</v>
      </c>
      <c r="T43" s="916"/>
      <c r="U43" s="904">
        <f>+U5+U9+U13+U17+U21+U25+U29+U33</f>
        <v>0</v>
      </c>
      <c r="Z43" s="906"/>
      <c r="AA43" s="906"/>
      <c r="AB43" s="906"/>
      <c r="AC43" s="906"/>
      <c r="AD43" s="906"/>
      <c r="AE43" s="906"/>
      <c r="AF43" s="906"/>
      <c r="AG43" s="906"/>
      <c r="AH43" s="906"/>
      <c r="AI43" s="906"/>
      <c r="AJ43" s="906"/>
      <c r="AK43" s="906"/>
    </row>
    <row r="44" spans="2:37" s="99" customFormat="1" ht="12" customHeight="1" x14ac:dyDescent="0.45">
      <c r="B44" s="80"/>
      <c r="C44" s="872" t="s">
        <v>22</v>
      </c>
      <c r="D44" s="907"/>
      <c r="E44" s="905">
        <f>+E6+E10+E14+E18+E22+E26+E30+E34</f>
        <v>0</v>
      </c>
      <c r="F44" s="915"/>
      <c r="G44" s="905">
        <f>+G6+G10+G14+G18+G22+G26+G30+G34</f>
        <v>0</v>
      </c>
      <c r="H44" s="915"/>
      <c r="I44" s="905">
        <f>+I6+I10+I14+I18+I22+I26+I30+I34</f>
        <v>0</v>
      </c>
      <c r="J44" s="915"/>
      <c r="K44" s="905">
        <f>+K6+K10+K14+K18+K22+K26+K30+K34</f>
        <v>0</v>
      </c>
      <c r="L44" s="916"/>
      <c r="M44" s="905">
        <f>+M6+M10+M14+M18+M22+M26+M30+M34</f>
        <v>0</v>
      </c>
      <c r="N44" s="916"/>
      <c r="O44" s="905">
        <f>+O6+O10+O14+O18+O22+O26+O30+O34</f>
        <v>0</v>
      </c>
      <c r="P44" s="916"/>
      <c r="Q44" s="905">
        <f>+Q6+Q10+Q14+Q18+Q22+Q26+Q30+Q34</f>
        <v>0</v>
      </c>
      <c r="R44" s="916"/>
      <c r="S44" s="905">
        <f>+S6+S10+S14+S18+S22+S26+S30+S34</f>
        <v>0</v>
      </c>
      <c r="T44" s="916"/>
      <c r="U44" s="905">
        <f>+U6+U10+U14+U18+U22+U26+U30+U34</f>
        <v>0</v>
      </c>
      <c r="Z44" s="906"/>
      <c r="AA44" s="906"/>
      <c r="AB44" s="906"/>
      <c r="AC44" s="906"/>
      <c r="AD44" s="906"/>
      <c r="AE44" s="906"/>
      <c r="AF44" s="906"/>
      <c r="AG44" s="906"/>
      <c r="AH44" s="906"/>
      <c r="AI44" s="906"/>
      <c r="AJ44" s="906"/>
      <c r="AK44" s="906"/>
    </row>
    <row r="45" spans="2:37" s="100" customFormat="1" ht="15.4" customHeight="1" x14ac:dyDescent="0.45">
      <c r="B45" s="80"/>
      <c r="C45" s="880" t="s">
        <v>19</v>
      </c>
      <c r="D45" s="908"/>
      <c r="E45" s="909">
        <f>+E7+E11+E15+E19+E23+E27+E31+E35</f>
        <v>0</v>
      </c>
      <c r="F45" s="908"/>
      <c r="G45" s="909">
        <f>+G7+G11+G15+G19+G23+G27+G31+G35</f>
        <v>0</v>
      </c>
      <c r="H45" s="908"/>
      <c r="I45" s="909">
        <f>+I7+I11+I15+I19+I23+I27+I31+I35</f>
        <v>0</v>
      </c>
      <c r="J45" s="908"/>
      <c r="K45" s="909">
        <f>+K7+K11+K15+K19+K23+K27+K31+K35</f>
        <v>0</v>
      </c>
      <c r="L45" s="910"/>
      <c r="M45" s="909">
        <f>+M7+M11+M15+M19+M23+M27+M31+M35</f>
        <v>0</v>
      </c>
      <c r="N45" s="910"/>
      <c r="O45" s="909">
        <f>+O7+O11+O15+O19+O23+O27+O31+O35</f>
        <v>0</v>
      </c>
      <c r="P45" s="910"/>
      <c r="Q45" s="909">
        <f>+Q7+Q11+Q15+Q19+Q23+Q27+Q31+Q35</f>
        <v>0</v>
      </c>
      <c r="R45" s="910"/>
      <c r="S45" s="909">
        <f>+S7+S11+S15+S19+S23+S27+S31+S35</f>
        <v>0</v>
      </c>
      <c r="T45" s="910"/>
      <c r="U45" s="909">
        <f>+U7+U11+U15+U19+U23+U27+U31+U35</f>
        <v>0</v>
      </c>
      <c r="Z45" s="911"/>
      <c r="AA45" s="911"/>
      <c r="AB45" s="911"/>
      <c r="AC45" s="911"/>
      <c r="AD45" s="911"/>
      <c r="AE45" s="911"/>
      <c r="AF45" s="911"/>
      <c r="AG45" s="911"/>
      <c r="AH45" s="911"/>
      <c r="AI45" s="911"/>
      <c r="AJ45" s="911"/>
      <c r="AK45" s="911"/>
    </row>
    <row r="46" spans="2:37" s="100" customFormat="1" ht="15.4" customHeight="1" x14ac:dyDescent="0.45">
      <c r="B46" s="80"/>
      <c r="C46" s="955" t="s">
        <v>226</v>
      </c>
      <c r="D46" s="362"/>
      <c r="E46" s="956">
        <f>IF(Jahr!$B$11="o",+E37,IF(E36&lt;&gt;"ü",0,+E45+E38))</f>
        <v>0</v>
      </c>
      <c r="F46" s="957"/>
      <c r="G46" s="956">
        <f>IF(Jahr!$B$11="o",+G37,IF(G36&lt;&gt;"ü",0,+G45+G38))</f>
        <v>0</v>
      </c>
      <c r="H46" s="957"/>
      <c r="I46" s="956">
        <f>IF(Jahr!$B$11="o",+I37,IF(I36&lt;&gt;"ü",0,+I45+I38))</f>
        <v>0</v>
      </c>
      <c r="J46" s="957"/>
      <c r="K46" s="956">
        <f>IF(Jahr!$B$11="o",+K37,IF(K36&lt;&gt;"ü",0,+K45+K38))</f>
        <v>0</v>
      </c>
      <c r="L46" s="846"/>
      <c r="M46" s="956">
        <f>IF(Jahr!$B$11="o",+M37,IF(M36&lt;&gt;"ü",0,+M45+M38))</f>
        <v>0</v>
      </c>
      <c r="N46" s="846"/>
      <c r="O46" s="956">
        <f>IF(Jahr!$B$11="o",+O37,IF(O36&lt;&gt;"ü",0,+O45+O38))</f>
        <v>0</v>
      </c>
      <c r="P46" s="846"/>
      <c r="Q46" s="956">
        <f>IF(Jahr!$B$11="o",+Q37,IF(Q36&lt;&gt;"ü",0,+Q45+Q38))</f>
        <v>0</v>
      </c>
      <c r="R46" s="846"/>
      <c r="S46" s="956">
        <f>IF(Jahr!$B$11="o",+S37,IF(S36&lt;&gt;"ü",0,+S45+S38))</f>
        <v>0</v>
      </c>
      <c r="T46" s="846"/>
      <c r="U46" s="956">
        <f>IF(Jahr!$B$11="o",+U37,IF(U36&lt;&gt;"ü",0,+U45+U38))</f>
        <v>0</v>
      </c>
      <c r="Z46" s="911"/>
      <c r="AA46" s="911"/>
      <c r="AB46" s="911"/>
      <c r="AC46" s="911"/>
      <c r="AD46" s="911"/>
      <c r="AE46" s="911"/>
      <c r="AF46" s="911"/>
      <c r="AG46" s="911"/>
      <c r="AH46" s="911"/>
      <c r="AI46" s="911"/>
      <c r="AJ46" s="911"/>
      <c r="AK46" s="911"/>
    </row>
    <row r="47" spans="2:37" s="100" customFormat="1" ht="5" customHeight="1" x14ac:dyDescent="0.45">
      <c r="B47" s="80"/>
      <c r="C47" s="955"/>
      <c r="D47" s="362"/>
      <c r="E47" s="956"/>
      <c r="F47" s="957"/>
      <c r="G47" s="956"/>
      <c r="H47" s="957"/>
      <c r="I47" s="956"/>
      <c r="J47" s="957"/>
      <c r="K47" s="956"/>
      <c r="L47" s="846"/>
      <c r="M47" s="956"/>
      <c r="N47" s="846"/>
      <c r="O47" s="956"/>
      <c r="P47" s="846"/>
      <c r="Q47" s="956"/>
      <c r="R47" s="846"/>
      <c r="S47" s="956"/>
      <c r="T47" s="846"/>
      <c r="U47" s="956"/>
      <c r="Z47" s="911"/>
      <c r="AA47" s="911"/>
      <c r="AB47" s="911"/>
      <c r="AC47" s="911"/>
      <c r="AD47" s="911"/>
      <c r="AE47" s="911"/>
      <c r="AF47" s="911"/>
      <c r="AG47" s="911"/>
      <c r="AH47" s="911"/>
      <c r="AI47" s="911"/>
      <c r="AJ47" s="911"/>
      <c r="AK47" s="911"/>
    </row>
    <row r="48" spans="2:37" s="100" customFormat="1" x14ac:dyDescent="0.45">
      <c r="B48" s="80"/>
      <c r="C48" s="971" t="s">
        <v>229</v>
      </c>
      <c r="D48" s="81"/>
      <c r="E48" s="993" t="s">
        <v>227</v>
      </c>
      <c r="F48" s="81"/>
      <c r="G48" s="993"/>
      <c r="H48" s="81"/>
      <c r="I48" s="993" t="s">
        <v>227</v>
      </c>
      <c r="J48" s="81"/>
      <c r="K48" s="993" t="s">
        <v>227</v>
      </c>
      <c r="M48" s="993" t="s">
        <v>227</v>
      </c>
      <c r="O48" s="993" t="s">
        <v>227</v>
      </c>
      <c r="Q48" s="993" t="s">
        <v>227</v>
      </c>
      <c r="S48" s="993" t="s">
        <v>227</v>
      </c>
      <c r="U48" s="993" t="s">
        <v>227</v>
      </c>
      <c r="Z48" s="911"/>
      <c r="AA48" s="911"/>
      <c r="AB48" s="911"/>
      <c r="AC48" s="911"/>
      <c r="AD48" s="911"/>
      <c r="AE48" s="911"/>
      <c r="AF48" s="911"/>
      <c r="AG48" s="911"/>
      <c r="AH48" s="911"/>
      <c r="AI48" s="911"/>
      <c r="AJ48" s="911"/>
      <c r="AK48" s="911"/>
    </row>
    <row r="49" spans="2:37" s="100" customFormat="1" ht="10.050000000000001" customHeight="1" x14ac:dyDescent="0.45">
      <c r="B49" s="80"/>
      <c r="C49" s="972">
        <f>COUNTIF(E48:U48,"ÿ")</f>
        <v>0</v>
      </c>
      <c r="D49" s="81"/>
      <c r="E49" s="81"/>
      <c r="F49" s="81"/>
      <c r="G49" s="81"/>
      <c r="H49" s="81"/>
      <c r="I49" s="81"/>
      <c r="J49" s="81"/>
      <c r="K49" s="81"/>
      <c r="L49" s="81"/>
      <c r="Z49" s="911"/>
      <c r="AA49" s="911"/>
      <c r="AB49" s="911"/>
      <c r="AC49" s="911"/>
      <c r="AD49" s="911"/>
      <c r="AE49" s="911"/>
      <c r="AF49" s="911"/>
      <c r="AG49" s="911"/>
      <c r="AH49" s="911"/>
      <c r="AI49" s="911"/>
      <c r="AJ49" s="911"/>
      <c r="AK49" s="911"/>
    </row>
    <row r="50" spans="2:37" s="100" customFormat="1" x14ac:dyDescent="0.45">
      <c r="B50" s="80"/>
      <c r="C50" s="1435" t="s">
        <v>230</v>
      </c>
      <c r="D50" s="1436"/>
      <c r="E50" s="1436"/>
      <c r="F50" s="1436"/>
      <c r="G50" s="1436"/>
      <c r="H50" s="1436"/>
      <c r="I50" s="1436"/>
      <c r="J50" s="1436"/>
      <c r="K50" s="1436"/>
      <c r="L50" s="1436"/>
      <c r="M50" s="1436"/>
      <c r="N50" s="1436"/>
      <c r="O50" s="1436"/>
      <c r="P50" s="1436"/>
      <c r="Q50" s="1436"/>
      <c r="R50" s="1436"/>
      <c r="S50" s="1436"/>
      <c r="T50" s="1436"/>
      <c r="U50" s="1436"/>
      <c r="V50" s="974"/>
      <c r="Z50" s="911"/>
      <c r="AA50" s="911"/>
      <c r="AB50" s="911"/>
      <c r="AC50" s="911"/>
      <c r="AD50" s="911"/>
      <c r="AE50" s="911"/>
      <c r="AF50" s="911"/>
      <c r="AG50" s="911"/>
      <c r="AH50" s="911"/>
      <c r="AI50" s="911"/>
      <c r="AJ50" s="911"/>
      <c r="AK50" s="911"/>
    </row>
    <row r="51" spans="2:37" s="100" customFormat="1" x14ac:dyDescent="0.45">
      <c r="B51" s="80"/>
      <c r="C51" s="1435" t="s">
        <v>231</v>
      </c>
      <c r="D51" s="1436"/>
      <c r="E51" s="1436"/>
      <c r="F51" s="1436"/>
      <c r="G51" s="1436"/>
      <c r="H51" s="1436"/>
      <c r="I51" s="1436"/>
      <c r="J51" s="1436"/>
      <c r="K51" s="1436"/>
      <c r="L51" s="1436"/>
      <c r="M51" s="1436"/>
      <c r="N51" s="1436"/>
      <c r="O51" s="1436"/>
      <c r="P51" s="1436"/>
      <c r="Q51" s="1436"/>
      <c r="R51" s="1436"/>
      <c r="S51" s="1436"/>
      <c r="T51" s="1437"/>
      <c r="U51" s="973" t="s">
        <v>228</v>
      </c>
      <c r="V51" s="958"/>
      <c r="Z51" s="911"/>
      <c r="AA51" s="911"/>
      <c r="AB51" s="911"/>
      <c r="AC51" s="911"/>
      <c r="AD51" s="911"/>
      <c r="AE51" s="911"/>
      <c r="AF51" s="911"/>
      <c r="AG51" s="911"/>
      <c r="AH51" s="911"/>
      <c r="AI51" s="911"/>
      <c r="AJ51" s="911"/>
      <c r="AK51" s="911"/>
    </row>
    <row r="52" spans="2:37" s="100" customFormat="1" x14ac:dyDescent="0.45">
      <c r="B52" s="80"/>
      <c r="C52" s="81"/>
      <c r="D52" s="81"/>
      <c r="E52" s="95"/>
      <c r="F52" s="81"/>
      <c r="G52" s="81"/>
      <c r="H52" s="81"/>
      <c r="I52" s="81"/>
      <c r="J52" s="81"/>
      <c r="K52" s="142"/>
      <c r="Z52" s="911"/>
      <c r="AA52" s="911"/>
      <c r="AB52" s="911"/>
      <c r="AC52" s="911"/>
      <c r="AD52" s="911"/>
      <c r="AE52" s="911"/>
      <c r="AF52" s="911"/>
      <c r="AG52" s="911"/>
      <c r="AH52" s="911"/>
      <c r="AI52" s="911"/>
      <c r="AJ52" s="911"/>
      <c r="AK52" s="911"/>
    </row>
    <row r="53" spans="2:37" s="100" customFormat="1" x14ac:dyDescent="0.45">
      <c r="B53" s="80"/>
      <c r="C53" s="81"/>
      <c r="D53" s="81"/>
      <c r="E53" s="95"/>
      <c r="F53" s="81"/>
      <c r="G53" s="81"/>
      <c r="H53" s="81"/>
      <c r="I53" s="81"/>
      <c r="J53" s="81"/>
      <c r="K53" s="142"/>
      <c r="Z53" s="911"/>
      <c r="AA53" s="911"/>
      <c r="AB53" s="911"/>
      <c r="AC53" s="911"/>
      <c r="AD53" s="911"/>
      <c r="AE53" s="911"/>
      <c r="AF53" s="911"/>
      <c r="AG53" s="911"/>
      <c r="AH53" s="911"/>
      <c r="AI53" s="911"/>
      <c r="AJ53" s="911"/>
      <c r="AK53" s="911"/>
    </row>
    <row r="54" spans="2:37" s="100" customFormat="1" x14ac:dyDescent="0.45">
      <c r="B54" s="80"/>
      <c r="C54" s="81"/>
      <c r="D54" s="81"/>
      <c r="E54" s="95"/>
      <c r="F54" s="81"/>
      <c r="G54" s="81"/>
      <c r="H54" s="81"/>
      <c r="I54" s="81"/>
      <c r="J54" s="81"/>
      <c r="K54" s="142"/>
      <c r="Z54" s="911"/>
      <c r="AA54" s="911"/>
      <c r="AB54" s="911"/>
      <c r="AC54" s="911"/>
      <c r="AD54" s="911"/>
      <c r="AE54" s="911"/>
      <c r="AF54" s="911"/>
      <c r="AG54" s="911"/>
      <c r="AH54" s="911"/>
      <c r="AI54" s="911"/>
      <c r="AJ54" s="911"/>
      <c r="AK54" s="911"/>
    </row>
    <row r="55" spans="2:37" s="100" customFormat="1" x14ac:dyDescent="0.45">
      <c r="B55" s="80"/>
      <c r="C55" s="81"/>
      <c r="D55" s="81"/>
      <c r="E55" s="95"/>
      <c r="F55" s="81"/>
      <c r="G55" s="81"/>
      <c r="H55" s="81"/>
      <c r="I55" s="81"/>
      <c r="J55" s="81"/>
      <c r="K55" s="142"/>
      <c r="Z55" s="911"/>
      <c r="AA55" s="911"/>
      <c r="AB55" s="911"/>
      <c r="AC55" s="911"/>
      <c r="AD55" s="911"/>
      <c r="AE55" s="911"/>
      <c r="AF55" s="911"/>
      <c r="AG55" s="911"/>
      <c r="AH55" s="911"/>
      <c r="AI55" s="911"/>
      <c r="AJ55" s="911"/>
      <c r="AK55" s="911"/>
    </row>
    <row r="56" spans="2:37" s="100" customFormat="1" x14ac:dyDescent="0.45">
      <c r="B56" s="80"/>
      <c r="C56" s="81"/>
      <c r="D56" s="81"/>
      <c r="E56" s="95"/>
      <c r="F56" s="81"/>
      <c r="G56" s="81"/>
      <c r="H56" s="81"/>
      <c r="I56" s="81"/>
      <c r="J56" s="81"/>
      <c r="K56" s="142"/>
      <c r="Z56" s="911"/>
      <c r="AA56" s="911"/>
      <c r="AB56" s="911"/>
      <c r="AC56" s="911"/>
      <c r="AD56" s="911"/>
      <c r="AE56" s="911"/>
      <c r="AF56" s="911"/>
      <c r="AG56" s="911"/>
      <c r="AH56" s="911"/>
      <c r="AI56" s="911"/>
      <c r="AJ56" s="911"/>
      <c r="AK56" s="911"/>
    </row>
    <row r="57" spans="2:37" s="100" customFormat="1" x14ac:dyDescent="0.45">
      <c r="B57" s="80"/>
      <c r="C57" s="81"/>
      <c r="D57" s="81"/>
      <c r="E57" s="95"/>
      <c r="F57" s="81"/>
      <c r="G57" s="81"/>
      <c r="H57" s="81"/>
      <c r="I57" s="81"/>
      <c r="J57" s="81"/>
      <c r="K57" s="142"/>
      <c r="Z57" s="911"/>
      <c r="AA57" s="911"/>
      <c r="AB57" s="911"/>
      <c r="AC57" s="911"/>
      <c r="AD57" s="911"/>
      <c r="AE57" s="911"/>
      <c r="AF57" s="911"/>
      <c r="AG57" s="911"/>
      <c r="AH57" s="911"/>
      <c r="AI57" s="911"/>
      <c r="AJ57" s="911"/>
      <c r="AK57" s="911"/>
    </row>
    <row r="58" spans="2:37" s="100" customFormat="1" x14ac:dyDescent="0.45">
      <c r="B58" s="80"/>
      <c r="C58" s="81"/>
      <c r="D58" s="81"/>
      <c r="E58" s="95"/>
      <c r="F58" s="81"/>
      <c r="G58" s="81"/>
      <c r="H58" s="81"/>
      <c r="I58" s="81"/>
      <c r="J58" s="81"/>
      <c r="K58" s="142"/>
      <c r="Z58" s="911"/>
      <c r="AA58" s="911"/>
      <c r="AB58" s="911"/>
      <c r="AC58" s="911"/>
      <c r="AD58" s="911"/>
      <c r="AE58" s="911"/>
      <c r="AF58" s="911"/>
      <c r="AG58" s="911"/>
      <c r="AH58" s="911"/>
      <c r="AI58" s="911"/>
      <c r="AJ58" s="911"/>
      <c r="AK58" s="911"/>
    </row>
    <row r="59" spans="2:37" s="100" customFormat="1" x14ac:dyDescent="0.45">
      <c r="B59" s="80"/>
      <c r="C59" s="81"/>
      <c r="D59" s="81"/>
      <c r="E59" s="95"/>
      <c r="F59" s="81"/>
      <c r="G59" s="81"/>
      <c r="H59" s="81"/>
      <c r="I59" s="81"/>
      <c r="J59" s="81"/>
      <c r="K59" s="142"/>
      <c r="Z59" s="911"/>
      <c r="AA59" s="911"/>
      <c r="AB59" s="911"/>
      <c r="AC59" s="911"/>
      <c r="AD59" s="911"/>
      <c r="AE59" s="911"/>
      <c r="AF59" s="911"/>
      <c r="AG59" s="911"/>
      <c r="AH59" s="911"/>
      <c r="AI59" s="911"/>
      <c r="AJ59" s="911"/>
      <c r="AK59" s="911"/>
    </row>
    <row r="60" spans="2:37" s="100" customFormat="1" x14ac:dyDescent="0.45">
      <c r="B60" s="80"/>
      <c r="C60" s="81"/>
      <c r="D60" s="81"/>
      <c r="E60" s="95"/>
      <c r="F60" s="81"/>
      <c r="G60" s="81"/>
      <c r="H60" s="81"/>
      <c r="I60" s="81"/>
      <c r="J60" s="81"/>
      <c r="K60" s="142"/>
      <c r="Z60" s="911"/>
      <c r="AA60" s="911"/>
      <c r="AB60" s="911"/>
      <c r="AC60" s="911"/>
      <c r="AD60" s="911"/>
      <c r="AE60" s="911"/>
      <c r="AF60" s="911"/>
      <c r="AG60" s="911"/>
      <c r="AH60" s="911"/>
      <c r="AI60" s="911"/>
      <c r="AJ60" s="911"/>
      <c r="AK60" s="911"/>
    </row>
    <row r="61" spans="2:37" s="100" customFormat="1" x14ac:dyDescent="0.45">
      <c r="B61" s="80"/>
      <c r="C61" s="81"/>
      <c r="D61" s="81"/>
      <c r="E61" s="95"/>
      <c r="F61" s="81"/>
      <c r="G61" s="81"/>
      <c r="H61" s="81"/>
      <c r="I61" s="81"/>
      <c r="J61" s="81"/>
      <c r="K61" s="142"/>
      <c r="Z61" s="911"/>
      <c r="AA61" s="911"/>
      <c r="AB61" s="911"/>
      <c r="AC61" s="911"/>
      <c r="AD61" s="911"/>
      <c r="AE61" s="911"/>
      <c r="AF61" s="911"/>
      <c r="AG61" s="911"/>
      <c r="AH61" s="911"/>
      <c r="AI61" s="911"/>
      <c r="AJ61" s="911"/>
      <c r="AK61" s="911"/>
    </row>
    <row r="62" spans="2:37" s="100" customFormat="1" x14ac:dyDescent="0.45">
      <c r="B62" s="80"/>
      <c r="C62" s="81"/>
      <c r="D62" s="81"/>
      <c r="E62" s="95"/>
      <c r="F62" s="81"/>
      <c r="G62" s="81"/>
      <c r="H62" s="81"/>
      <c r="I62" s="81"/>
      <c r="J62" s="81"/>
      <c r="K62" s="142"/>
      <c r="Z62" s="911"/>
      <c r="AA62" s="911"/>
      <c r="AB62" s="911"/>
      <c r="AC62" s="911"/>
      <c r="AD62" s="911"/>
      <c r="AE62" s="911"/>
      <c r="AF62" s="911"/>
      <c r="AG62" s="911"/>
      <c r="AH62" s="911"/>
      <c r="AI62" s="911"/>
      <c r="AJ62" s="911"/>
      <c r="AK62" s="911"/>
    </row>
    <row r="63" spans="2:37" s="100" customFormat="1" x14ac:dyDescent="0.45">
      <c r="B63" s="80"/>
      <c r="C63" s="81"/>
      <c r="D63" s="81"/>
      <c r="E63" s="95"/>
      <c r="F63" s="81"/>
      <c r="G63" s="81"/>
      <c r="H63" s="81"/>
      <c r="I63" s="81"/>
      <c r="J63" s="81"/>
      <c r="K63" s="142"/>
      <c r="Z63" s="911"/>
      <c r="AA63" s="911"/>
      <c r="AB63" s="911"/>
      <c r="AC63" s="911"/>
      <c r="AD63" s="911"/>
      <c r="AE63" s="911"/>
      <c r="AF63" s="911"/>
      <c r="AG63" s="911"/>
      <c r="AH63" s="911"/>
      <c r="AI63" s="911"/>
      <c r="AJ63" s="911"/>
      <c r="AK63" s="911"/>
    </row>
    <row r="64" spans="2:37" s="100" customFormat="1" x14ac:dyDescent="0.45">
      <c r="B64" s="80"/>
      <c r="C64" s="81"/>
      <c r="D64" s="81"/>
      <c r="E64" s="95"/>
      <c r="F64" s="81"/>
      <c r="G64" s="81"/>
      <c r="H64" s="81"/>
      <c r="I64" s="81"/>
      <c r="J64" s="81"/>
      <c r="K64" s="142"/>
      <c r="Z64" s="911"/>
      <c r="AA64" s="911"/>
      <c r="AB64" s="911"/>
      <c r="AC64" s="911"/>
      <c r="AD64" s="911"/>
      <c r="AE64" s="911"/>
      <c r="AF64" s="911"/>
      <c r="AG64" s="911"/>
      <c r="AH64" s="911"/>
      <c r="AI64" s="911"/>
      <c r="AJ64" s="911"/>
      <c r="AK64" s="911"/>
    </row>
    <row r="65" spans="2:37" s="100" customFormat="1" x14ac:dyDescent="0.45">
      <c r="B65" s="80"/>
      <c r="C65" s="81"/>
      <c r="D65" s="81"/>
      <c r="E65" s="95"/>
      <c r="F65" s="81"/>
      <c r="G65" s="81"/>
      <c r="H65" s="81"/>
      <c r="I65" s="81"/>
      <c r="J65" s="81"/>
      <c r="K65" s="142"/>
      <c r="Z65" s="911"/>
      <c r="AA65" s="911"/>
      <c r="AB65" s="911"/>
      <c r="AC65" s="911"/>
      <c r="AD65" s="911"/>
      <c r="AE65" s="911"/>
      <c r="AF65" s="911"/>
      <c r="AG65" s="911"/>
      <c r="AH65" s="911"/>
      <c r="AI65" s="911"/>
      <c r="AJ65" s="911"/>
      <c r="AK65" s="911"/>
    </row>
    <row r="66" spans="2:37" s="100" customFormat="1" x14ac:dyDescent="0.45">
      <c r="B66" s="80"/>
      <c r="C66" s="81"/>
      <c r="D66" s="81"/>
      <c r="E66" s="95"/>
      <c r="F66" s="81"/>
      <c r="G66" s="81"/>
      <c r="H66" s="81"/>
      <c r="I66" s="81"/>
      <c r="J66" s="81"/>
      <c r="K66" s="142"/>
      <c r="Z66" s="911"/>
      <c r="AA66" s="911"/>
      <c r="AB66" s="911"/>
      <c r="AC66" s="911"/>
      <c r="AD66" s="911"/>
      <c r="AE66" s="911"/>
      <c r="AF66" s="911"/>
      <c r="AG66" s="911"/>
      <c r="AH66" s="911"/>
      <c r="AI66" s="911"/>
      <c r="AJ66" s="911"/>
      <c r="AK66" s="911"/>
    </row>
    <row r="67" spans="2:37" s="100" customFormat="1" x14ac:dyDescent="0.45">
      <c r="B67" s="80"/>
      <c r="C67" s="81"/>
      <c r="D67" s="81"/>
      <c r="E67" s="95"/>
      <c r="F67" s="81"/>
      <c r="G67" s="81"/>
      <c r="H67" s="81"/>
      <c r="I67" s="81"/>
      <c r="J67" s="81"/>
      <c r="K67" s="142"/>
      <c r="Z67" s="911"/>
      <c r="AA67" s="911"/>
      <c r="AB67" s="911"/>
      <c r="AC67" s="911"/>
      <c r="AD67" s="911"/>
      <c r="AE67" s="911"/>
      <c r="AF67" s="911"/>
      <c r="AG67" s="911"/>
      <c r="AH67" s="911"/>
      <c r="AI67" s="911"/>
      <c r="AJ67" s="911"/>
      <c r="AK67" s="911"/>
    </row>
    <row r="68" spans="2:37" s="100" customFormat="1" x14ac:dyDescent="0.45">
      <c r="B68" s="80"/>
      <c r="C68" s="81"/>
      <c r="D68" s="81"/>
      <c r="E68" s="95"/>
      <c r="F68" s="81"/>
      <c r="G68" s="81"/>
      <c r="H68" s="81"/>
      <c r="I68" s="81"/>
      <c r="J68" s="81"/>
      <c r="K68" s="142"/>
      <c r="Z68" s="911"/>
      <c r="AA68" s="911"/>
      <c r="AB68" s="911"/>
      <c r="AC68" s="911"/>
      <c r="AD68" s="911"/>
      <c r="AE68" s="911"/>
      <c r="AF68" s="911"/>
      <c r="AG68" s="911"/>
      <c r="AH68" s="911"/>
      <c r="AI68" s="911"/>
      <c r="AJ68" s="911"/>
      <c r="AK68" s="911"/>
    </row>
    <row r="69" spans="2:37" s="100" customFormat="1" x14ac:dyDescent="0.45">
      <c r="B69" s="80"/>
      <c r="C69" s="81"/>
      <c r="D69" s="81"/>
      <c r="E69" s="95"/>
      <c r="F69" s="81"/>
      <c r="G69" s="81"/>
      <c r="H69" s="81"/>
      <c r="I69" s="81"/>
      <c r="J69" s="81"/>
      <c r="K69" s="142"/>
      <c r="Z69" s="911"/>
      <c r="AA69" s="911"/>
      <c r="AB69" s="911"/>
      <c r="AC69" s="911"/>
      <c r="AD69" s="911"/>
      <c r="AE69" s="911"/>
      <c r="AF69" s="911"/>
      <c r="AG69" s="911"/>
      <c r="AH69" s="911"/>
      <c r="AI69" s="911"/>
      <c r="AJ69" s="911"/>
      <c r="AK69" s="911"/>
    </row>
    <row r="70" spans="2:37" s="100" customFormat="1" x14ac:dyDescent="0.45">
      <c r="B70" s="80"/>
      <c r="C70" s="81"/>
      <c r="D70" s="81"/>
      <c r="E70" s="95"/>
      <c r="F70" s="81"/>
      <c r="G70" s="81"/>
      <c r="H70" s="81"/>
      <c r="I70" s="81"/>
      <c r="J70" s="81"/>
      <c r="K70" s="142"/>
      <c r="Z70" s="911"/>
      <c r="AA70" s="911"/>
      <c r="AB70" s="911"/>
      <c r="AC70" s="911"/>
      <c r="AD70" s="911"/>
      <c r="AE70" s="911"/>
      <c r="AF70" s="911"/>
      <c r="AG70" s="911"/>
      <c r="AH70" s="911"/>
      <c r="AI70" s="911"/>
      <c r="AJ70" s="911"/>
      <c r="AK70" s="911"/>
    </row>
    <row r="71" spans="2:37" s="100" customFormat="1" x14ac:dyDescent="0.45">
      <c r="B71" s="80"/>
      <c r="C71" s="81"/>
      <c r="D71" s="81"/>
      <c r="E71" s="95"/>
      <c r="F71" s="81"/>
      <c r="G71" s="81"/>
      <c r="H71" s="81"/>
      <c r="I71" s="81"/>
      <c r="J71" s="81"/>
      <c r="K71" s="142"/>
      <c r="Z71" s="911"/>
      <c r="AA71" s="911"/>
      <c r="AB71" s="911"/>
      <c r="AC71" s="911"/>
      <c r="AD71" s="911"/>
      <c r="AE71" s="911"/>
      <c r="AF71" s="911"/>
      <c r="AG71" s="911"/>
      <c r="AH71" s="911"/>
      <c r="AI71" s="911"/>
      <c r="AJ71" s="911"/>
      <c r="AK71" s="911"/>
    </row>
    <row r="72" spans="2:37" s="100" customFormat="1" x14ac:dyDescent="0.45">
      <c r="B72" s="80"/>
      <c r="C72" s="81"/>
      <c r="D72" s="81"/>
      <c r="E72" s="95"/>
      <c r="F72" s="81"/>
      <c r="G72" s="81"/>
      <c r="H72" s="81"/>
      <c r="I72" s="81"/>
      <c r="J72" s="81"/>
      <c r="K72" s="142"/>
      <c r="Z72" s="911"/>
      <c r="AA72" s="911"/>
      <c r="AB72" s="911"/>
      <c r="AC72" s="911"/>
      <c r="AD72" s="911"/>
      <c r="AE72" s="911"/>
      <c r="AF72" s="911"/>
      <c r="AG72" s="911"/>
      <c r="AH72" s="911"/>
      <c r="AI72" s="911"/>
      <c r="AJ72" s="911"/>
      <c r="AK72" s="911"/>
    </row>
    <row r="73" spans="2:37" s="100" customFormat="1" x14ac:dyDescent="0.45">
      <c r="B73" s="80"/>
      <c r="C73" s="81"/>
      <c r="D73" s="81"/>
      <c r="E73" s="95"/>
      <c r="F73" s="81"/>
      <c r="G73" s="81"/>
      <c r="H73" s="81"/>
      <c r="I73" s="81"/>
      <c r="J73" s="81"/>
      <c r="K73" s="142"/>
      <c r="Z73" s="911"/>
      <c r="AA73" s="911"/>
      <c r="AB73" s="911"/>
      <c r="AC73" s="911"/>
      <c r="AD73" s="911"/>
      <c r="AE73" s="911"/>
      <c r="AF73" s="911"/>
      <c r="AG73" s="911"/>
      <c r="AH73" s="911"/>
      <c r="AI73" s="911"/>
      <c r="AJ73" s="911"/>
      <c r="AK73" s="911"/>
    </row>
    <row r="74" spans="2:37" s="100" customFormat="1" x14ac:dyDescent="0.45">
      <c r="B74" s="80"/>
      <c r="C74" s="81"/>
      <c r="D74" s="81"/>
      <c r="E74" s="95"/>
      <c r="F74" s="81"/>
      <c r="G74" s="81"/>
      <c r="H74" s="81"/>
      <c r="I74" s="81"/>
      <c r="J74" s="81"/>
      <c r="K74" s="142"/>
      <c r="Z74" s="911"/>
      <c r="AA74" s="911"/>
      <c r="AB74" s="911"/>
      <c r="AC74" s="911"/>
      <c r="AD74" s="911"/>
      <c r="AE74" s="911"/>
      <c r="AF74" s="911"/>
      <c r="AG74" s="911"/>
      <c r="AH74" s="911"/>
      <c r="AI74" s="911"/>
      <c r="AJ74" s="911"/>
      <c r="AK74" s="911"/>
    </row>
    <row r="75" spans="2:37" s="100" customFormat="1" x14ac:dyDescent="0.45">
      <c r="B75" s="80"/>
      <c r="C75" s="81"/>
      <c r="D75" s="81"/>
      <c r="E75" s="95"/>
      <c r="F75" s="81"/>
      <c r="G75" s="81"/>
      <c r="H75" s="81"/>
      <c r="I75" s="81"/>
      <c r="J75" s="81"/>
      <c r="K75" s="142"/>
      <c r="Z75" s="911"/>
      <c r="AA75" s="911"/>
      <c r="AB75" s="911"/>
      <c r="AC75" s="911"/>
      <c r="AD75" s="911"/>
      <c r="AE75" s="911"/>
      <c r="AF75" s="911"/>
      <c r="AG75" s="911"/>
      <c r="AH75" s="911"/>
      <c r="AI75" s="911"/>
      <c r="AJ75" s="911"/>
      <c r="AK75" s="911"/>
    </row>
    <row r="76" spans="2:37" s="100" customFormat="1" x14ac:dyDescent="0.45">
      <c r="B76" s="80"/>
      <c r="C76" s="81"/>
      <c r="D76" s="81"/>
      <c r="E76" s="95"/>
      <c r="F76" s="81"/>
      <c r="G76" s="81"/>
      <c r="H76" s="81"/>
      <c r="I76" s="81"/>
      <c r="J76" s="81"/>
      <c r="K76" s="142"/>
      <c r="Z76" s="911"/>
      <c r="AA76" s="911"/>
      <c r="AB76" s="911"/>
      <c r="AC76" s="911"/>
      <c r="AD76" s="911"/>
      <c r="AE76" s="911"/>
      <c r="AF76" s="911"/>
      <c r="AG76" s="911"/>
      <c r="AH76" s="911"/>
      <c r="AI76" s="911"/>
      <c r="AJ76" s="911"/>
      <c r="AK76" s="911"/>
    </row>
    <row r="77" spans="2:37" s="100" customFormat="1" x14ac:dyDescent="0.45">
      <c r="B77" s="80"/>
      <c r="C77" s="81"/>
      <c r="D77" s="81"/>
      <c r="E77" s="95"/>
      <c r="F77" s="81"/>
      <c r="G77" s="81"/>
      <c r="H77" s="81"/>
      <c r="I77" s="81"/>
      <c r="J77" s="81"/>
      <c r="K77" s="142"/>
      <c r="Z77" s="911"/>
      <c r="AA77" s="911"/>
      <c r="AB77" s="911"/>
      <c r="AC77" s="911"/>
      <c r="AD77" s="911"/>
      <c r="AE77" s="911"/>
      <c r="AF77" s="911"/>
      <c r="AG77" s="911"/>
      <c r="AH77" s="911"/>
      <c r="AI77" s="911"/>
      <c r="AJ77" s="911"/>
      <c r="AK77" s="911"/>
    </row>
    <row r="78" spans="2:37" s="100" customFormat="1" x14ac:dyDescent="0.45">
      <c r="B78" s="80"/>
      <c r="C78" s="81"/>
      <c r="D78" s="81"/>
      <c r="E78" s="95"/>
      <c r="F78" s="81"/>
      <c r="G78" s="81"/>
      <c r="H78" s="81"/>
      <c r="I78" s="81"/>
      <c r="J78" s="81"/>
      <c r="K78" s="142"/>
      <c r="Z78" s="911"/>
      <c r="AA78" s="911"/>
      <c r="AB78" s="911"/>
      <c r="AC78" s="911"/>
      <c r="AD78" s="911"/>
      <c r="AE78" s="911"/>
      <c r="AF78" s="911"/>
      <c r="AG78" s="911"/>
      <c r="AH78" s="911"/>
      <c r="AI78" s="911"/>
      <c r="AJ78" s="911"/>
      <c r="AK78" s="911"/>
    </row>
    <row r="79" spans="2:37" s="100" customFormat="1" x14ac:dyDescent="0.45">
      <c r="B79" s="80"/>
      <c r="C79" s="81"/>
      <c r="D79" s="81"/>
      <c r="E79" s="95"/>
      <c r="F79" s="81"/>
      <c r="G79" s="81"/>
      <c r="H79" s="81"/>
      <c r="I79" s="81"/>
      <c r="J79" s="81"/>
      <c r="K79" s="142"/>
      <c r="Z79" s="911"/>
      <c r="AA79" s="911"/>
      <c r="AB79" s="911"/>
      <c r="AC79" s="911"/>
      <c r="AD79" s="911"/>
      <c r="AE79" s="911"/>
      <c r="AF79" s="911"/>
      <c r="AG79" s="911"/>
      <c r="AH79" s="911"/>
      <c r="AI79" s="911"/>
      <c r="AJ79" s="911"/>
      <c r="AK79" s="911"/>
    </row>
    <row r="80" spans="2:37" s="100" customFormat="1" x14ac:dyDescent="0.45">
      <c r="B80" s="80"/>
      <c r="C80" s="81"/>
      <c r="D80" s="81"/>
      <c r="E80" s="95"/>
      <c r="F80" s="81"/>
      <c r="G80" s="81"/>
      <c r="H80" s="81"/>
      <c r="I80" s="81"/>
      <c r="J80" s="81"/>
      <c r="K80" s="142"/>
      <c r="Z80" s="911"/>
      <c r="AA80" s="911"/>
      <c r="AB80" s="911"/>
      <c r="AC80" s="911"/>
      <c r="AD80" s="911"/>
      <c r="AE80" s="911"/>
      <c r="AF80" s="911"/>
      <c r="AG80" s="911"/>
      <c r="AH80" s="911"/>
      <c r="AI80" s="911"/>
      <c r="AJ80" s="911"/>
      <c r="AK80" s="911"/>
    </row>
    <row r="81" spans="2:37" s="100" customFormat="1" x14ac:dyDescent="0.45">
      <c r="B81" s="80"/>
      <c r="C81" s="81"/>
      <c r="D81" s="81"/>
      <c r="E81" s="95"/>
      <c r="F81" s="81"/>
      <c r="G81" s="81"/>
      <c r="H81" s="81"/>
      <c r="I81" s="81"/>
      <c r="J81" s="81"/>
      <c r="K81" s="142"/>
      <c r="Z81" s="911"/>
      <c r="AA81" s="911"/>
      <c r="AB81" s="911"/>
      <c r="AC81" s="911"/>
      <c r="AD81" s="911"/>
      <c r="AE81" s="911"/>
      <c r="AF81" s="911"/>
      <c r="AG81" s="911"/>
      <c r="AH81" s="911"/>
      <c r="AI81" s="911"/>
      <c r="AJ81" s="911"/>
      <c r="AK81" s="911"/>
    </row>
    <row r="82" spans="2:37" s="100" customFormat="1" x14ac:dyDescent="0.45">
      <c r="B82" s="80"/>
      <c r="C82" s="81"/>
      <c r="D82" s="81"/>
      <c r="E82" s="95"/>
      <c r="F82" s="81"/>
      <c r="G82" s="81"/>
      <c r="H82" s="81"/>
      <c r="I82" s="81"/>
      <c r="J82" s="81"/>
      <c r="K82" s="142"/>
      <c r="Z82" s="911"/>
      <c r="AA82" s="911"/>
      <c r="AB82" s="911"/>
      <c r="AC82" s="911"/>
      <c r="AD82" s="911"/>
      <c r="AE82" s="911"/>
      <c r="AF82" s="911"/>
      <c r="AG82" s="911"/>
      <c r="AH82" s="911"/>
      <c r="AI82" s="911"/>
      <c r="AJ82" s="911"/>
      <c r="AK82" s="911"/>
    </row>
    <row r="83" spans="2:37" s="100" customFormat="1" x14ac:dyDescent="0.45">
      <c r="B83" s="80"/>
      <c r="C83" s="81"/>
      <c r="D83" s="81"/>
      <c r="E83" s="95"/>
      <c r="F83" s="81"/>
      <c r="G83" s="81"/>
      <c r="H83" s="81"/>
      <c r="I83" s="81"/>
      <c r="J83" s="81"/>
      <c r="K83" s="142"/>
      <c r="Z83" s="911"/>
      <c r="AA83" s="911"/>
      <c r="AB83" s="911"/>
      <c r="AC83" s="911"/>
      <c r="AD83" s="911"/>
      <c r="AE83" s="911"/>
      <c r="AF83" s="911"/>
      <c r="AG83" s="911"/>
      <c r="AH83" s="911"/>
      <c r="AI83" s="911"/>
      <c r="AJ83" s="911"/>
      <c r="AK83" s="911"/>
    </row>
    <row r="84" spans="2:37" s="100" customFormat="1" x14ac:dyDescent="0.45">
      <c r="B84" s="80"/>
      <c r="C84" s="81"/>
      <c r="D84" s="81"/>
      <c r="E84" s="95"/>
      <c r="F84" s="81"/>
      <c r="G84" s="81"/>
      <c r="H84" s="81"/>
      <c r="I84" s="81"/>
      <c r="J84" s="81"/>
      <c r="K84" s="142"/>
      <c r="Z84" s="911"/>
      <c r="AA84" s="911"/>
      <c r="AB84" s="911"/>
      <c r="AC84" s="911"/>
      <c r="AD84" s="911"/>
      <c r="AE84" s="911"/>
      <c r="AF84" s="911"/>
      <c r="AG84" s="911"/>
      <c r="AH84" s="911"/>
      <c r="AI84" s="911"/>
      <c r="AJ84" s="911"/>
      <c r="AK84" s="911"/>
    </row>
    <row r="85" spans="2:37" s="100" customFormat="1" x14ac:dyDescent="0.45">
      <c r="B85" s="80"/>
      <c r="C85" s="81"/>
      <c r="D85" s="81"/>
      <c r="E85" s="95"/>
      <c r="F85" s="81"/>
      <c r="G85" s="81"/>
      <c r="H85" s="81"/>
      <c r="I85" s="81"/>
      <c r="J85" s="81"/>
      <c r="K85" s="142"/>
      <c r="Z85" s="911"/>
      <c r="AA85" s="911"/>
      <c r="AB85" s="911"/>
      <c r="AC85" s="911"/>
      <c r="AD85" s="911"/>
      <c r="AE85" s="911"/>
      <c r="AF85" s="911"/>
      <c r="AG85" s="911"/>
      <c r="AH85" s="911"/>
      <c r="AI85" s="911"/>
      <c r="AJ85" s="911"/>
      <c r="AK85" s="911"/>
    </row>
  </sheetData>
  <sheetProtection sheet="1" formatCells="0"/>
  <mergeCells count="2">
    <mergeCell ref="C50:U50"/>
    <mergeCell ref="C51:T51"/>
  </mergeCells>
  <conditionalFormatting sqref="C5:C7">
    <cfRule type="expression" dxfId="200" priority="74">
      <formula>$C$4=" "</formula>
    </cfRule>
  </conditionalFormatting>
  <conditionalFormatting sqref="C9:C11">
    <cfRule type="expression" dxfId="199" priority="75">
      <formula>$C$8=" "</formula>
    </cfRule>
  </conditionalFormatting>
  <conditionalFormatting sqref="C13:C15">
    <cfRule type="expression" dxfId="198" priority="76">
      <formula>$C$12=" "</formula>
    </cfRule>
  </conditionalFormatting>
  <conditionalFormatting sqref="C17:C19">
    <cfRule type="expression" dxfId="197" priority="77">
      <formula>$C$16=" "</formula>
    </cfRule>
  </conditionalFormatting>
  <conditionalFormatting sqref="C21:C23">
    <cfRule type="expression" dxfId="196" priority="78">
      <formula>$C$20=" "</formula>
    </cfRule>
  </conditionalFormatting>
  <conditionalFormatting sqref="C25:C27">
    <cfRule type="expression" dxfId="195" priority="79">
      <formula>$C$24=" "</formula>
    </cfRule>
  </conditionalFormatting>
  <conditionalFormatting sqref="C29:C31">
    <cfRule type="expression" dxfId="194" priority="80">
      <formula>$C$28=" "</formula>
    </cfRule>
  </conditionalFormatting>
  <conditionalFormatting sqref="C33:C35">
    <cfRule type="expression" dxfId="193" priority="81">
      <formula>$C$32=" "</formula>
    </cfRule>
  </conditionalFormatting>
  <conditionalFormatting sqref="C37:C38">
    <cfRule type="expression" dxfId="192" priority="59">
      <formula>$C$39&gt;0</formula>
    </cfRule>
  </conditionalFormatting>
  <conditionalFormatting sqref="C46:C47">
    <cfRule type="expression" dxfId="191" priority="55">
      <formula>$C$39&gt;0</formula>
    </cfRule>
  </conditionalFormatting>
  <conditionalFormatting sqref="C48">
    <cfRule type="expression" dxfId="190" priority="15">
      <formula>$C$49=0</formula>
    </cfRule>
  </conditionalFormatting>
  <conditionalFormatting sqref="E48">
    <cfRule type="cellIs" dxfId="189" priority="24" operator="equal">
      <formula>"ÿ"</formula>
    </cfRule>
  </conditionalFormatting>
  <conditionalFormatting sqref="E2:T2">
    <cfRule type="expression" dxfId="188" priority="1">
      <formula>AND(E$3=0,E$2&lt;&gt;"")</formula>
    </cfRule>
    <cfRule type="expression" dxfId="187" priority="2">
      <formula>AND(E$3&lt;&gt;0,E$2="")</formula>
    </cfRule>
    <cfRule type="expression" dxfId="186" priority="44">
      <formula>E$3&gt;0</formula>
    </cfRule>
  </conditionalFormatting>
  <conditionalFormatting sqref="E4:T4">
    <cfRule type="expression" dxfId="185" priority="73">
      <formula>AND($C4=" ",E4="ü")</formula>
    </cfRule>
  </conditionalFormatting>
  <conditionalFormatting sqref="E5:T7">
    <cfRule type="expression" dxfId="184" priority="52">
      <formula>E$4="ü"</formula>
    </cfRule>
  </conditionalFormatting>
  <conditionalFormatting sqref="E8:T8">
    <cfRule type="expression" dxfId="183" priority="36">
      <formula>AND($C8=" ",E8="ü")</formula>
    </cfRule>
  </conditionalFormatting>
  <conditionalFormatting sqref="E9:T11">
    <cfRule type="expression" dxfId="182" priority="51">
      <formula>E$8="ü"</formula>
    </cfRule>
  </conditionalFormatting>
  <conditionalFormatting sqref="E12:T12">
    <cfRule type="expression" dxfId="181" priority="35">
      <formula>AND($C12=" ",E12="ü")</formula>
    </cfRule>
  </conditionalFormatting>
  <conditionalFormatting sqref="E13:T15">
    <cfRule type="expression" dxfId="180" priority="50">
      <formula>E$12="ü"</formula>
    </cfRule>
  </conditionalFormatting>
  <conditionalFormatting sqref="E16:T16">
    <cfRule type="expression" dxfId="179" priority="34">
      <formula>AND($C16=" ",E16="ü")</formula>
    </cfRule>
  </conditionalFormatting>
  <conditionalFormatting sqref="E17:T19">
    <cfRule type="expression" dxfId="178" priority="49">
      <formula>E$16="ü"</formula>
    </cfRule>
  </conditionalFormatting>
  <conditionalFormatting sqref="E20:T20">
    <cfRule type="expression" dxfId="177" priority="33">
      <formula>AND($C20=" ",E20="ü")</formula>
    </cfRule>
  </conditionalFormatting>
  <conditionalFormatting sqref="E21:T23">
    <cfRule type="expression" dxfId="176" priority="48">
      <formula>E$20="ü"</formula>
    </cfRule>
  </conditionalFormatting>
  <conditionalFormatting sqref="E24:T24">
    <cfRule type="expression" dxfId="175" priority="32">
      <formula>AND($C24=" ",E24="ü")</formula>
    </cfRule>
  </conditionalFormatting>
  <conditionalFormatting sqref="E25:T27">
    <cfRule type="expression" dxfId="174" priority="47">
      <formula>E$24="ü"</formula>
    </cfRule>
  </conditionalFormatting>
  <conditionalFormatting sqref="E28:T28">
    <cfRule type="expression" dxfId="173" priority="31">
      <formula>AND($C28=" ",E28="ü")</formula>
    </cfRule>
  </conditionalFormatting>
  <conditionalFormatting sqref="E29:T31">
    <cfRule type="expression" dxfId="172" priority="46">
      <formula>E$28="ü"</formula>
    </cfRule>
  </conditionalFormatting>
  <conditionalFormatting sqref="E32:T32">
    <cfRule type="expression" dxfId="171" priority="30">
      <formula>AND($C32=" ",E32="ü")</formula>
    </cfRule>
  </conditionalFormatting>
  <conditionalFormatting sqref="E33:T35">
    <cfRule type="expression" dxfId="170" priority="45">
      <formula>E$32="ü"</formula>
    </cfRule>
  </conditionalFormatting>
  <conditionalFormatting sqref="E36:T36">
    <cfRule type="expression" dxfId="169" priority="58">
      <formula>$C36=" "</formula>
    </cfRule>
  </conditionalFormatting>
  <conditionalFormatting sqref="E37:T38">
    <cfRule type="expression" dxfId="168" priority="28">
      <formula>AND(E$36="ü",E37&lt;&gt;"")</formula>
    </cfRule>
    <cfRule type="expression" dxfId="167" priority="27">
      <formula>AND(E$36="ü",E37="")</formula>
    </cfRule>
    <cfRule type="expression" dxfId="166" priority="26">
      <formula>AND(E$36&lt;&gt;"ü",E37&lt;&gt;0)</formula>
    </cfRule>
  </conditionalFormatting>
  <conditionalFormatting sqref="E41:T41">
    <cfRule type="expression" dxfId="165" priority="29">
      <formula>E$3&gt;0</formula>
    </cfRule>
  </conditionalFormatting>
  <conditionalFormatting sqref="E46:U47">
    <cfRule type="expression" dxfId="164" priority="53">
      <formula>AND(E36&lt;&gt;"ü",E46&lt;&gt;0)</formula>
    </cfRule>
    <cfRule type="expression" dxfId="163" priority="54">
      <formula>E36="ü"</formula>
    </cfRule>
  </conditionalFormatting>
  <conditionalFormatting sqref="G48">
    <cfRule type="cellIs" dxfId="162" priority="23" operator="equal">
      <formula>"ÿ"</formula>
    </cfRule>
  </conditionalFormatting>
  <conditionalFormatting sqref="I48">
    <cfRule type="cellIs" dxfId="161" priority="22" operator="equal">
      <formula>"ÿ"</formula>
    </cfRule>
  </conditionalFormatting>
  <conditionalFormatting sqref="K48">
    <cfRule type="cellIs" dxfId="160" priority="21" operator="equal">
      <formula>"ÿ"</formula>
    </cfRule>
  </conditionalFormatting>
  <conditionalFormatting sqref="M48">
    <cfRule type="cellIs" dxfId="159" priority="20" operator="equal">
      <formula>"ÿ"</formula>
    </cfRule>
  </conditionalFormatting>
  <conditionalFormatting sqref="O48">
    <cfRule type="cellIs" dxfId="158" priority="19" operator="equal">
      <formula>"ÿ"</formula>
    </cfRule>
  </conditionalFormatting>
  <conditionalFormatting sqref="Q48">
    <cfRule type="cellIs" dxfId="157" priority="18" operator="equal">
      <formula>"ÿ"</formula>
    </cfRule>
  </conditionalFormatting>
  <conditionalFormatting sqref="S48">
    <cfRule type="cellIs" dxfId="156" priority="17" operator="equal">
      <formula>"ÿ"</formula>
    </cfRule>
  </conditionalFormatting>
  <conditionalFormatting sqref="U48">
    <cfRule type="cellIs" dxfId="155" priority="16" operator="equal">
      <formula>"ÿ"</formula>
    </cfRule>
  </conditionalFormatting>
  <conditionalFormatting sqref="U51">
    <cfRule type="cellIs" dxfId="154" priority="14" operator="equal">
      <formula>"ÿ"</formula>
    </cfRule>
  </conditionalFormatting>
  <dataValidations count="2">
    <dataValidation type="list" allowBlank="1" showInputMessage="1" showErrorMessage="1" sqref="E36 G36 I36 K36 M36 O36 Q36 S36 E32 E4 G4 I4 K4 M4 O4 Q4 S4 G32 E28 G28 I28 K28 M28 O28 Q28 S28 I32 E8 G8 I8 K8 M8 O8 Q8 S8 K32 E12 G12 I12 K12 M12 O12 Q12 S12 M32 E16 G16 I16 K16 M16 O16 Q16 S16 O32 E20 G20 I20 K20 M20 O20 Q20 S20 Q32 E24 G24 I24 K24 M24 O24 Q24 S24 S32" xr:uid="{378D1DB1-E65A-4F4A-AB43-033FA038162F}">
      <formula1>"' ,ü"</formula1>
    </dataValidation>
    <dataValidation type="list" allowBlank="1" showInputMessage="1" showErrorMessage="1" sqref="E48 G48 I48 K48 M48 O48 Q48 S48 U48 U51" xr:uid="{8D822045-6269-4F5C-856D-A274436573D0}">
      <formula1>"' ,ÿ"</formula1>
    </dataValidation>
  </dataValidations>
  <printOptions horizontalCentered="1"/>
  <pageMargins left="0" right="0" top="0.19685039370078741" bottom="0.39370078740157483" header="0" footer="0"/>
  <pageSetup paperSize="9" orientation="portrait" r:id="rId1"/>
  <headerFooter>
    <oddFooter>&amp;L&amp;"Arial,Standard"&amp;8Datei:
&amp;Z&amp;F&amp;R&amp;"Arial,Standard"&amp;8Druck: &amp;D
&amp;T Uhr</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499984740745262"/>
    <pageSetUpPr autoPageBreaks="0"/>
  </sheetPr>
  <dimension ref="A1:AX105"/>
  <sheetViews>
    <sheetView showGridLines="0" showRowColHeaders="0" showZeros="0" zoomScaleNormal="100" workbookViewId="0">
      <selection activeCell="I17" sqref="I17:L17"/>
    </sheetView>
  </sheetViews>
  <sheetFormatPr baseColWidth="10" defaultColWidth="9.77734375" defaultRowHeight="13.15" x14ac:dyDescent="0.45"/>
  <cols>
    <col min="1" max="1" width="1.609375" style="80" customWidth="1"/>
    <col min="2" max="2" width="7.5546875" style="104" customWidth="1"/>
    <col min="3" max="3" width="22.5546875" style="100" customWidth="1"/>
    <col min="4" max="4" width="3.109375" style="102" customWidth="1"/>
    <col min="5" max="5" width="6.109375" style="102" customWidth="1"/>
    <col min="6" max="6" width="5.109375" style="95" customWidth="1"/>
    <col min="7" max="7" width="0.83203125" style="95" customWidth="1"/>
    <col min="8" max="8" width="9.5546875" style="124" customWidth="1"/>
    <col min="9" max="9" width="8.38671875" style="103" customWidth="1"/>
    <col min="10" max="10" width="0.83203125" style="103" customWidth="1"/>
    <col min="11" max="11" width="7.5546875" style="99" customWidth="1"/>
    <col min="12" max="12" width="12" style="103" customWidth="1"/>
    <col min="13" max="13" width="0.77734375" style="81" hidden="1" customWidth="1"/>
    <col min="14" max="31" width="7.77734375" style="81" hidden="1" customWidth="1"/>
    <col min="32" max="32" width="0.77734375" style="524" hidden="1" customWidth="1" collapsed="1"/>
    <col min="33" max="33" width="0.77734375" style="641" customWidth="1"/>
    <col min="34" max="34" width="3.109375" style="81" customWidth="1"/>
    <col min="35" max="35" width="11.77734375" style="81" customWidth="1"/>
    <col min="36" max="36" width="9" style="95" customWidth="1"/>
    <col min="37" max="37" width="0.6640625" style="81" customWidth="1"/>
    <col min="38" max="38" width="3.109375" style="81" customWidth="1"/>
    <col min="39" max="39" width="11.77734375" style="81" customWidth="1"/>
    <col min="40" max="40" width="9" style="126" customWidth="1"/>
    <col min="41" max="41" width="0.6640625" style="81" customWidth="1"/>
    <col min="42" max="42" width="3.109375" style="81" customWidth="1"/>
    <col min="43" max="43" width="11.77734375" style="81" customWidth="1"/>
    <col min="44" max="44" width="9" style="81" customWidth="1"/>
    <col min="45" max="45" width="9.5546875" style="123" customWidth="1"/>
    <col min="46" max="46" width="1.77734375" style="142" hidden="1" customWidth="1"/>
    <col min="47" max="47" width="9.77734375" style="143" hidden="1" customWidth="1"/>
    <col min="48" max="48" width="1.5546875" style="81" customWidth="1"/>
    <col min="49" max="49" width="0.83203125" style="81" customWidth="1"/>
    <col min="50" max="50" width="9.77734375" style="81" customWidth="1"/>
    <col min="51" max="54" width="9.77734375" style="81"/>
    <col min="55" max="55" width="9.33203125" style="81" customWidth="1"/>
    <col min="56" max="16384" width="9.77734375" style="81"/>
  </cols>
  <sheetData>
    <row r="1" spans="1:50" s="74" customFormat="1" ht="3" customHeight="1" x14ac:dyDescent="0.45">
      <c r="A1" s="135"/>
      <c r="B1" s="73"/>
      <c r="D1" s="73"/>
      <c r="E1" s="73"/>
      <c r="F1" s="75"/>
      <c r="G1" s="75"/>
      <c r="I1" s="76"/>
      <c r="J1" s="76"/>
      <c r="L1" s="77"/>
      <c r="M1" s="621"/>
      <c r="N1" s="620"/>
      <c r="O1" s="620"/>
      <c r="P1" s="620"/>
      <c r="Q1" s="620"/>
      <c r="R1" s="620"/>
      <c r="S1" s="620"/>
      <c r="T1" s="620"/>
      <c r="U1" s="620"/>
      <c r="V1" s="620"/>
      <c r="W1" s="620"/>
      <c r="X1" s="620"/>
      <c r="Y1" s="620"/>
      <c r="Z1" s="620"/>
      <c r="AA1" s="620"/>
      <c r="AB1" s="620"/>
      <c r="AC1" s="620"/>
      <c r="AD1" s="620"/>
      <c r="AE1" s="620"/>
      <c r="AF1" s="620"/>
      <c r="AG1" s="642"/>
      <c r="AJ1" s="75"/>
      <c r="AN1" s="111"/>
      <c r="AS1" s="75"/>
      <c r="AT1" s="636"/>
      <c r="AU1" s="637"/>
    </row>
    <row r="2" spans="1:50" s="8" customFormat="1" ht="22.15" customHeight="1" x14ac:dyDescent="0.35">
      <c r="A2" s="779">
        <f>SUM(A14:A47)</f>
        <v>0</v>
      </c>
      <c r="B2" s="600">
        <v>46023</v>
      </c>
      <c r="C2" s="601" t="s">
        <v>38</v>
      </c>
      <c r="D2" s="1258" t="s">
        <v>271</v>
      </c>
      <c r="E2" s="1259"/>
      <c r="F2" s="1259"/>
      <c r="G2" s="1259"/>
      <c r="H2" s="1259"/>
      <c r="I2" s="1259"/>
      <c r="J2" s="1259"/>
      <c r="K2" s="782" t="s">
        <v>20</v>
      </c>
      <c r="L2" s="669">
        <v>0</v>
      </c>
      <c r="N2" s="113"/>
      <c r="O2" s="78"/>
      <c r="P2" s="114"/>
      <c r="Q2" s="78"/>
      <c r="R2" s="115"/>
      <c r="S2" s="78"/>
      <c r="T2" s="116"/>
      <c r="U2" s="78"/>
      <c r="V2" s="117"/>
      <c r="W2" s="78"/>
      <c r="X2" s="118"/>
      <c r="Y2" s="78"/>
      <c r="Z2" s="118"/>
      <c r="AA2" s="78"/>
      <c r="AB2" s="119"/>
      <c r="AC2" s="78"/>
      <c r="AD2" s="120"/>
      <c r="AE2" s="79"/>
      <c r="AF2" s="524"/>
      <c r="AG2" s="715"/>
      <c r="AH2" s="665" t="str">
        <f>IF(I10="Immo","EBITDA","EBIT")</f>
        <v>EBIT</v>
      </c>
      <c r="AI2" s="666"/>
      <c r="AJ2" s="667">
        <f>+AJ4*AF4+AJ9*AF9+AJ14*AF14+AJ19*AF19+AJ24*AF24+AJ29*AF29+AJ34*AF34+AJ39*AF39</f>
        <v>0</v>
      </c>
      <c r="AK2" s="509"/>
      <c r="AL2" s="1256"/>
      <c r="AM2" s="799">
        <f>SUM(Jan:Dez!AV2)</f>
        <v>0</v>
      </c>
      <c r="AN2" s="799">
        <f>SUM(Jan:Dez!AW2)</f>
        <v>0</v>
      </c>
      <c r="AO2" s="799">
        <f>SUM(Jan:Dez!AX2)</f>
        <v>0</v>
      </c>
      <c r="AP2" s="799">
        <f>SUM(Jan:Dez!AY2)</f>
        <v>0</v>
      </c>
      <c r="AQ2" s="799">
        <f>SUM(Jan:Dez!AZ2)</f>
        <v>0</v>
      </c>
      <c r="AR2" s="799">
        <f>SUM(Jan:Dez!BA2)</f>
        <v>0</v>
      </c>
      <c r="AS2" s="603">
        <f>+AS8+AS13+AS18+AS23+AS28+AS33+AS38+AS43+AS49</f>
        <v>0</v>
      </c>
      <c r="AT2" s="139"/>
      <c r="AU2" s="141"/>
      <c r="AV2" s="1250" t="s">
        <v>74</v>
      </c>
    </row>
    <row r="3" spans="1:50" ht="13.15" customHeight="1" thickBot="1" x14ac:dyDescent="0.5">
      <c r="B3" s="564" t="s">
        <v>160</v>
      </c>
      <c r="C3" s="563" t="s">
        <v>161</v>
      </c>
      <c r="D3" s="564" t="s">
        <v>45</v>
      </c>
      <c r="E3" s="814" t="s">
        <v>190</v>
      </c>
      <c r="G3" s="839"/>
      <c r="H3" s="564" t="s">
        <v>186</v>
      </c>
      <c r="J3" s="565"/>
      <c r="K3" s="564" t="s">
        <v>170</v>
      </c>
      <c r="L3" s="564" t="s">
        <v>46</v>
      </c>
      <c r="N3" s="82"/>
      <c r="O3" s="83"/>
      <c r="P3" s="84"/>
      <c r="Q3" s="83"/>
      <c r="R3" s="84"/>
      <c r="S3" s="83"/>
      <c r="T3" s="84"/>
      <c r="U3" s="83"/>
      <c r="V3" s="84"/>
      <c r="W3" s="83"/>
      <c r="X3" s="84"/>
      <c r="Y3" s="83"/>
      <c r="Z3" s="84"/>
      <c r="AA3" s="83"/>
      <c r="AB3" s="84"/>
      <c r="AC3" s="83"/>
      <c r="AD3" s="85"/>
      <c r="AE3" s="86"/>
      <c r="AG3" s="715"/>
      <c r="AH3" s="1254" t="s">
        <v>93</v>
      </c>
      <c r="AI3" s="1255"/>
      <c r="AJ3" s="668">
        <f>+AN4+AR4+AN9+AR9+AN14+AR14+AN19+AR19+AN24+AR24+AN29+AR29+AN34+AR34+AN39+AR39</f>
        <v>0</v>
      </c>
      <c r="AK3" s="510"/>
      <c r="AL3" s="1257"/>
      <c r="AM3" s="511" t="str">
        <f>IF(AM2&lt;&gt;0,"Zinsen","")</f>
        <v/>
      </c>
      <c r="AN3" s="511" t="str">
        <f>IF(AN2&lt;&gt;0,"Tilgung","")</f>
        <v/>
      </c>
      <c r="AO3" s="511"/>
      <c r="AP3" s="511"/>
      <c r="AQ3" s="511" t="str">
        <f>IF(AQ2&lt;&gt;0,"Rücklage","")</f>
        <v/>
      </c>
      <c r="AR3" s="511" t="str">
        <f>IF(AR2&lt;&gt;0,"Steuer","")</f>
        <v/>
      </c>
      <c r="AS3" s="514" t="s">
        <v>19</v>
      </c>
      <c r="AT3" s="139"/>
      <c r="AU3" s="143" t="s">
        <v>36</v>
      </c>
      <c r="AV3" s="1251"/>
      <c r="AX3" s="8"/>
    </row>
    <row r="4" spans="1:50" ht="13.35" customHeight="1" x14ac:dyDescent="0.45">
      <c r="A4" s="76"/>
      <c r="B4" s="424" t="s">
        <v>111</v>
      </c>
      <c r="C4" s="844" t="s">
        <v>123</v>
      </c>
      <c r="D4" s="602" t="s">
        <v>17</v>
      </c>
      <c r="E4" s="806" t="str">
        <f>IF(B4&lt;&gt;"#",+B4,"")</f>
        <v>HH</v>
      </c>
      <c r="F4" s="1280" t="s">
        <v>211</v>
      </c>
      <c r="G4" s="839"/>
      <c r="H4" s="823" t="s">
        <v>81</v>
      </c>
      <c r="I4" s="824"/>
      <c r="J4" s="565"/>
      <c r="K4" s="432" t="str">
        <f t="shared" ref="K4:K11" si="0">IF(D4="E","Ertrag",IF(D4="A","Aufwand",""))</f>
        <v>Aufwand</v>
      </c>
      <c r="L4" s="431"/>
      <c r="N4" s="87"/>
      <c r="O4" s="88"/>
      <c r="P4" s="89"/>
      <c r="Q4" s="88"/>
      <c r="R4" s="89"/>
      <c r="S4" s="88"/>
      <c r="T4" s="89"/>
      <c r="U4" s="88"/>
      <c r="V4" s="89"/>
      <c r="W4" s="88"/>
      <c r="X4" s="89"/>
      <c r="Y4" s="88"/>
      <c r="Z4" s="89"/>
      <c r="AA4" s="88"/>
      <c r="AB4" s="89"/>
      <c r="AC4" s="88"/>
      <c r="AD4" s="90"/>
      <c r="AE4" s="91"/>
      <c r="AF4" s="92">
        <f>IF(AG4="E",1,0)</f>
        <v>0</v>
      </c>
      <c r="AG4" s="715" t="str">
        <f>+Parameter!D4</f>
        <v>A</v>
      </c>
      <c r="AH4" s="253" t="str">
        <f>+B4</f>
        <v>HH</v>
      </c>
      <c r="AI4" s="245"/>
      <c r="AJ4" s="246">
        <f>SUM(AJ5:AJ8)</f>
        <v>0</v>
      </c>
      <c r="AK4" s="246"/>
      <c r="AL4" s="643"/>
      <c r="AM4" s="246"/>
      <c r="AN4" s="246">
        <f>SUM(AN5:AN8)</f>
        <v>0</v>
      </c>
      <c r="AO4" s="246"/>
      <c r="AP4" s="246"/>
      <c r="AQ4" s="246"/>
      <c r="AR4" s="246">
        <f>SUM(AR5:AR8)</f>
        <v>0</v>
      </c>
      <c r="AS4" s="560">
        <f>+AR4+AN4+AJ4</f>
        <v>0</v>
      </c>
      <c r="AT4" s="144"/>
      <c r="AU4" s="149">
        <f>SUM(Jan:Dez!BV8)</f>
        <v>0</v>
      </c>
      <c r="AV4" s="1252" t="s">
        <v>181</v>
      </c>
      <c r="AX4" s="8"/>
    </row>
    <row r="5" spans="1:50" ht="13.35" customHeight="1" x14ac:dyDescent="0.45">
      <c r="A5" s="76"/>
      <c r="B5" s="425" t="s">
        <v>124</v>
      </c>
      <c r="C5" s="844" t="s">
        <v>125</v>
      </c>
      <c r="D5" s="602" t="s">
        <v>17</v>
      </c>
      <c r="E5" s="807" t="str">
        <f t="shared" ref="E5:E11" si="1">IF(B5&lt;&gt;"#",+B5,"")</f>
        <v>Frei</v>
      </c>
      <c r="F5" s="1280"/>
      <c r="G5" s="839"/>
      <c r="H5" s="825">
        <f>EOMONTH(B2,-1)+1</f>
        <v>46023</v>
      </c>
      <c r="I5" s="822">
        <f>EOMONTH(B2,11)</f>
        <v>46387</v>
      </c>
      <c r="J5" s="565"/>
      <c r="K5" s="432" t="str">
        <f t="shared" si="0"/>
        <v>Aufwand</v>
      </c>
      <c r="L5" s="431"/>
      <c r="N5" s="87"/>
      <c r="O5" s="88"/>
      <c r="P5" s="93"/>
      <c r="Q5" s="88"/>
      <c r="R5" s="93"/>
      <c r="S5" s="88"/>
      <c r="T5" s="93"/>
      <c r="U5" s="88"/>
      <c r="V5" s="93"/>
      <c r="W5" s="88"/>
      <c r="X5" s="93"/>
      <c r="Y5" s="88"/>
      <c r="Z5" s="93"/>
      <c r="AA5" s="88"/>
      <c r="AB5" s="93"/>
      <c r="AC5" s="88"/>
      <c r="AD5" s="94"/>
      <c r="AE5" s="91"/>
      <c r="AF5" s="92"/>
      <c r="AG5" s="716"/>
      <c r="AH5" s="433" t="s">
        <v>152</v>
      </c>
      <c r="AI5" s="434" t="s">
        <v>254</v>
      </c>
      <c r="AJ5" s="466">
        <f>SUM(Jan:Dez!AS5)</f>
        <v>0</v>
      </c>
      <c r="AK5" s="485"/>
      <c r="AL5" s="644" t="s">
        <v>17</v>
      </c>
      <c r="AM5" s="434" t="s">
        <v>256</v>
      </c>
      <c r="AN5" s="466">
        <f>SUM(Jan:Dez!AW5)</f>
        <v>0</v>
      </c>
      <c r="AO5" s="485"/>
      <c r="AP5" s="644" t="s">
        <v>68</v>
      </c>
      <c r="AQ5" s="434" t="s">
        <v>259</v>
      </c>
      <c r="AR5" s="466">
        <f>SUM(Jan:Dez!BA5)</f>
        <v>0</v>
      </c>
      <c r="AS5" s="505" t="str">
        <f>IF(AS6&lt;&gt;0,"aktuell","")</f>
        <v/>
      </c>
      <c r="AT5" s="144"/>
      <c r="AU5" s="148"/>
      <c r="AV5" s="1253"/>
      <c r="AW5" s="604"/>
      <c r="AX5" s="8"/>
    </row>
    <row r="6" spans="1:50" ht="13.35" customHeight="1" x14ac:dyDescent="0.45">
      <c r="A6" s="76"/>
      <c r="B6" s="426" t="s">
        <v>126</v>
      </c>
      <c r="C6" s="844" t="s">
        <v>127</v>
      </c>
      <c r="D6" s="602" t="s">
        <v>17</v>
      </c>
      <c r="E6" s="808" t="str">
        <f t="shared" si="1"/>
        <v>Arzt</v>
      </c>
      <c r="F6" s="1280"/>
      <c r="G6" s="839"/>
      <c r="H6" s="564" t="s">
        <v>189</v>
      </c>
      <c r="I6" s="565"/>
      <c r="J6" s="565"/>
      <c r="K6" s="432" t="str">
        <f t="shared" si="0"/>
        <v>Aufwand</v>
      </c>
      <c r="L6" s="431"/>
      <c r="N6" s="87"/>
      <c r="O6" s="88"/>
      <c r="P6" s="93"/>
      <c r="Q6" s="88"/>
      <c r="R6" s="93"/>
      <c r="S6" s="88"/>
      <c r="T6" s="93"/>
      <c r="U6" s="88"/>
      <c r="V6" s="93"/>
      <c r="W6" s="88"/>
      <c r="X6" s="93"/>
      <c r="Y6" s="88"/>
      <c r="Z6" s="93"/>
      <c r="AA6" s="88"/>
      <c r="AB6" s="93"/>
      <c r="AC6" s="88"/>
      <c r="AD6" s="94"/>
      <c r="AE6" s="91"/>
      <c r="AF6" s="92"/>
      <c r="AG6" s="716"/>
      <c r="AH6" s="435" t="s">
        <v>69</v>
      </c>
      <c r="AI6" s="436" t="s">
        <v>255</v>
      </c>
      <c r="AJ6" s="467">
        <f>SUM(Jan:Dez!AS6)</f>
        <v>0</v>
      </c>
      <c r="AK6" s="486"/>
      <c r="AL6" s="436" t="s">
        <v>47</v>
      </c>
      <c r="AM6" s="436" t="s">
        <v>132</v>
      </c>
      <c r="AN6" s="467">
        <f>SUM(Jan:Dez!AW6)</f>
        <v>0</v>
      </c>
      <c r="AO6" s="486"/>
      <c r="AP6" s="436"/>
      <c r="AQ6" s="436"/>
      <c r="AR6" s="467">
        <f>SUM(Jan:Dez!BA6)</f>
        <v>0</v>
      </c>
      <c r="AS6" s="506">
        <f>IF($I$7="y",(IF(B4&lt;&gt;"#",SUM(Jan:Dez!BB6),0)),0)</f>
        <v>0</v>
      </c>
      <c r="AT6" s="144"/>
      <c r="AU6" s="148"/>
      <c r="AV6" s="1253"/>
      <c r="AW6" s="604"/>
      <c r="AX6" s="8"/>
    </row>
    <row r="7" spans="1:50" ht="13.35" customHeight="1" x14ac:dyDescent="0.45">
      <c r="A7" s="76"/>
      <c r="B7" s="427" t="s">
        <v>268</v>
      </c>
      <c r="C7" s="844"/>
      <c r="D7" s="602"/>
      <c r="E7" s="809" t="str">
        <f t="shared" si="1"/>
        <v/>
      </c>
      <c r="F7" s="1280"/>
      <c r="G7" s="839"/>
      <c r="H7" s="818" t="s">
        <v>65</v>
      </c>
      <c r="I7" s="781" t="s">
        <v>15</v>
      </c>
      <c r="J7" s="565"/>
      <c r="K7" s="432" t="str">
        <f t="shared" si="0"/>
        <v/>
      </c>
      <c r="L7" s="431"/>
      <c r="N7" s="87"/>
      <c r="O7" s="88"/>
      <c r="P7" s="93"/>
      <c r="Q7" s="88"/>
      <c r="R7" s="93"/>
      <c r="S7" s="88"/>
      <c r="T7" s="93"/>
      <c r="U7" s="88"/>
      <c r="V7" s="93"/>
      <c r="W7" s="88"/>
      <c r="X7" s="93"/>
      <c r="Y7" s="88"/>
      <c r="Z7" s="93"/>
      <c r="AA7" s="88"/>
      <c r="AB7" s="93"/>
      <c r="AC7" s="88"/>
      <c r="AD7" s="94"/>
      <c r="AE7" s="91"/>
      <c r="AF7" s="92"/>
      <c r="AG7" s="716"/>
      <c r="AH7" s="435" t="s">
        <v>129</v>
      </c>
      <c r="AI7" s="436" t="s">
        <v>131</v>
      </c>
      <c r="AJ7" s="467">
        <f>SUM(Jan:Dez!AS7)</f>
        <v>0</v>
      </c>
      <c r="AK7" s="486"/>
      <c r="AL7" s="436" t="s">
        <v>253</v>
      </c>
      <c r="AM7" s="436" t="s">
        <v>257</v>
      </c>
      <c r="AN7" s="467">
        <f>SUM(Jan:Dez!AW7)</f>
        <v>0</v>
      </c>
      <c r="AO7" s="486"/>
      <c r="AP7" s="436"/>
      <c r="AQ7" s="436"/>
      <c r="AR7" s="467">
        <f>SUM(Jan:Dez!BA7)</f>
        <v>0</v>
      </c>
      <c r="AS7" s="507" t="str">
        <f>IF(AS8&lt;&gt;0,"Jahresende","")</f>
        <v/>
      </c>
      <c r="AT7" s="144"/>
      <c r="AU7" s="148"/>
      <c r="AV7" s="1253"/>
      <c r="AW7" s="604"/>
      <c r="AX7" s="8"/>
    </row>
    <row r="8" spans="1:50" ht="13.35" customHeight="1" x14ac:dyDescent="0.45">
      <c r="A8" s="76"/>
      <c r="B8" s="428" t="s">
        <v>268</v>
      </c>
      <c r="C8" s="844"/>
      <c r="D8" s="602"/>
      <c r="E8" s="792" t="str">
        <f t="shared" si="1"/>
        <v/>
      </c>
      <c r="F8" s="1280"/>
      <c r="G8" s="839"/>
      <c r="H8" s="1281" t="str">
        <f>IF(I7="o","Das Jahr ist in Planung",IF(I7="y","Das Jahr ist in Arbeit","Das Jahr ist abgeschlossen"))</f>
        <v>Das Jahr ist in Arbeit</v>
      </c>
      <c r="I8" s="1281"/>
      <c r="J8" s="565"/>
      <c r="K8" s="432" t="str">
        <f t="shared" si="0"/>
        <v/>
      </c>
      <c r="L8" s="431"/>
      <c r="N8" s="87"/>
      <c r="O8" s="88"/>
      <c r="P8" s="93"/>
      <c r="Q8" s="88"/>
      <c r="R8" s="93"/>
      <c r="S8" s="88"/>
      <c r="T8" s="93"/>
      <c r="U8" s="88"/>
      <c r="V8" s="93"/>
      <c r="W8" s="88"/>
      <c r="X8" s="93"/>
      <c r="Y8" s="88"/>
      <c r="Z8" s="93"/>
      <c r="AA8" s="88"/>
      <c r="AB8" s="93"/>
      <c r="AC8" s="88"/>
      <c r="AD8" s="94"/>
      <c r="AE8" s="91"/>
      <c r="AF8" s="92"/>
      <c r="AG8" s="716"/>
      <c r="AH8" s="542" t="s">
        <v>39</v>
      </c>
      <c r="AI8" s="437" t="s">
        <v>112</v>
      </c>
      <c r="AJ8" s="467">
        <f>SUM(Jan:Dez!AS8)</f>
        <v>0</v>
      </c>
      <c r="AK8" s="486"/>
      <c r="AL8" s="645" t="s">
        <v>40</v>
      </c>
      <c r="AM8" s="437" t="s">
        <v>258</v>
      </c>
      <c r="AN8" s="467">
        <f>SUM(Jan:Dez!AW8)</f>
        <v>0</v>
      </c>
      <c r="AO8" s="486"/>
      <c r="AP8" s="645" t="s">
        <v>13</v>
      </c>
      <c r="AQ8" s="437" t="s">
        <v>113</v>
      </c>
      <c r="AR8" s="467">
        <f>SUM(Jan:Dez!BA8)</f>
        <v>0</v>
      </c>
      <c r="AS8" s="506">
        <f>+Dez!P3</f>
        <v>0</v>
      </c>
      <c r="AT8" s="144"/>
      <c r="AU8" s="148"/>
      <c r="AV8" s="1253"/>
      <c r="AW8" s="604"/>
      <c r="AX8" s="8"/>
    </row>
    <row r="9" spans="1:50" ht="13.35" customHeight="1" x14ac:dyDescent="0.45">
      <c r="A9" s="76"/>
      <c r="B9" s="429" t="s">
        <v>268</v>
      </c>
      <c r="C9" s="844"/>
      <c r="D9" s="602"/>
      <c r="E9" s="810" t="str">
        <f t="shared" si="1"/>
        <v/>
      </c>
      <c r="F9" s="1280"/>
      <c r="G9" s="839"/>
      <c r="H9" s="564" t="s">
        <v>185</v>
      </c>
      <c r="J9" s="565"/>
      <c r="K9" s="432" t="str">
        <f t="shared" si="0"/>
        <v/>
      </c>
      <c r="L9" s="431"/>
      <c r="N9" s="87"/>
      <c r="O9" s="88"/>
      <c r="P9" s="93"/>
      <c r="Q9" s="88"/>
      <c r="R9" s="93"/>
      <c r="S9" s="88"/>
      <c r="T9" s="93"/>
      <c r="U9" s="88"/>
      <c r="V9" s="93"/>
      <c r="W9" s="88"/>
      <c r="X9" s="93"/>
      <c r="Y9" s="88"/>
      <c r="Z9" s="93"/>
      <c r="AA9" s="88"/>
      <c r="AB9" s="93"/>
      <c r="AC9" s="88"/>
      <c r="AD9" s="94"/>
      <c r="AE9" s="91"/>
      <c r="AF9" s="92">
        <f>IF(AG9="E",1,0)</f>
        <v>0</v>
      </c>
      <c r="AG9" s="715" t="str">
        <f>+Parameter!D5</f>
        <v>A</v>
      </c>
      <c r="AH9" s="529" t="str">
        <f>+B5</f>
        <v>Frei</v>
      </c>
      <c r="AI9" s="530"/>
      <c r="AJ9" s="247">
        <f>SUM(AJ10:AJ13)</f>
        <v>0</v>
      </c>
      <c r="AK9" s="247"/>
      <c r="AL9" s="646"/>
      <c r="AM9" s="247"/>
      <c r="AN9" s="247">
        <f>SUM(AN10:AN13)</f>
        <v>0</v>
      </c>
      <c r="AO9" s="247"/>
      <c r="AP9" s="646"/>
      <c r="AQ9" s="247"/>
      <c r="AR9" s="247">
        <f>SUM(AR10:AR13)</f>
        <v>0</v>
      </c>
      <c r="AS9" s="560">
        <f>+AR9+AN9+AJ9</f>
        <v>0</v>
      </c>
      <c r="AT9" s="144"/>
      <c r="AU9" s="149">
        <f>SUM(Jan:Dez!BV13)</f>
        <v>0</v>
      </c>
      <c r="AV9" s="1253"/>
      <c r="AW9" s="604"/>
      <c r="AX9" s="8"/>
    </row>
    <row r="10" spans="1:50" ht="13.35" customHeight="1" x14ac:dyDescent="0.45">
      <c r="A10" s="76"/>
      <c r="B10" s="584" t="s">
        <v>268</v>
      </c>
      <c r="C10" s="844"/>
      <c r="D10" s="602"/>
      <c r="E10" s="811" t="str">
        <f t="shared" si="1"/>
        <v/>
      </c>
      <c r="F10" s="1280"/>
      <c r="G10" s="839"/>
      <c r="H10" s="819" t="s">
        <v>50</v>
      </c>
      <c r="I10" s="794" t="s">
        <v>252</v>
      </c>
      <c r="J10" s="565"/>
      <c r="K10" s="432" t="str">
        <f t="shared" si="0"/>
        <v/>
      </c>
      <c r="L10" s="431"/>
      <c r="N10" s="87"/>
      <c r="O10" s="88"/>
      <c r="P10" s="93"/>
      <c r="Q10" s="88"/>
      <c r="R10" s="93"/>
      <c r="S10" s="88"/>
      <c r="T10" s="93"/>
      <c r="U10" s="88"/>
      <c r="V10" s="93"/>
      <c r="W10" s="88"/>
      <c r="X10" s="93"/>
      <c r="Y10" s="88"/>
      <c r="Z10" s="93"/>
      <c r="AA10" s="88"/>
      <c r="AB10" s="93"/>
      <c r="AC10" s="88"/>
      <c r="AD10" s="94"/>
      <c r="AE10" s="91"/>
      <c r="AF10" s="92"/>
      <c r="AG10" s="716"/>
      <c r="AH10" s="254"/>
      <c r="AI10" s="438"/>
      <c r="AJ10" s="468">
        <f>SUM(Jan:Dez!AS10)</f>
        <v>0</v>
      </c>
      <c r="AK10" s="487"/>
      <c r="AL10" s="647" t="s">
        <v>47</v>
      </c>
      <c r="AM10" s="438" t="s">
        <v>133</v>
      </c>
      <c r="AN10" s="468">
        <f>SUM(Jan:Dez!AW10)</f>
        <v>0</v>
      </c>
      <c r="AO10" s="487"/>
      <c r="AP10" s="647" t="s">
        <v>71</v>
      </c>
      <c r="AQ10" s="438" t="s">
        <v>137</v>
      </c>
      <c r="AR10" s="468">
        <f>SUM(Jan:Dez!BA10)</f>
        <v>0</v>
      </c>
      <c r="AS10" s="505" t="str">
        <f>IF(AS11&lt;&gt;0,"aktuell","")</f>
        <v/>
      </c>
      <c r="AT10" s="144"/>
      <c r="AU10" s="148"/>
      <c r="AV10" s="1253"/>
      <c r="AW10" s="604"/>
      <c r="AX10" s="8"/>
    </row>
    <row r="11" spans="1:50" ht="13.35" customHeight="1" x14ac:dyDescent="0.45">
      <c r="B11" s="430" t="s">
        <v>268</v>
      </c>
      <c r="C11" s="845"/>
      <c r="D11" s="602"/>
      <c r="E11" s="812" t="str">
        <f t="shared" si="1"/>
        <v/>
      </c>
      <c r="F11" s="1280"/>
      <c r="G11" s="839"/>
      <c r="H11" s="786" t="s">
        <v>162</v>
      </c>
      <c r="I11" s="820" t="s">
        <v>80</v>
      </c>
      <c r="J11" s="565"/>
      <c r="K11" s="432" t="str">
        <f t="shared" si="0"/>
        <v/>
      </c>
      <c r="L11" s="431"/>
      <c r="N11" s="87"/>
      <c r="O11" s="88"/>
      <c r="P11" s="93"/>
      <c r="Q11" s="88"/>
      <c r="R11" s="93"/>
      <c r="S11" s="88"/>
      <c r="T11" s="93"/>
      <c r="U11" s="88"/>
      <c r="V11" s="93"/>
      <c r="W11" s="88"/>
      <c r="X11" s="93"/>
      <c r="Y11" s="88"/>
      <c r="Z11" s="93"/>
      <c r="AA11" s="88"/>
      <c r="AB11" s="93"/>
      <c r="AC11" s="88"/>
      <c r="AD11" s="94"/>
      <c r="AE11" s="91"/>
      <c r="AF11" s="92"/>
      <c r="AG11" s="716"/>
      <c r="AH11" s="255"/>
      <c r="AI11" s="439"/>
      <c r="AJ11" s="519">
        <f>SUM(Jan:Dez!AS11)</f>
        <v>0</v>
      </c>
      <c r="AK11" s="488"/>
      <c r="AL11" s="439" t="s">
        <v>68</v>
      </c>
      <c r="AM11" s="439" t="s">
        <v>134</v>
      </c>
      <c r="AN11" s="519">
        <f>SUM(Jan:Dez!AW11)</f>
        <v>0</v>
      </c>
      <c r="AO11" s="488"/>
      <c r="AP11" s="439" t="s">
        <v>39</v>
      </c>
      <c r="AQ11" s="439" t="s">
        <v>138</v>
      </c>
      <c r="AR11" s="519">
        <f>SUM(Jan:Dez!BA11)</f>
        <v>0</v>
      </c>
      <c r="AS11" s="506">
        <f>IF($I$7="y",(IF(B5&lt;&gt;"#",SUM(Jan:Dez!BB11),0)),0)</f>
        <v>0</v>
      </c>
      <c r="AT11" s="144"/>
      <c r="AU11" s="148"/>
      <c r="AV11" s="1253"/>
      <c r="AW11" s="604"/>
      <c r="AX11" s="8"/>
    </row>
    <row r="12" spans="1:50" ht="13.35" customHeight="1" x14ac:dyDescent="0.45">
      <c r="A12" s="780">
        <f>IF(ISERROR(A2),1,0)</f>
        <v>0</v>
      </c>
      <c r="B12" s="1271" t="s">
        <v>173</v>
      </c>
      <c r="C12" s="1271"/>
      <c r="D12" s="1271"/>
      <c r="E12" s="813" t="s">
        <v>10</v>
      </c>
      <c r="F12" s="1280"/>
      <c r="G12" s="839"/>
      <c r="H12" s="787" t="s">
        <v>163</v>
      </c>
      <c r="I12" s="821" t="s">
        <v>79</v>
      </c>
      <c r="J12" s="565"/>
      <c r="K12" s="793" t="s">
        <v>182</v>
      </c>
      <c r="L12" s="776">
        <f>+L2-L4-L5-L6-L7-L8-L9-L10-L11</f>
        <v>0</v>
      </c>
      <c r="N12" s="87"/>
      <c r="O12" s="88"/>
      <c r="P12" s="93"/>
      <c r="Q12" s="88"/>
      <c r="R12" s="93"/>
      <c r="S12" s="88"/>
      <c r="T12" s="93"/>
      <c r="U12" s="88"/>
      <c r="V12" s="93"/>
      <c r="W12" s="88"/>
      <c r="X12" s="93"/>
      <c r="Y12" s="88"/>
      <c r="Z12" s="93"/>
      <c r="AA12" s="88"/>
      <c r="AB12" s="93"/>
      <c r="AC12" s="88"/>
      <c r="AD12" s="94"/>
      <c r="AE12" s="91"/>
      <c r="AF12" s="92"/>
      <c r="AG12" s="716"/>
      <c r="AH12" s="255"/>
      <c r="AI12" s="439"/>
      <c r="AJ12" s="519">
        <f>SUM(Jan:Dez!AS12)</f>
        <v>0</v>
      </c>
      <c r="AK12" s="488"/>
      <c r="AL12" s="439" t="s">
        <v>128</v>
      </c>
      <c r="AM12" s="439" t="s">
        <v>135</v>
      </c>
      <c r="AN12" s="519">
        <f>SUM(Jan:Dez!AW12)</f>
        <v>0</v>
      </c>
      <c r="AO12" s="488"/>
      <c r="AP12" s="439"/>
      <c r="AQ12" s="439"/>
      <c r="AR12" s="519">
        <f>SUM(Jan:Dez!BA12)</f>
        <v>0</v>
      </c>
      <c r="AS12" s="507" t="str">
        <f>IF(AS13&lt;&gt;0,"Jahresende","")</f>
        <v/>
      </c>
      <c r="AT12" s="144"/>
      <c r="AU12" s="148"/>
      <c r="AV12" s="1253"/>
      <c r="AW12" s="604"/>
      <c r="AX12" s="8"/>
    </row>
    <row r="13" spans="1:50" ht="13.35" customHeight="1" x14ac:dyDescent="0.45">
      <c r="A13" s="76" t="str">
        <f t="shared" ref="A13:A47" si="2">+D13</f>
        <v xml:space="preserve">Kategorien  </v>
      </c>
      <c r="B13" s="1200" t="str">
        <f>IF(A12=0,"Handhabung","&lt; Diese Zelle nach unten ziehen!")</f>
        <v>Handhabung</v>
      </c>
      <c r="C13" s="1200"/>
      <c r="D13" s="691" t="s">
        <v>96</v>
      </c>
      <c r="E13" s="713"/>
      <c r="F13" s="564"/>
      <c r="G13" s="564"/>
      <c r="H13" s="564" t="s">
        <v>184</v>
      </c>
      <c r="I13" s="541"/>
      <c r="J13" s="541"/>
      <c r="K13" s="540">
        <f>IF(ISERROR(L13),-1,+L13)</f>
        <v>-1</v>
      </c>
      <c r="L13" s="539" t="e">
        <f>(_xlfn.NUMBERVALUE(MID(#REF!,2,1),",")+_xlfn.NUMBERVALUE(MID(#REF!,3,1),","))*1000000+(_xlfn.NUMBERVALUE(MID(#REF!,7,1),",")+_xlfn.NUMBERVALUE(MID(#REF!,8,1),","))*10000+((_xlfn.NUMBERVALUE(MID(#REF!,12,1),",")+_xlfn.NUMBERVALUE(MID(#REF!,13,1),",")+_xlfn.NUMBERVALUE(MID(#REF!,14,1),","))*100)+40+_xlfn.NUMBERVALUE(MID(#REF!,18,1),",")+_xlfn.NUMBERVALUE(MID(#REF!,19,1),",")</f>
        <v>#REF!</v>
      </c>
      <c r="N13" s="87"/>
      <c r="O13" s="88"/>
      <c r="P13" s="93"/>
      <c r="Q13" s="88"/>
      <c r="R13" s="93"/>
      <c r="S13" s="88"/>
      <c r="T13" s="93"/>
      <c r="U13" s="88"/>
      <c r="V13" s="93"/>
      <c r="W13" s="88"/>
      <c r="X13" s="93"/>
      <c r="Y13" s="88"/>
      <c r="Z13" s="93"/>
      <c r="AA13" s="88"/>
      <c r="AB13" s="93"/>
      <c r="AC13" s="88"/>
      <c r="AD13" s="94"/>
      <c r="AE13" s="91"/>
      <c r="AF13" s="92"/>
      <c r="AG13" s="716"/>
      <c r="AH13" s="543"/>
      <c r="AI13" s="440"/>
      <c r="AJ13" s="519">
        <f>SUM(Jan:Dez!AS13)</f>
        <v>0</v>
      </c>
      <c r="AK13" s="488"/>
      <c r="AL13" s="648" t="s">
        <v>13</v>
      </c>
      <c r="AM13" s="440" t="s">
        <v>136</v>
      </c>
      <c r="AN13" s="519">
        <f>SUM(Jan:Dez!AW13)</f>
        <v>0</v>
      </c>
      <c r="AO13" s="488"/>
      <c r="AP13" s="648" t="s">
        <v>17</v>
      </c>
      <c r="AQ13" s="440" t="s">
        <v>260</v>
      </c>
      <c r="AR13" s="519">
        <f>SUM(Jan:Dez!BA13)</f>
        <v>0</v>
      </c>
      <c r="AS13" s="506">
        <f>+Dez!S3</f>
        <v>0</v>
      </c>
      <c r="AT13" s="144"/>
      <c r="AU13" s="148"/>
      <c r="AV13" s="1253"/>
      <c r="AW13" s="604"/>
      <c r="AX13" s="8"/>
    </row>
    <row r="14" spans="1:50" ht="13.35" customHeight="1" x14ac:dyDescent="0.45">
      <c r="A14" s="76" t="str">
        <f t="shared" si="2"/>
        <v>A</v>
      </c>
      <c r="B14" s="1309" t="s">
        <v>157</v>
      </c>
      <c r="C14" s="1310"/>
      <c r="D14" s="966" t="s">
        <v>17</v>
      </c>
      <c r="E14" s="1330" t="s">
        <v>172</v>
      </c>
      <c r="F14" s="1286" t="str">
        <f>+Jahr!P27</f>
        <v/>
      </c>
      <c r="G14" s="1287"/>
      <c r="H14" s="815" t="s">
        <v>24</v>
      </c>
      <c r="I14" s="1282" t="s">
        <v>272</v>
      </c>
      <c r="J14" s="1283"/>
      <c r="K14" s="1284"/>
      <c r="L14" s="1285"/>
      <c r="N14" s="87"/>
      <c r="O14" s="88"/>
      <c r="P14" s="93"/>
      <c r="Q14" s="88"/>
      <c r="R14" s="93"/>
      <c r="S14" s="88"/>
      <c r="T14" s="93"/>
      <c r="U14" s="88"/>
      <c r="V14" s="93"/>
      <c r="W14" s="88"/>
      <c r="X14" s="93"/>
      <c r="Y14" s="88"/>
      <c r="Z14" s="93"/>
      <c r="AA14" s="88"/>
      <c r="AB14" s="93"/>
      <c r="AC14" s="88"/>
      <c r="AD14" s="94"/>
      <c r="AE14" s="91"/>
      <c r="AF14" s="92">
        <f>IF(AG14="E",1,0)</f>
        <v>0</v>
      </c>
      <c r="AG14" s="715" t="str">
        <f>+Parameter!D6</f>
        <v>A</v>
      </c>
      <c r="AH14" s="527" t="str">
        <f>+B6</f>
        <v>Arzt</v>
      </c>
      <c r="AI14" s="528"/>
      <c r="AJ14" s="248">
        <f>SUM(AJ15:AJ18)</f>
        <v>0</v>
      </c>
      <c r="AK14" s="248"/>
      <c r="AL14" s="649"/>
      <c r="AM14" s="248"/>
      <c r="AN14" s="248">
        <f>SUM(AN15:AN18)</f>
        <v>0</v>
      </c>
      <c r="AO14" s="248"/>
      <c r="AP14" s="649"/>
      <c r="AQ14" s="248"/>
      <c r="AR14" s="248">
        <f>SUM(AR15:AR18)</f>
        <v>0</v>
      </c>
      <c r="AS14" s="560">
        <f>+AR14+AN14+AJ14</f>
        <v>0</v>
      </c>
      <c r="AT14" s="144"/>
      <c r="AU14" s="149">
        <f>SUM(Jan:Dez!BV18)</f>
        <v>0</v>
      </c>
      <c r="AV14" s="1253"/>
      <c r="AW14" s="604"/>
      <c r="AX14" s="8"/>
    </row>
    <row r="15" spans="1:50" ht="13.35" customHeight="1" x14ac:dyDescent="0.45">
      <c r="A15" s="76" t="str">
        <f t="shared" si="2"/>
        <v>B</v>
      </c>
      <c r="B15" s="1206" t="s">
        <v>158</v>
      </c>
      <c r="C15" s="1207"/>
      <c r="D15" s="785" t="s">
        <v>152</v>
      </c>
      <c r="E15" s="1331"/>
      <c r="F15" s="1286"/>
      <c r="G15" s="1287"/>
      <c r="H15" s="815" t="s">
        <v>25</v>
      </c>
      <c r="I15" s="1282" t="s">
        <v>269</v>
      </c>
      <c r="J15" s="1283"/>
      <c r="K15" s="1284"/>
      <c r="L15" s="1285"/>
      <c r="N15" s="87"/>
      <c r="O15" s="88"/>
      <c r="P15" s="93"/>
      <c r="Q15" s="88"/>
      <c r="R15" s="93"/>
      <c r="S15" s="88"/>
      <c r="T15" s="93"/>
      <c r="U15" s="88"/>
      <c r="V15" s="93"/>
      <c r="W15" s="88"/>
      <c r="X15" s="93"/>
      <c r="Y15" s="88"/>
      <c r="Z15" s="93"/>
      <c r="AA15" s="88"/>
      <c r="AB15" s="93"/>
      <c r="AC15" s="88"/>
      <c r="AD15" s="94"/>
      <c r="AE15" s="91"/>
      <c r="AF15" s="92"/>
      <c r="AG15" s="716"/>
      <c r="AH15" s="441" t="s">
        <v>17</v>
      </c>
      <c r="AI15" s="442" t="s">
        <v>139</v>
      </c>
      <c r="AJ15" s="469">
        <f>SUM(Jan:Dez!AS15)</f>
        <v>0</v>
      </c>
      <c r="AK15" s="497"/>
      <c r="AL15" s="650" t="s">
        <v>69</v>
      </c>
      <c r="AM15" s="442" t="s">
        <v>261</v>
      </c>
      <c r="AN15" s="469">
        <f>SUM(Jan:Dez!AW15)</f>
        <v>0</v>
      </c>
      <c r="AO15" s="497"/>
      <c r="AP15" s="650" t="s">
        <v>122</v>
      </c>
      <c r="AQ15" s="442" t="s">
        <v>264</v>
      </c>
      <c r="AR15" s="469">
        <f>SUM(Jan:Dez!BA15)</f>
        <v>0</v>
      </c>
      <c r="AS15" s="505" t="str">
        <f>IF(AS16&lt;&gt;0,"aktuell","")</f>
        <v/>
      </c>
      <c r="AT15" s="144"/>
      <c r="AU15" s="148"/>
      <c r="AV15" s="1253"/>
      <c r="AW15" s="604"/>
    </row>
    <row r="16" spans="1:50" ht="13.35" customHeight="1" x14ac:dyDescent="0.45">
      <c r="A16" s="76" t="str">
        <f t="shared" si="2"/>
        <v>D</v>
      </c>
      <c r="B16" s="1336" t="s">
        <v>159</v>
      </c>
      <c r="C16" s="1337"/>
      <c r="D16" s="785" t="s">
        <v>122</v>
      </c>
      <c r="E16" s="1331"/>
      <c r="F16" s="1286"/>
      <c r="G16" s="1287"/>
      <c r="H16" s="816" t="s">
        <v>26</v>
      </c>
      <c r="I16" s="1202" t="s">
        <v>273</v>
      </c>
      <c r="J16" s="1203"/>
      <c r="K16" s="1204"/>
      <c r="L16" s="1205"/>
      <c r="N16" s="87"/>
      <c r="O16" s="88"/>
      <c r="P16" s="93"/>
      <c r="Q16" s="88"/>
      <c r="R16" s="93"/>
      <c r="S16" s="88"/>
      <c r="T16" s="93"/>
      <c r="U16" s="88"/>
      <c r="V16" s="93"/>
      <c r="W16" s="88"/>
      <c r="X16" s="93"/>
      <c r="Y16" s="88"/>
      <c r="Z16" s="93"/>
      <c r="AA16" s="88"/>
      <c r="AB16" s="93"/>
      <c r="AC16" s="88"/>
      <c r="AD16" s="94"/>
      <c r="AE16" s="91"/>
      <c r="AF16" s="92"/>
      <c r="AG16" s="716"/>
      <c r="AH16" s="443" t="s">
        <v>128</v>
      </c>
      <c r="AI16" s="444" t="s">
        <v>140</v>
      </c>
      <c r="AJ16" s="470">
        <f>SUM(Jan:Dez!AS16)</f>
        <v>0</v>
      </c>
      <c r="AK16" s="498"/>
      <c r="AL16" s="444" t="s">
        <v>130</v>
      </c>
      <c r="AM16" s="444" t="s">
        <v>262</v>
      </c>
      <c r="AN16" s="470">
        <f>SUM(Jan:Dez!AW16)</f>
        <v>0</v>
      </c>
      <c r="AO16" s="498"/>
      <c r="AP16" s="444"/>
      <c r="AQ16" s="444"/>
      <c r="AR16" s="470">
        <f>SUM(Jan:Dez!BA16)</f>
        <v>0</v>
      </c>
      <c r="AS16" s="506">
        <f>IF($I$7="y",(IF(B6&lt;&gt;"#",SUM(Jan:Dez!BB16),0)),0)</f>
        <v>0</v>
      </c>
      <c r="AT16" s="144"/>
      <c r="AU16" s="148"/>
      <c r="AV16" s="1253"/>
      <c r="AW16" s="604"/>
    </row>
    <row r="17" spans="1:49" ht="13.35" customHeight="1" x14ac:dyDescent="0.45">
      <c r="A17" s="76" t="str">
        <f t="shared" si="2"/>
        <v>E</v>
      </c>
      <c r="B17" s="1309" t="s">
        <v>76</v>
      </c>
      <c r="C17" s="1310"/>
      <c r="D17" s="785" t="s">
        <v>18</v>
      </c>
      <c r="E17" s="1331"/>
      <c r="F17" s="1286"/>
      <c r="G17" s="1287"/>
      <c r="H17" s="817" t="s">
        <v>23</v>
      </c>
      <c r="I17" s="1282" t="s">
        <v>67</v>
      </c>
      <c r="J17" s="1283"/>
      <c r="K17" s="1284"/>
      <c r="L17" s="1285"/>
      <c r="N17" s="87"/>
      <c r="O17" s="88"/>
      <c r="P17" s="93"/>
      <c r="Q17" s="88"/>
      <c r="R17" s="93"/>
      <c r="S17" s="88"/>
      <c r="T17" s="93"/>
      <c r="U17" s="88"/>
      <c r="V17" s="93"/>
      <c r="W17" s="88"/>
      <c r="X17" s="93"/>
      <c r="Y17" s="88"/>
      <c r="Z17" s="93"/>
      <c r="AA17" s="88"/>
      <c r="AB17" s="93"/>
      <c r="AC17" s="88"/>
      <c r="AD17" s="94"/>
      <c r="AE17" s="91"/>
      <c r="AF17" s="92"/>
      <c r="AG17" s="716"/>
      <c r="AH17" s="443" t="s">
        <v>114</v>
      </c>
      <c r="AI17" s="444" t="s">
        <v>141</v>
      </c>
      <c r="AJ17" s="470">
        <f>SUM(Jan:Dez!AS17)</f>
        <v>0</v>
      </c>
      <c r="AK17" s="498"/>
      <c r="AL17" s="444" t="s">
        <v>71</v>
      </c>
      <c r="AM17" s="444" t="s">
        <v>263</v>
      </c>
      <c r="AN17" s="470">
        <f>SUM(Jan:Dez!AW17)</f>
        <v>0</v>
      </c>
      <c r="AO17" s="498"/>
      <c r="AP17" s="444"/>
      <c r="AQ17" s="444"/>
      <c r="AR17" s="470">
        <f>SUM(Jan:Dez!BA17)</f>
        <v>0</v>
      </c>
      <c r="AS17" s="507" t="str">
        <f>IF(AS18&lt;&gt;0,"Jahresende","")</f>
        <v/>
      </c>
      <c r="AT17" s="144"/>
      <c r="AU17" s="148"/>
      <c r="AV17" s="1253"/>
      <c r="AW17" s="604"/>
    </row>
    <row r="18" spans="1:49" ht="13.35" customHeight="1" x14ac:dyDescent="0.45">
      <c r="A18" s="76" t="str">
        <f t="shared" si="2"/>
        <v>F</v>
      </c>
      <c r="B18" s="1206" t="s">
        <v>166</v>
      </c>
      <c r="C18" s="1207"/>
      <c r="D18" s="785" t="s">
        <v>47</v>
      </c>
      <c r="E18" s="1331"/>
      <c r="F18" s="1286"/>
      <c r="G18" s="1287"/>
      <c r="H18" s="564" t="s">
        <v>187</v>
      </c>
      <c r="I18" s="1201" t="str">
        <f>A$14&amp;A$15&amp;A$16&amp;A$17&amp;A$18&amp;A$19&amp;A$20&amp;A$21&amp;A$22&amp;A$23&amp;A$24&amp;A$25&amp;A$26&amp;A$27&amp;A$28&amp;A$29&amp;A$30&amp;A$31&amp;A$32&amp;A$33&amp;A$34&amp;A$35&amp;A$36&amp;A$37&amp;A$38&amp;A$39&amp;A$40&amp;A$41&amp;A$42&amp;A$43&amp;A$44&amp;A$45&amp;A$46&amp;A$47&amp;A$48</f>
        <v>ABDEFGHIKLMNRSUVZ0000000000000000XX</v>
      </c>
      <c r="J18" s="1201"/>
      <c r="K18" s="1201"/>
      <c r="L18" s="1201"/>
      <c r="N18" s="87"/>
      <c r="O18" s="88"/>
      <c r="P18" s="93"/>
      <c r="Q18" s="88"/>
      <c r="R18" s="93"/>
      <c r="S18" s="88"/>
      <c r="T18" s="93"/>
      <c r="U18" s="88"/>
      <c r="V18" s="93"/>
      <c r="W18" s="88"/>
      <c r="X18" s="93"/>
      <c r="Y18" s="88"/>
      <c r="Z18" s="93"/>
      <c r="AA18" s="88"/>
      <c r="AB18" s="93"/>
      <c r="AC18" s="88"/>
      <c r="AD18" s="94"/>
      <c r="AE18" s="91"/>
      <c r="AF18" s="92"/>
      <c r="AG18" s="716"/>
      <c r="AH18" s="544" t="s">
        <v>40</v>
      </c>
      <c r="AI18" s="445" t="s">
        <v>143</v>
      </c>
      <c r="AJ18" s="470">
        <f>SUM(Jan:Dez!AS18)</f>
        <v>0</v>
      </c>
      <c r="AK18" s="498"/>
      <c r="AL18" s="651" t="s">
        <v>129</v>
      </c>
      <c r="AM18" s="445" t="s">
        <v>142</v>
      </c>
      <c r="AN18" s="470">
        <f>SUM(Jan:Dez!AW18)</f>
        <v>0</v>
      </c>
      <c r="AO18" s="498"/>
      <c r="AP18" s="651" t="s">
        <v>18</v>
      </c>
      <c r="AQ18" s="445" t="s">
        <v>265</v>
      </c>
      <c r="AR18" s="470">
        <f>SUM(Jan:Dez!BA18)</f>
        <v>0</v>
      </c>
      <c r="AS18" s="506">
        <f>+Dez!V3</f>
        <v>0</v>
      </c>
      <c r="AT18" s="144"/>
      <c r="AU18" s="148"/>
      <c r="AV18" s="1253"/>
      <c r="AW18" s="604"/>
    </row>
    <row r="19" spans="1:49" ht="13.35" customHeight="1" x14ac:dyDescent="0.45">
      <c r="A19" s="76" t="str">
        <f t="shared" si="2"/>
        <v>G</v>
      </c>
      <c r="B19" s="1303" t="s">
        <v>167</v>
      </c>
      <c r="C19" s="1304"/>
      <c r="D19" s="785" t="s">
        <v>68</v>
      </c>
      <c r="E19" s="1331"/>
      <c r="F19" s="1286"/>
      <c r="G19" s="1287"/>
      <c r="H19" s="1276" t="s">
        <v>43</v>
      </c>
      <c r="I19" s="1277"/>
      <c r="J19" s="1278"/>
      <c r="K19" s="1279"/>
      <c r="L19" s="801" t="s">
        <v>43</v>
      </c>
      <c r="N19" s="87"/>
      <c r="O19" s="88"/>
      <c r="P19" s="93"/>
      <c r="Q19" s="88"/>
      <c r="R19" s="93"/>
      <c r="S19" s="88"/>
      <c r="T19" s="93"/>
      <c r="U19" s="88"/>
      <c r="V19" s="93"/>
      <c r="W19" s="88"/>
      <c r="X19" s="93"/>
      <c r="Y19" s="88"/>
      <c r="Z19" s="93"/>
      <c r="AA19" s="88"/>
      <c r="AB19" s="93"/>
      <c r="AC19" s="88"/>
      <c r="AD19" s="94"/>
      <c r="AE19" s="91"/>
      <c r="AF19" s="92">
        <f>IF(AG19="E",1,0)</f>
        <v>0</v>
      </c>
      <c r="AG19" s="715">
        <f>+Parameter!D7</f>
        <v>0</v>
      </c>
      <c r="AH19" s="535" t="str">
        <f>+B7</f>
        <v>#</v>
      </c>
      <c r="AI19" s="536"/>
      <c r="AJ19" s="249">
        <f>SUM(AJ20:AJ23)</f>
        <v>0</v>
      </c>
      <c r="AK19" s="249"/>
      <c r="AL19" s="652"/>
      <c r="AM19" s="249"/>
      <c r="AN19" s="249">
        <f>SUM(AN20:AN23)</f>
        <v>0</v>
      </c>
      <c r="AO19" s="249"/>
      <c r="AP19" s="652"/>
      <c r="AQ19" s="249"/>
      <c r="AR19" s="249">
        <f>SUM(AR20:AR23)</f>
        <v>0</v>
      </c>
      <c r="AS19" s="560">
        <f>+AR19+AN19+AJ19</f>
        <v>0</v>
      </c>
      <c r="AT19" s="144"/>
      <c r="AU19" s="149">
        <f>SUM(Jan:Dez!BV23)</f>
        <v>0</v>
      </c>
      <c r="AV19" s="1253"/>
      <c r="AW19" s="604"/>
    </row>
    <row r="20" spans="1:49" ht="13.35" customHeight="1" x14ac:dyDescent="0.45">
      <c r="A20" s="76" t="str">
        <f t="shared" si="2"/>
        <v>H</v>
      </c>
      <c r="B20" s="1206" t="s">
        <v>168</v>
      </c>
      <c r="C20" s="1207"/>
      <c r="D20" s="785" t="s">
        <v>128</v>
      </c>
      <c r="E20" s="1331"/>
      <c r="F20" s="1286"/>
      <c r="G20" s="1287"/>
      <c r="H20" s="1272" t="s">
        <v>44</v>
      </c>
      <c r="I20" s="1273"/>
      <c r="J20" s="1274"/>
      <c r="K20" s="1275"/>
      <c r="L20" s="775" t="s">
        <v>187</v>
      </c>
      <c r="N20" s="87"/>
      <c r="O20" s="88"/>
      <c r="P20" s="93"/>
      <c r="Q20" s="88"/>
      <c r="R20" s="93"/>
      <c r="S20" s="88"/>
      <c r="T20" s="93"/>
      <c r="U20" s="88"/>
      <c r="V20" s="93"/>
      <c r="W20" s="88"/>
      <c r="X20" s="93"/>
      <c r="Y20" s="88"/>
      <c r="Z20" s="93"/>
      <c r="AA20" s="88"/>
      <c r="AB20" s="93"/>
      <c r="AC20" s="88"/>
      <c r="AD20" s="94"/>
      <c r="AE20" s="91"/>
      <c r="AF20" s="92"/>
      <c r="AG20" s="716"/>
      <c r="AH20" s="446"/>
      <c r="AI20" s="447"/>
      <c r="AJ20" s="471">
        <f>SUM(Jan:Dez!AS20)</f>
        <v>0</v>
      </c>
      <c r="AK20" s="489"/>
      <c r="AL20" s="653"/>
      <c r="AM20" s="447"/>
      <c r="AN20" s="471">
        <f>SUM(Jan:Dez!AW20)</f>
        <v>0</v>
      </c>
      <c r="AO20" s="489"/>
      <c r="AP20" s="653"/>
      <c r="AQ20" s="447"/>
      <c r="AR20" s="471">
        <f>SUM(Jan:Dez!BA20)</f>
        <v>0</v>
      </c>
      <c r="AS20" s="505" t="str">
        <f>IF(AS21&lt;&gt;0,"aktuell","")</f>
        <v/>
      </c>
      <c r="AT20" s="144"/>
      <c r="AU20" s="148"/>
      <c r="AV20" s="1253"/>
      <c r="AW20" s="604"/>
    </row>
    <row r="21" spans="1:49" ht="13.35" customHeight="1" x14ac:dyDescent="0.45">
      <c r="A21" s="76" t="str">
        <f t="shared" si="2"/>
        <v>I</v>
      </c>
      <c r="B21" s="1303" t="s">
        <v>169</v>
      </c>
      <c r="C21" s="1304"/>
      <c r="D21" s="785" t="s">
        <v>253</v>
      </c>
      <c r="E21" s="1331"/>
      <c r="F21" s="1286"/>
      <c r="G21" s="1287"/>
      <c r="H21" s="1231" t="s">
        <v>199</v>
      </c>
      <c r="I21" s="1232"/>
      <c r="J21" s="1232"/>
      <c r="K21" s="1233"/>
      <c r="L21" s="775"/>
      <c r="N21" s="87"/>
      <c r="O21" s="88"/>
      <c r="P21" s="93"/>
      <c r="Q21" s="88"/>
      <c r="R21" s="93"/>
      <c r="S21" s="88"/>
      <c r="T21" s="93"/>
      <c r="U21" s="88"/>
      <c r="V21" s="93"/>
      <c r="W21" s="88"/>
      <c r="X21" s="93"/>
      <c r="Y21" s="88"/>
      <c r="Z21" s="93"/>
      <c r="AA21" s="88"/>
      <c r="AB21" s="93"/>
      <c r="AC21" s="88"/>
      <c r="AD21" s="94"/>
      <c r="AE21" s="91"/>
      <c r="AF21" s="92"/>
      <c r="AG21" s="716"/>
      <c r="AH21" s="448"/>
      <c r="AI21" s="449"/>
      <c r="AJ21" s="472">
        <f>SUM(Jan:Dez!AS21)</f>
        <v>0</v>
      </c>
      <c r="AK21" s="490"/>
      <c r="AL21" s="449"/>
      <c r="AM21" s="449"/>
      <c r="AN21" s="472">
        <f>SUM(Jan:Dez!AW21)</f>
        <v>0</v>
      </c>
      <c r="AO21" s="490"/>
      <c r="AP21" s="449"/>
      <c r="AQ21" s="449"/>
      <c r="AR21" s="472">
        <f>SUM(Jan:Dez!BA21)</f>
        <v>0</v>
      </c>
      <c r="AS21" s="506">
        <f>IF($I$7="y",(IF(B7&lt;&gt;"#",SUM(Jan:Dez!BB21),0)),0)</f>
        <v>0</v>
      </c>
      <c r="AT21" s="144"/>
      <c r="AU21" s="148"/>
      <c r="AV21" s="1253"/>
      <c r="AW21" s="604"/>
    </row>
    <row r="22" spans="1:49" ht="13.35" customHeight="1" x14ac:dyDescent="0.45">
      <c r="A22" s="76" t="str">
        <f t="shared" si="2"/>
        <v>K</v>
      </c>
      <c r="B22" s="1206" t="s">
        <v>201</v>
      </c>
      <c r="C22" s="1207"/>
      <c r="D22" s="785" t="s">
        <v>69</v>
      </c>
      <c r="E22" s="1331"/>
      <c r="F22" s="1286"/>
      <c r="G22" s="1287"/>
      <c r="H22" s="1231" t="s">
        <v>191</v>
      </c>
      <c r="I22" s="1232"/>
      <c r="J22" s="1232"/>
      <c r="K22" s="1233"/>
      <c r="L22" s="775"/>
      <c r="N22" s="87"/>
      <c r="O22" s="88"/>
      <c r="P22" s="93"/>
      <c r="Q22" s="88"/>
      <c r="R22" s="93"/>
      <c r="S22" s="88"/>
      <c r="T22" s="93"/>
      <c r="U22" s="88"/>
      <c r="V22" s="93"/>
      <c r="W22" s="88"/>
      <c r="X22" s="93"/>
      <c r="Y22" s="88"/>
      <c r="Z22" s="93"/>
      <c r="AA22" s="88"/>
      <c r="AB22" s="93"/>
      <c r="AC22" s="88"/>
      <c r="AD22" s="94"/>
      <c r="AE22" s="91"/>
      <c r="AF22" s="92"/>
      <c r="AG22" s="716"/>
      <c r="AH22" s="448"/>
      <c r="AI22" s="449"/>
      <c r="AJ22" s="472">
        <f>SUM(Jan:Dez!AS22)</f>
        <v>0</v>
      </c>
      <c r="AK22" s="490"/>
      <c r="AL22" s="449"/>
      <c r="AM22" s="449"/>
      <c r="AN22" s="472">
        <f>SUM(Jan:Dez!AW22)</f>
        <v>0</v>
      </c>
      <c r="AO22" s="490"/>
      <c r="AP22" s="449"/>
      <c r="AQ22" s="449"/>
      <c r="AR22" s="472">
        <f>SUM(Jan:Dez!BA22)</f>
        <v>0</v>
      </c>
      <c r="AS22" s="507" t="str">
        <f>IF(AS23&lt;&gt;0,"Jahresende","")</f>
        <v/>
      </c>
      <c r="AT22" s="144"/>
      <c r="AU22" s="148"/>
      <c r="AV22" s="1253"/>
      <c r="AW22" s="604"/>
    </row>
    <row r="23" spans="1:49" ht="13.35" customHeight="1" x14ac:dyDescent="0.45">
      <c r="A23" s="76" t="str">
        <f t="shared" si="2"/>
        <v>L</v>
      </c>
      <c r="B23" s="1206" t="s">
        <v>202</v>
      </c>
      <c r="C23" s="1207"/>
      <c r="D23" s="785" t="s">
        <v>129</v>
      </c>
      <c r="E23" s="1331"/>
      <c r="F23" s="1286"/>
      <c r="G23" s="1287"/>
      <c r="H23" s="1231" t="s">
        <v>200</v>
      </c>
      <c r="I23" s="1232"/>
      <c r="J23" s="1232"/>
      <c r="K23" s="1233"/>
      <c r="L23" s="775"/>
      <c r="N23" s="87"/>
      <c r="O23" s="88"/>
      <c r="P23" s="93"/>
      <c r="Q23" s="88"/>
      <c r="R23" s="93"/>
      <c r="S23" s="88"/>
      <c r="T23" s="93"/>
      <c r="U23" s="88"/>
      <c r="V23" s="93"/>
      <c r="W23" s="88"/>
      <c r="X23" s="93"/>
      <c r="Y23" s="88"/>
      <c r="Z23" s="93"/>
      <c r="AA23" s="88"/>
      <c r="AB23" s="93"/>
      <c r="AC23" s="88"/>
      <c r="AD23" s="94"/>
      <c r="AE23" s="91"/>
      <c r="AF23" s="92"/>
      <c r="AG23" s="716"/>
      <c r="AH23" s="545"/>
      <c r="AI23" s="450"/>
      <c r="AJ23" s="472">
        <f>SUM(Jan:Dez!AS23)</f>
        <v>0</v>
      </c>
      <c r="AK23" s="490"/>
      <c r="AL23" s="654"/>
      <c r="AM23" s="450"/>
      <c r="AN23" s="472">
        <f>SUM(Jan:Dez!AW23)</f>
        <v>0</v>
      </c>
      <c r="AO23" s="490"/>
      <c r="AP23" s="654"/>
      <c r="AQ23" s="450"/>
      <c r="AR23" s="472">
        <f>SUM(Jan:Dez!BA23)</f>
        <v>0</v>
      </c>
      <c r="AS23" s="506">
        <f>+Dez!Y3</f>
        <v>0</v>
      </c>
      <c r="AT23" s="144"/>
      <c r="AU23" s="148"/>
      <c r="AV23" s="1253"/>
      <c r="AW23" s="604"/>
    </row>
    <row r="24" spans="1:49" ht="13.35" customHeight="1" x14ac:dyDescent="0.45">
      <c r="A24" s="76" t="str">
        <f t="shared" si="2"/>
        <v>M</v>
      </c>
      <c r="B24" s="1288" t="s">
        <v>59</v>
      </c>
      <c r="C24" s="1289"/>
      <c r="D24" s="785" t="s">
        <v>40</v>
      </c>
      <c r="E24" s="1331"/>
      <c r="F24" s="1286"/>
      <c r="G24" s="1287"/>
      <c r="H24" s="1263" t="s">
        <v>248</v>
      </c>
      <c r="I24" s="1264"/>
      <c r="J24" s="1265"/>
      <c r="K24" s="1266"/>
      <c r="L24" s="775"/>
      <c r="N24" s="87"/>
      <c r="O24" s="88"/>
      <c r="P24" s="93"/>
      <c r="Q24" s="88"/>
      <c r="R24" s="93"/>
      <c r="S24" s="88"/>
      <c r="T24" s="93"/>
      <c r="U24" s="88"/>
      <c r="V24" s="93"/>
      <c r="W24" s="88"/>
      <c r="X24" s="93"/>
      <c r="Y24" s="88"/>
      <c r="Z24" s="93"/>
      <c r="AA24" s="88"/>
      <c r="AB24" s="93"/>
      <c r="AC24" s="88"/>
      <c r="AD24" s="94"/>
      <c r="AE24" s="91"/>
      <c r="AF24" s="92">
        <f>IF(AG24="E",1,0)</f>
        <v>0</v>
      </c>
      <c r="AG24" s="715">
        <f>+Parameter!D8</f>
        <v>0</v>
      </c>
      <c r="AH24" s="533" t="str">
        <f>+B8</f>
        <v>#</v>
      </c>
      <c r="AI24" s="534"/>
      <c r="AJ24" s="246">
        <f>SUM(AJ25:AJ28)</f>
        <v>0</v>
      </c>
      <c r="AK24" s="246"/>
      <c r="AL24" s="643"/>
      <c r="AM24" s="246"/>
      <c r="AN24" s="246">
        <f>SUM(AN25:AN28)</f>
        <v>0</v>
      </c>
      <c r="AO24" s="246"/>
      <c r="AP24" s="643"/>
      <c r="AQ24" s="246"/>
      <c r="AR24" s="246">
        <f>SUM(AR25:AR28)</f>
        <v>0</v>
      </c>
      <c r="AS24" s="560">
        <f>+AR24+AN24+AJ24</f>
        <v>0</v>
      </c>
      <c r="AT24" s="144"/>
      <c r="AU24" s="149">
        <f>SUM(Jan:Dez!BV28)</f>
        <v>0</v>
      </c>
      <c r="AV24" s="1253"/>
      <c r="AW24" s="604"/>
    </row>
    <row r="25" spans="1:49" ht="13.35" customHeight="1" x14ac:dyDescent="0.45">
      <c r="A25" s="76" t="str">
        <f t="shared" si="2"/>
        <v>N</v>
      </c>
      <c r="B25" s="1206" t="s">
        <v>55</v>
      </c>
      <c r="C25" s="1207"/>
      <c r="D25" s="785" t="s">
        <v>130</v>
      </c>
      <c r="E25" s="1331"/>
      <c r="F25" s="1286"/>
      <c r="G25" s="1287"/>
      <c r="H25" s="802" t="s">
        <v>188</v>
      </c>
      <c r="I25" s="803"/>
      <c r="J25" s="803"/>
      <c r="K25" s="804"/>
      <c r="L25" s="774" t="s">
        <v>43</v>
      </c>
      <c r="N25" s="87"/>
      <c r="O25" s="88"/>
      <c r="P25" s="93"/>
      <c r="Q25" s="88"/>
      <c r="R25" s="93"/>
      <c r="S25" s="88"/>
      <c r="T25" s="93"/>
      <c r="U25" s="88"/>
      <c r="V25" s="93"/>
      <c r="W25" s="88"/>
      <c r="X25" s="93"/>
      <c r="Y25" s="88"/>
      <c r="Z25" s="93"/>
      <c r="AA25" s="88"/>
      <c r="AB25" s="93"/>
      <c r="AC25" s="88"/>
      <c r="AD25" s="94"/>
      <c r="AE25" s="91"/>
      <c r="AF25" s="92"/>
      <c r="AG25" s="716"/>
      <c r="AH25" s="451"/>
      <c r="AI25" s="452"/>
      <c r="AJ25" s="473">
        <f>SUM(Jan:Dez!AS25)</f>
        <v>0</v>
      </c>
      <c r="AK25" s="491"/>
      <c r="AL25" s="655"/>
      <c r="AM25" s="452"/>
      <c r="AN25" s="473">
        <f>SUM(Jan:Dez!AW25)</f>
        <v>0</v>
      </c>
      <c r="AO25" s="491"/>
      <c r="AP25" s="655"/>
      <c r="AQ25" s="452"/>
      <c r="AR25" s="473">
        <f>SUM(Jan:Dez!BA25)</f>
        <v>0</v>
      </c>
      <c r="AS25" s="505" t="str">
        <f>IF(AS26&lt;&gt;0,"aktuell","")</f>
        <v/>
      </c>
      <c r="AT25" s="144"/>
      <c r="AU25" s="148"/>
      <c r="AV25" s="1253"/>
      <c r="AW25" s="604"/>
    </row>
    <row r="26" spans="1:49" ht="13.35" customHeight="1" x14ac:dyDescent="0.45">
      <c r="A26" s="76" t="str">
        <f t="shared" si="2"/>
        <v>R</v>
      </c>
      <c r="B26" s="1303" t="s">
        <v>149</v>
      </c>
      <c r="C26" s="1304"/>
      <c r="D26" s="785" t="s">
        <v>70</v>
      </c>
      <c r="E26" s="1331"/>
      <c r="F26" s="1286"/>
      <c r="G26" s="1287"/>
      <c r="H26" s="1267" t="s">
        <v>197</v>
      </c>
      <c r="I26" s="1268"/>
      <c r="J26" s="827"/>
      <c r="K26" s="1269" t="s">
        <v>198</v>
      </c>
      <c r="L26" s="1270"/>
      <c r="N26" s="87"/>
      <c r="O26" s="88"/>
      <c r="P26" s="93"/>
      <c r="Q26" s="88"/>
      <c r="R26" s="93"/>
      <c r="S26" s="88"/>
      <c r="T26" s="93"/>
      <c r="U26" s="88"/>
      <c r="V26" s="93"/>
      <c r="W26" s="88"/>
      <c r="X26" s="93"/>
      <c r="Y26" s="88"/>
      <c r="Z26" s="93"/>
      <c r="AA26" s="88"/>
      <c r="AB26" s="93"/>
      <c r="AC26" s="88"/>
      <c r="AD26" s="94"/>
      <c r="AE26" s="91"/>
      <c r="AF26" s="92"/>
      <c r="AG26" s="716"/>
      <c r="AH26" s="453"/>
      <c r="AI26" s="454"/>
      <c r="AJ26" s="474">
        <f>SUM(Jan:Dez!AS26)</f>
        <v>0</v>
      </c>
      <c r="AK26" s="492"/>
      <c r="AL26" s="454"/>
      <c r="AM26" s="454"/>
      <c r="AN26" s="474">
        <f>SUM(Jan:Dez!AW26)</f>
        <v>0</v>
      </c>
      <c r="AO26" s="492"/>
      <c r="AP26" s="454"/>
      <c r="AQ26" s="454"/>
      <c r="AR26" s="474">
        <f>SUM(Jan:Dez!BA26)</f>
        <v>0</v>
      </c>
      <c r="AS26" s="506">
        <f>IF($I$7="y",(IF(B8&lt;&gt;"#",SUM(Jan:Dez!BB26),0)),0)</f>
        <v>0</v>
      </c>
      <c r="AT26" s="144"/>
      <c r="AU26" s="148"/>
      <c r="AV26" s="1253"/>
      <c r="AW26" s="604"/>
    </row>
    <row r="27" spans="1:49" ht="13.35" customHeight="1" x14ac:dyDescent="0.45">
      <c r="A27" s="76" t="str">
        <f t="shared" si="2"/>
        <v>S</v>
      </c>
      <c r="B27" s="1303" t="s">
        <v>58</v>
      </c>
      <c r="C27" s="1304"/>
      <c r="D27" s="785" t="s">
        <v>13</v>
      </c>
      <c r="E27" s="1331"/>
      <c r="F27" s="1286"/>
      <c r="G27" s="1287"/>
      <c r="H27" s="1210" t="s">
        <v>247</v>
      </c>
      <c r="I27" s="1211"/>
      <c r="J27" s="1211"/>
      <c r="K27" s="1211"/>
      <c r="L27" s="1212"/>
      <c r="N27" s="87"/>
      <c r="O27" s="88"/>
      <c r="P27" s="93"/>
      <c r="Q27" s="88"/>
      <c r="R27" s="93"/>
      <c r="S27" s="88"/>
      <c r="T27" s="93"/>
      <c r="U27" s="88"/>
      <c r="V27" s="93"/>
      <c r="W27" s="88"/>
      <c r="X27" s="93"/>
      <c r="Y27" s="88"/>
      <c r="Z27" s="93"/>
      <c r="AA27" s="88"/>
      <c r="AB27" s="93"/>
      <c r="AC27" s="88"/>
      <c r="AD27" s="94"/>
      <c r="AE27" s="91"/>
      <c r="AF27" s="92"/>
      <c r="AG27" s="716"/>
      <c r="AH27" s="453"/>
      <c r="AI27" s="454"/>
      <c r="AJ27" s="474">
        <f>SUM(Jan:Dez!AS27)</f>
        <v>0</v>
      </c>
      <c r="AK27" s="492"/>
      <c r="AL27" s="454"/>
      <c r="AM27" s="454"/>
      <c r="AN27" s="474">
        <f>SUM(Jan:Dez!AW27)</f>
        <v>0</v>
      </c>
      <c r="AO27" s="492"/>
      <c r="AP27" s="454"/>
      <c r="AQ27" s="454"/>
      <c r="AR27" s="474">
        <f>SUM(Jan:Dez!BA27)</f>
        <v>0</v>
      </c>
      <c r="AS27" s="507" t="str">
        <f>IF(AS28&lt;&gt;0,"Jahresende","")</f>
        <v/>
      </c>
      <c r="AT27" s="144"/>
      <c r="AU27" s="148"/>
      <c r="AV27" s="1253"/>
      <c r="AW27" s="604"/>
    </row>
    <row r="28" spans="1:49" ht="13.35" customHeight="1" x14ac:dyDescent="0.45">
      <c r="A28" s="76" t="str">
        <f t="shared" si="2"/>
        <v>U</v>
      </c>
      <c r="B28" s="1303" t="s">
        <v>150</v>
      </c>
      <c r="C28" s="1304"/>
      <c r="D28" s="785" t="s">
        <v>71</v>
      </c>
      <c r="E28" s="1331"/>
      <c r="F28" s="1286"/>
      <c r="G28" s="1287"/>
      <c r="H28" s="1260" t="s">
        <v>205</v>
      </c>
      <c r="I28" s="1261"/>
      <c r="J28" s="1261"/>
      <c r="K28" s="1261"/>
      <c r="L28" s="1262"/>
      <c r="N28" s="87"/>
      <c r="O28" s="88"/>
      <c r="P28" s="93"/>
      <c r="Q28" s="88"/>
      <c r="R28" s="93"/>
      <c r="S28" s="88"/>
      <c r="T28" s="93"/>
      <c r="U28" s="88"/>
      <c r="V28" s="93"/>
      <c r="W28" s="88"/>
      <c r="X28" s="93"/>
      <c r="Y28" s="88"/>
      <c r="Z28" s="93"/>
      <c r="AA28" s="88"/>
      <c r="AB28" s="93"/>
      <c r="AC28" s="88"/>
      <c r="AD28" s="94"/>
      <c r="AE28" s="91"/>
      <c r="AF28" s="92"/>
      <c r="AG28" s="716"/>
      <c r="AH28" s="546"/>
      <c r="AI28" s="455"/>
      <c r="AJ28" s="474">
        <f>SUM(Jan:Dez!AS28)</f>
        <v>0</v>
      </c>
      <c r="AK28" s="492"/>
      <c r="AL28" s="656"/>
      <c r="AM28" s="455"/>
      <c r="AN28" s="474">
        <f>SUM(Jan:Dez!AW28)</f>
        <v>0</v>
      </c>
      <c r="AO28" s="492"/>
      <c r="AP28" s="656"/>
      <c r="AQ28" s="455"/>
      <c r="AR28" s="474">
        <f>SUM(Jan:Dez!BA28)</f>
        <v>0</v>
      </c>
      <c r="AS28" s="506">
        <f>+Dez!AB3</f>
        <v>0</v>
      </c>
      <c r="AT28" s="144"/>
      <c r="AU28" s="148"/>
      <c r="AV28" s="1253"/>
      <c r="AW28" s="604"/>
    </row>
    <row r="29" spans="1:49" ht="13.35" customHeight="1" x14ac:dyDescent="0.45">
      <c r="A29" s="76" t="str">
        <f t="shared" si="2"/>
        <v>V</v>
      </c>
      <c r="B29" s="1334" t="s">
        <v>156</v>
      </c>
      <c r="C29" s="1335"/>
      <c r="D29" s="785" t="s">
        <v>39</v>
      </c>
      <c r="E29" s="1331"/>
      <c r="F29" s="1286"/>
      <c r="G29" s="1287"/>
      <c r="H29" s="1260" t="s">
        <v>164</v>
      </c>
      <c r="I29" s="1261"/>
      <c r="J29" s="1261"/>
      <c r="K29" s="1261"/>
      <c r="L29" s="1262"/>
      <c r="N29" s="87"/>
      <c r="O29" s="88"/>
      <c r="P29" s="93"/>
      <c r="Q29" s="88"/>
      <c r="R29" s="93"/>
      <c r="S29" s="88"/>
      <c r="T29" s="93"/>
      <c r="U29" s="88"/>
      <c r="V29" s="93"/>
      <c r="W29" s="88"/>
      <c r="X29" s="93"/>
      <c r="Y29" s="88"/>
      <c r="Z29" s="93"/>
      <c r="AA29" s="88"/>
      <c r="AB29" s="93"/>
      <c r="AC29" s="88"/>
      <c r="AD29" s="94"/>
      <c r="AE29" s="91"/>
      <c r="AF29" s="92">
        <f>IF(AG29="E",1,0)</f>
        <v>0</v>
      </c>
      <c r="AG29" s="717">
        <f>+Parameter!D9</f>
        <v>0</v>
      </c>
      <c r="AH29" s="532" t="str">
        <f>+B9</f>
        <v>#</v>
      </c>
      <c r="AI29" s="537"/>
      <c r="AJ29" s="250">
        <f>SUM(AJ30:AJ33)</f>
        <v>0</v>
      </c>
      <c r="AK29" s="250"/>
      <c r="AL29" s="657"/>
      <c r="AM29" s="250"/>
      <c r="AN29" s="250">
        <f>SUM(AN30:AN33)</f>
        <v>0</v>
      </c>
      <c r="AO29" s="250"/>
      <c r="AP29" s="657"/>
      <c r="AQ29" s="250"/>
      <c r="AR29" s="250">
        <f>SUM(AR30:AR33)</f>
        <v>0</v>
      </c>
      <c r="AS29" s="560">
        <f>+AR29+AN29+AJ29</f>
        <v>0</v>
      </c>
      <c r="AT29" s="144"/>
      <c r="AU29" s="149">
        <f>SUM(Jan:Dez!BV33)</f>
        <v>0</v>
      </c>
      <c r="AV29" s="1253"/>
      <c r="AW29" s="604"/>
    </row>
    <row r="30" spans="1:49" ht="13.35" customHeight="1" x14ac:dyDescent="0.45">
      <c r="A30" s="76" t="str">
        <f t="shared" si="2"/>
        <v>Z</v>
      </c>
      <c r="B30" s="1307" t="s">
        <v>87</v>
      </c>
      <c r="C30" s="1308"/>
      <c r="D30" s="785" t="s">
        <v>114</v>
      </c>
      <c r="E30" s="1331"/>
      <c r="F30" s="1286"/>
      <c r="G30" s="1287"/>
      <c r="H30" s="1213" t="s">
        <v>165</v>
      </c>
      <c r="I30" s="1214"/>
      <c r="J30" s="1214"/>
      <c r="K30" s="1214"/>
      <c r="L30" s="1215"/>
      <c r="N30" s="87"/>
      <c r="O30" s="88"/>
      <c r="P30" s="93"/>
      <c r="Q30" s="88"/>
      <c r="R30" s="93"/>
      <c r="S30" s="88"/>
      <c r="T30" s="93"/>
      <c r="U30" s="88"/>
      <c r="V30" s="93"/>
      <c r="W30" s="88"/>
      <c r="X30" s="93"/>
      <c r="Y30" s="88"/>
      <c r="Z30" s="93"/>
      <c r="AA30" s="88"/>
      <c r="AB30" s="93"/>
      <c r="AC30" s="88"/>
      <c r="AD30" s="94"/>
      <c r="AE30" s="91"/>
      <c r="AF30" s="92"/>
      <c r="AG30" s="716"/>
      <c r="AH30" s="456"/>
      <c r="AI30" s="457"/>
      <c r="AJ30" s="475">
        <f>SUM(Jan:Dez!AS30)</f>
        <v>0</v>
      </c>
      <c r="AK30" s="493"/>
      <c r="AL30" s="658"/>
      <c r="AM30" s="457"/>
      <c r="AN30" s="475">
        <f>SUM(Jan:Dez!AW30)</f>
        <v>0</v>
      </c>
      <c r="AO30" s="493"/>
      <c r="AP30" s="658"/>
      <c r="AQ30" s="457"/>
      <c r="AR30" s="475">
        <f>SUM(Jan:Dez!BA30)</f>
        <v>0</v>
      </c>
      <c r="AS30" s="505" t="str">
        <f>IF(AS31&lt;&gt;0,"aktuell","")</f>
        <v/>
      </c>
      <c r="AT30" s="144"/>
      <c r="AU30" s="148"/>
      <c r="AV30" s="1253"/>
      <c r="AW30" s="604"/>
    </row>
    <row r="31" spans="1:49" ht="13.35" customHeight="1" x14ac:dyDescent="0.45">
      <c r="A31" s="76">
        <f t="shared" si="2"/>
        <v>0</v>
      </c>
      <c r="B31" s="1309" t="s">
        <v>206</v>
      </c>
      <c r="C31" s="1310"/>
      <c r="D31" s="785"/>
      <c r="E31" s="1331"/>
      <c r="F31" s="1286"/>
      <c r="G31" s="1287"/>
      <c r="H31" s="1210" t="s">
        <v>35</v>
      </c>
      <c r="I31" s="1211"/>
      <c r="J31" s="1211"/>
      <c r="K31" s="1211"/>
      <c r="L31" s="1212"/>
      <c r="N31" s="87"/>
      <c r="O31" s="88"/>
      <c r="P31" s="93"/>
      <c r="Q31" s="88"/>
      <c r="R31" s="93"/>
      <c r="S31" s="88"/>
      <c r="T31" s="93"/>
      <c r="U31" s="88"/>
      <c r="V31" s="93"/>
      <c r="W31" s="88"/>
      <c r="X31" s="93"/>
      <c r="Y31" s="88"/>
      <c r="Z31" s="93"/>
      <c r="AA31" s="88"/>
      <c r="AB31" s="93"/>
      <c r="AC31" s="88"/>
      <c r="AD31" s="94"/>
      <c r="AE31" s="91"/>
      <c r="AF31" s="92"/>
      <c r="AG31" s="716"/>
      <c r="AH31" s="458"/>
      <c r="AI31" s="459"/>
      <c r="AJ31" s="476">
        <f>SUM(Jan:Dez!AS31)</f>
        <v>0</v>
      </c>
      <c r="AK31" s="494"/>
      <c r="AL31" s="459"/>
      <c r="AM31" s="459"/>
      <c r="AN31" s="476">
        <f>SUM(Jan:Dez!AW31)</f>
        <v>0</v>
      </c>
      <c r="AO31" s="494"/>
      <c r="AP31" s="459"/>
      <c r="AQ31" s="459"/>
      <c r="AR31" s="476">
        <f>SUM(Jan:Dez!BA31)</f>
        <v>0</v>
      </c>
      <c r="AS31" s="506">
        <f>IF(B9&lt;&gt;"#",SUM(Jan:Dez!BB31),0)</f>
        <v>0</v>
      </c>
      <c r="AT31" s="144"/>
      <c r="AU31" s="148"/>
      <c r="AV31" s="1253"/>
      <c r="AW31" s="604"/>
    </row>
    <row r="32" spans="1:49" ht="13.35" customHeight="1" x14ac:dyDescent="0.45">
      <c r="A32" s="76">
        <f t="shared" si="2"/>
        <v>0</v>
      </c>
      <c r="B32" s="1311" t="s">
        <v>207</v>
      </c>
      <c r="C32" s="1312"/>
      <c r="D32" s="785"/>
      <c r="E32" s="1331"/>
      <c r="F32" s="1286"/>
      <c r="G32" s="1287"/>
      <c r="H32" s="1213" t="s">
        <v>42</v>
      </c>
      <c r="I32" s="1214"/>
      <c r="J32" s="1214"/>
      <c r="K32" s="1214"/>
      <c r="L32" s="1215"/>
      <c r="N32" s="87"/>
      <c r="O32" s="88"/>
      <c r="P32" s="93"/>
      <c r="Q32" s="88"/>
      <c r="R32" s="93"/>
      <c r="S32" s="88"/>
      <c r="T32" s="93"/>
      <c r="U32" s="88"/>
      <c r="V32" s="93"/>
      <c r="W32" s="88"/>
      <c r="X32" s="93"/>
      <c r="Y32" s="88"/>
      <c r="Z32" s="93"/>
      <c r="AA32" s="88"/>
      <c r="AB32" s="93"/>
      <c r="AC32" s="88"/>
      <c r="AD32" s="94"/>
      <c r="AE32" s="91"/>
      <c r="AF32" s="92"/>
      <c r="AG32" s="716"/>
      <c r="AH32" s="458"/>
      <c r="AI32" s="459"/>
      <c r="AJ32" s="476">
        <f>SUM(Jan:Dez!AS32)</f>
        <v>0</v>
      </c>
      <c r="AK32" s="494"/>
      <c r="AL32" s="459"/>
      <c r="AM32" s="459"/>
      <c r="AN32" s="476">
        <f>SUM(Jan:Dez!AW32)</f>
        <v>0</v>
      </c>
      <c r="AO32" s="494"/>
      <c r="AP32" s="459"/>
      <c r="AQ32" s="459"/>
      <c r="AR32" s="476">
        <f>SUM(Jan:Dez!BA32)</f>
        <v>0</v>
      </c>
      <c r="AS32" s="507" t="str">
        <f>IF(AS33&lt;&gt;0,"Jahresende","")</f>
        <v/>
      </c>
      <c r="AT32" s="144"/>
      <c r="AU32" s="148"/>
      <c r="AV32" s="1253"/>
      <c r="AW32" s="604"/>
    </row>
    <row r="33" spans="1:49" ht="13.35" customHeight="1" x14ac:dyDescent="0.45">
      <c r="A33" s="76">
        <f t="shared" si="2"/>
        <v>0</v>
      </c>
      <c r="B33" s="1206" t="s">
        <v>151</v>
      </c>
      <c r="C33" s="1207"/>
      <c r="D33" s="785"/>
      <c r="E33" s="1331"/>
      <c r="F33" s="1286"/>
      <c r="G33" s="1287"/>
      <c r="H33" s="1210" t="s">
        <v>78</v>
      </c>
      <c r="I33" s="1211"/>
      <c r="J33" s="1211"/>
      <c r="K33" s="1211"/>
      <c r="L33" s="1212"/>
      <c r="N33" s="87"/>
      <c r="O33" s="88"/>
      <c r="P33" s="93"/>
      <c r="Q33" s="88"/>
      <c r="R33" s="93"/>
      <c r="S33" s="88"/>
      <c r="T33" s="93"/>
      <c r="U33" s="88"/>
      <c r="V33" s="93"/>
      <c r="W33" s="88"/>
      <c r="X33" s="93"/>
      <c r="Y33" s="88"/>
      <c r="Z33" s="93"/>
      <c r="AA33" s="88"/>
      <c r="AB33" s="93"/>
      <c r="AC33" s="88"/>
      <c r="AD33" s="94"/>
      <c r="AE33" s="91"/>
      <c r="AF33" s="92"/>
      <c r="AG33" s="716"/>
      <c r="AH33" s="547"/>
      <c r="AI33" s="460"/>
      <c r="AJ33" s="476">
        <f>SUM(Jan:Dez!AS33)</f>
        <v>0</v>
      </c>
      <c r="AK33" s="494"/>
      <c r="AL33" s="659"/>
      <c r="AM33" s="460"/>
      <c r="AN33" s="476">
        <f>SUM(Jan:Dez!AW33)</f>
        <v>0</v>
      </c>
      <c r="AO33" s="494"/>
      <c r="AP33" s="659"/>
      <c r="AQ33" s="460"/>
      <c r="AR33" s="476">
        <f>SUM(Jan:Dez!BA33)</f>
        <v>0</v>
      </c>
      <c r="AS33" s="506">
        <f>+Dez!AE3</f>
        <v>0</v>
      </c>
      <c r="AT33" s="144"/>
      <c r="AU33" s="148"/>
      <c r="AV33" s="1253"/>
      <c r="AW33" s="604"/>
    </row>
    <row r="34" spans="1:49" ht="13.35" customHeight="1" x14ac:dyDescent="0.45">
      <c r="A34" s="76">
        <f t="shared" si="2"/>
        <v>0</v>
      </c>
      <c r="B34" s="1332" t="s">
        <v>209</v>
      </c>
      <c r="C34" s="1333"/>
      <c r="D34" s="785"/>
      <c r="E34" s="1331"/>
      <c r="F34" s="1286"/>
      <c r="G34" s="1287"/>
      <c r="H34" s="1213" t="s">
        <v>86</v>
      </c>
      <c r="I34" s="1214"/>
      <c r="J34" s="1214"/>
      <c r="K34" s="1214"/>
      <c r="L34" s="1215"/>
      <c r="N34" s="87"/>
      <c r="O34" s="88"/>
      <c r="P34" s="93"/>
      <c r="Q34" s="88"/>
      <c r="R34" s="93"/>
      <c r="S34" s="88"/>
      <c r="T34" s="93"/>
      <c r="U34" s="88"/>
      <c r="V34" s="93"/>
      <c r="W34" s="88"/>
      <c r="X34" s="93"/>
      <c r="Y34" s="88"/>
      <c r="Z34" s="93"/>
      <c r="AA34" s="88"/>
      <c r="AB34" s="93"/>
      <c r="AC34" s="88"/>
      <c r="AD34" s="94"/>
      <c r="AE34" s="91"/>
      <c r="AF34" s="92">
        <f>IF(AG34="E",1,0)</f>
        <v>0</v>
      </c>
      <c r="AG34" s="715">
        <f>+Parameter!D10</f>
        <v>0</v>
      </c>
      <c r="AH34" s="575" t="str">
        <f>+B10</f>
        <v>#</v>
      </c>
      <c r="AI34" s="537"/>
      <c r="AJ34" s="250">
        <f>SUM(AJ35:AJ38)</f>
        <v>0</v>
      </c>
      <c r="AK34" s="250"/>
      <c r="AL34" s="657"/>
      <c r="AM34" s="250"/>
      <c r="AN34" s="250">
        <f>SUM(AN35:AN38)</f>
        <v>0</v>
      </c>
      <c r="AO34" s="250"/>
      <c r="AP34" s="657"/>
      <c r="AQ34" s="250"/>
      <c r="AR34" s="250">
        <f>SUM(AR35:AR38)</f>
        <v>0</v>
      </c>
      <c r="AS34" s="560">
        <f>+AR34+AN34+AJ34</f>
        <v>0</v>
      </c>
      <c r="AT34" s="144"/>
      <c r="AU34" s="149">
        <f>SUM(Jan:Dez!BV38)</f>
        <v>0</v>
      </c>
      <c r="AV34" s="1253"/>
      <c r="AW34" s="604"/>
    </row>
    <row r="35" spans="1:49" ht="13.35" customHeight="1" x14ac:dyDescent="0.45">
      <c r="A35" s="76">
        <f t="shared" si="2"/>
        <v>0</v>
      </c>
      <c r="B35" s="1311" t="s">
        <v>208</v>
      </c>
      <c r="C35" s="1312"/>
      <c r="D35" s="785"/>
      <c r="E35" s="1331"/>
      <c r="F35" s="1286"/>
      <c r="G35" s="1287"/>
      <c r="H35" s="1216" t="s">
        <v>204</v>
      </c>
      <c r="I35" s="1217"/>
      <c r="J35" s="1217"/>
      <c r="K35" s="1217"/>
      <c r="L35" s="1218"/>
      <c r="N35" s="87"/>
      <c r="O35" s="88"/>
      <c r="P35" s="93"/>
      <c r="Q35" s="88"/>
      <c r="R35" s="93"/>
      <c r="S35" s="88"/>
      <c r="T35" s="93"/>
      <c r="U35" s="88"/>
      <c r="V35" s="93"/>
      <c r="W35" s="88"/>
      <c r="X35" s="93"/>
      <c r="Y35" s="88"/>
      <c r="Z35" s="93"/>
      <c r="AA35" s="88"/>
      <c r="AB35" s="93"/>
      <c r="AC35" s="88"/>
      <c r="AD35" s="94"/>
      <c r="AE35" s="91"/>
      <c r="AF35" s="92"/>
      <c r="AG35" s="716"/>
      <c r="AH35" s="576"/>
      <c r="AI35" s="579"/>
      <c r="AJ35" s="999">
        <f>SUM(Jan:Dez!AS35)</f>
        <v>0</v>
      </c>
      <c r="AK35" s="493"/>
      <c r="AL35" s="660"/>
      <c r="AM35" s="579"/>
      <c r="AN35" s="999">
        <f>SUM(Jan:Dez!AW35)</f>
        <v>0</v>
      </c>
      <c r="AO35" s="493"/>
      <c r="AP35" s="660"/>
      <c r="AQ35" s="579"/>
      <c r="AR35" s="999">
        <f>SUM(Jan:Dez!BA35)</f>
        <v>0</v>
      </c>
      <c r="AS35" s="505" t="str">
        <f>IF(AS36&lt;&gt;0,"aktuell","")</f>
        <v/>
      </c>
      <c r="AT35" s="144"/>
      <c r="AU35" s="148"/>
      <c r="AV35" s="1253"/>
      <c r="AW35" s="604"/>
    </row>
    <row r="36" spans="1:49" ht="13.35" customHeight="1" x14ac:dyDescent="0.45">
      <c r="A36" s="76">
        <f t="shared" si="2"/>
        <v>0</v>
      </c>
      <c r="B36" s="1206" t="s">
        <v>210</v>
      </c>
      <c r="C36" s="1207"/>
      <c r="D36" s="785"/>
      <c r="E36" s="1331"/>
      <c r="F36" s="842"/>
      <c r="G36" s="259"/>
      <c r="H36" s="826" t="s">
        <v>189</v>
      </c>
      <c r="N36" s="87"/>
      <c r="O36" s="88"/>
      <c r="P36" s="93"/>
      <c r="Q36" s="88"/>
      <c r="R36" s="93"/>
      <c r="S36" s="88"/>
      <c r="T36" s="93"/>
      <c r="U36" s="88"/>
      <c r="V36" s="93"/>
      <c r="W36" s="88"/>
      <c r="X36" s="93"/>
      <c r="Y36" s="88"/>
      <c r="Z36" s="93"/>
      <c r="AA36" s="88"/>
      <c r="AB36" s="93"/>
      <c r="AC36" s="88"/>
      <c r="AD36" s="94"/>
      <c r="AE36" s="91"/>
      <c r="AF36" s="92"/>
      <c r="AG36" s="716"/>
      <c r="AH36" s="577"/>
      <c r="AI36" s="580"/>
      <c r="AJ36" s="1000">
        <f>SUM(Jan:Dez!AS36)</f>
        <v>0</v>
      </c>
      <c r="AK36" s="494"/>
      <c r="AL36" s="580"/>
      <c r="AM36" s="580"/>
      <c r="AN36" s="1000">
        <f>SUM(Jan:Dez!AW36)</f>
        <v>0</v>
      </c>
      <c r="AO36" s="494"/>
      <c r="AP36" s="580"/>
      <c r="AQ36" s="580"/>
      <c r="AR36" s="1000">
        <f>SUM(Jan:Dez!BA36)</f>
        <v>0</v>
      </c>
      <c r="AS36" s="506">
        <f>IF($I$7="y",(IF(B10&lt;&gt;"#",SUM(Jan:Dez!BB36),0)),0)</f>
        <v>0</v>
      </c>
      <c r="AT36" s="144"/>
      <c r="AU36" s="148"/>
      <c r="AV36" s="1253"/>
      <c r="AW36" s="604"/>
    </row>
    <row r="37" spans="1:49" ht="13.35" customHeight="1" x14ac:dyDescent="0.45">
      <c r="A37" s="76">
        <f t="shared" si="2"/>
        <v>0</v>
      </c>
      <c r="B37" s="1206" t="s">
        <v>56</v>
      </c>
      <c r="C37" s="1207"/>
      <c r="D37" s="785"/>
      <c r="E37" s="1331"/>
      <c r="F37" s="842"/>
      <c r="G37" s="259"/>
      <c r="H37" s="1219" t="s">
        <v>193</v>
      </c>
      <c r="I37" s="1220"/>
      <c r="J37" s="1220"/>
      <c r="K37" s="1220"/>
      <c r="L37" s="1221"/>
      <c r="M37" s="125"/>
      <c r="N37" s="87"/>
      <c r="O37" s="88"/>
      <c r="P37" s="93"/>
      <c r="Q37" s="88"/>
      <c r="R37" s="93"/>
      <c r="S37" s="88"/>
      <c r="T37" s="93"/>
      <c r="U37" s="88"/>
      <c r="V37" s="93"/>
      <c r="W37" s="88"/>
      <c r="X37" s="93"/>
      <c r="Y37" s="88"/>
      <c r="Z37" s="93"/>
      <c r="AA37" s="88"/>
      <c r="AB37" s="93"/>
      <c r="AC37" s="88"/>
      <c r="AD37" s="94"/>
      <c r="AE37" s="91"/>
      <c r="AF37" s="92"/>
      <c r="AG37" s="716"/>
      <c r="AH37" s="577"/>
      <c r="AI37" s="580"/>
      <c r="AJ37" s="1000">
        <f>SUM(Jan:Dez!AS37)</f>
        <v>0</v>
      </c>
      <c r="AK37" s="494"/>
      <c r="AL37" s="580"/>
      <c r="AM37" s="580"/>
      <c r="AN37" s="1000">
        <f>SUM(Jan:Dez!AW37)</f>
        <v>0</v>
      </c>
      <c r="AO37" s="494"/>
      <c r="AP37" s="580"/>
      <c r="AQ37" s="580"/>
      <c r="AR37" s="1000">
        <f>SUM(Jan:Dez!BA37)</f>
        <v>0</v>
      </c>
      <c r="AS37" s="507" t="str">
        <f>IF(AS38&lt;&gt;0,"Jahresende","")</f>
        <v/>
      </c>
      <c r="AT37" s="144"/>
      <c r="AU37" s="148"/>
      <c r="AV37" s="1253"/>
      <c r="AW37" s="604"/>
    </row>
    <row r="38" spans="1:49" ht="13.35" customHeight="1" x14ac:dyDescent="0.45">
      <c r="A38" s="76">
        <f t="shared" si="2"/>
        <v>0</v>
      </c>
      <c r="B38" s="1206" t="s">
        <v>57</v>
      </c>
      <c r="C38" s="1207"/>
      <c r="D38" s="785"/>
      <c r="E38" s="1331"/>
      <c r="F38" s="842"/>
      <c r="G38" s="259"/>
      <c r="H38" s="1222" t="s">
        <v>196</v>
      </c>
      <c r="I38" s="1223"/>
      <c r="J38" s="1223"/>
      <c r="K38" s="1223"/>
      <c r="L38" s="1224"/>
      <c r="N38" s="87"/>
      <c r="O38" s="88"/>
      <c r="P38" s="93"/>
      <c r="Q38" s="88"/>
      <c r="R38" s="93"/>
      <c r="S38" s="88"/>
      <c r="T38" s="93"/>
      <c r="U38" s="88"/>
      <c r="V38" s="93"/>
      <c r="W38" s="88"/>
      <c r="X38" s="93"/>
      <c r="Y38" s="88"/>
      <c r="Z38" s="93"/>
      <c r="AA38" s="88"/>
      <c r="AB38" s="93"/>
      <c r="AC38" s="88"/>
      <c r="AD38" s="94"/>
      <c r="AE38" s="91"/>
      <c r="AF38" s="92"/>
      <c r="AG38" s="716"/>
      <c r="AH38" s="578"/>
      <c r="AI38" s="581"/>
      <c r="AJ38" s="1000">
        <f>SUM(Jan:Dez!AS38)</f>
        <v>0</v>
      </c>
      <c r="AK38" s="494"/>
      <c r="AL38" s="661"/>
      <c r="AM38" s="581"/>
      <c r="AN38" s="1000">
        <f>SUM(Jan:Dez!AW38)</f>
        <v>0</v>
      </c>
      <c r="AO38" s="494"/>
      <c r="AP38" s="661"/>
      <c r="AQ38" s="581"/>
      <c r="AR38" s="1000">
        <f>SUM(Jan:Dez!BA38)</f>
        <v>0</v>
      </c>
      <c r="AS38" s="506">
        <f>+Dez!AH3</f>
        <v>0</v>
      </c>
      <c r="AT38" s="144"/>
      <c r="AU38" s="148"/>
      <c r="AV38" s="1253"/>
      <c r="AW38" s="604"/>
    </row>
    <row r="39" spans="1:49" ht="13.35" customHeight="1" x14ac:dyDescent="0.45">
      <c r="A39" s="76">
        <f t="shared" si="2"/>
        <v>0</v>
      </c>
      <c r="B39" s="1313" t="s">
        <v>249</v>
      </c>
      <c r="C39" s="1314"/>
      <c r="D39" s="785"/>
      <c r="E39" s="1331"/>
      <c r="F39" s="842"/>
      <c r="G39" s="259"/>
      <c r="H39" s="137" t="s">
        <v>11</v>
      </c>
      <c r="I39" s="1225" t="s">
        <v>29</v>
      </c>
      <c r="J39" s="1226"/>
      <c r="K39" s="1226"/>
      <c r="L39" s="136" t="s">
        <v>32</v>
      </c>
      <c r="N39" s="87"/>
      <c r="O39" s="88"/>
      <c r="P39" s="93"/>
      <c r="Q39" s="88"/>
      <c r="R39" s="93"/>
      <c r="S39" s="88"/>
      <c r="T39" s="93"/>
      <c r="U39" s="88"/>
      <c r="V39" s="93"/>
      <c r="W39" s="88"/>
      <c r="X39" s="93"/>
      <c r="Y39" s="88"/>
      <c r="Z39" s="93"/>
      <c r="AA39" s="88"/>
      <c r="AB39" s="93"/>
      <c r="AC39" s="88"/>
      <c r="AD39" s="94"/>
      <c r="AE39" s="91"/>
      <c r="AF39" s="92">
        <f>IF(AG39="E",1,0)</f>
        <v>0</v>
      </c>
      <c r="AG39" s="715">
        <f>+Parameter!D11</f>
        <v>0</v>
      </c>
      <c r="AH39" s="531" t="str">
        <f>+B11</f>
        <v>#</v>
      </c>
      <c r="AI39" s="538"/>
      <c r="AJ39" s="251">
        <f>SUM(AJ40:AJ43)</f>
        <v>0</v>
      </c>
      <c r="AK39" s="251"/>
      <c r="AL39" s="662"/>
      <c r="AM39" s="251"/>
      <c r="AN39" s="251">
        <f>SUM(AN40:AN43)</f>
        <v>0</v>
      </c>
      <c r="AO39" s="251"/>
      <c r="AP39" s="662"/>
      <c r="AQ39" s="251"/>
      <c r="AR39" s="251">
        <f>SUM(AR40:AR43)</f>
        <v>0</v>
      </c>
      <c r="AS39" s="560">
        <f>+AR39+AN39+AJ39</f>
        <v>0</v>
      </c>
      <c r="AT39" s="144"/>
      <c r="AU39" s="149">
        <f>SUM(Jan:Dez!BV43)</f>
        <v>0</v>
      </c>
      <c r="AV39" s="1253"/>
      <c r="AW39" s="604"/>
    </row>
    <row r="40" spans="1:49" ht="13.35" customHeight="1" x14ac:dyDescent="0.45">
      <c r="A40" s="76">
        <f t="shared" si="2"/>
        <v>0</v>
      </c>
      <c r="B40" s="1326" t="s">
        <v>250</v>
      </c>
      <c r="C40" s="1327"/>
      <c r="D40" s="785"/>
      <c r="E40" s="1331"/>
      <c r="F40" s="842"/>
      <c r="G40" s="259"/>
      <c r="H40" s="137" t="s">
        <v>15</v>
      </c>
      <c r="I40" s="1225" t="s">
        <v>30</v>
      </c>
      <c r="J40" s="1226"/>
      <c r="K40" s="1226"/>
      <c r="L40" s="136" t="s">
        <v>33</v>
      </c>
      <c r="N40" s="87"/>
      <c r="O40" s="88"/>
      <c r="P40" s="93"/>
      <c r="Q40" s="88"/>
      <c r="R40" s="93"/>
      <c r="S40" s="88"/>
      <c r="T40" s="93"/>
      <c r="U40" s="88"/>
      <c r="V40" s="93"/>
      <c r="W40" s="88"/>
      <c r="X40" s="93"/>
      <c r="Y40" s="88"/>
      <c r="Z40" s="93"/>
      <c r="AA40" s="88"/>
      <c r="AB40" s="93"/>
      <c r="AC40" s="88"/>
      <c r="AD40" s="94"/>
      <c r="AE40" s="91"/>
      <c r="AF40" s="92"/>
      <c r="AG40" s="716"/>
      <c r="AH40" s="461"/>
      <c r="AI40" s="462"/>
      <c r="AJ40" s="477">
        <f>SUM(Jan:Dez!AS40)</f>
        <v>0</v>
      </c>
      <c r="AK40" s="495"/>
      <c r="AL40" s="663"/>
      <c r="AM40" s="462"/>
      <c r="AN40" s="477">
        <f>SUM(Jan:Dez!AW40)</f>
        <v>0</v>
      </c>
      <c r="AO40" s="495"/>
      <c r="AP40" s="663"/>
      <c r="AQ40" s="462"/>
      <c r="AR40" s="477">
        <f>SUM(Jan:Dez!BA40)</f>
        <v>0</v>
      </c>
      <c r="AS40" s="505" t="str">
        <f>IF(AS41&lt;&gt;0,"aktuell","")</f>
        <v/>
      </c>
      <c r="AT40" s="144"/>
      <c r="AU40" s="148"/>
      <c r="AV40" s="1253"/>
      <c r="AW40" s="604"/>
    </row>
    <row r="41" spans="1:49" ht="13.35" customHeight="1" x14ac:dyDescent="0.45">
      <c r="A41" s="76">
        <f t="shared" si="2"/>
        <v>0</v>
      </c>
      <c r="B41" s="1309" t="s">
        <v>251</v>
      </c>
      <c r="C41" s="1310"/>
      <c r="D41" s="785"/>
      <c r="E41" s="1331"/>
      <c r="F41" s="843"/>
      <c r="G41" s="574"/>
      <c r="H41" s="137" t="s">
        <v>14</v>
      </c>
      <c r="I41" s="1225" t="s">
        <v>31</v>
      </c>
      <c r="J41" s="1226"/>
      <c r="K41" s="1226"/>
      <c r="L41" s="136" t="s">
        <v>34</v>
      </c>
      <c r="N41" s="87"/>
      <c r="O41" s="88"/>
      <c r="P41" s="93"/>
      <c r="Q41" s="88"/>
      <c r="R41" s="93"/>
      <c r="S41" s="88"/>
      <c r="T41" s="93"/>
      <c r="U41" s="88"/>
      <c r="V41" s="93"/>
      <c r="W41" s="88"/>
      <c r="X41" s="93"/>
      <c r="Y41" s="88"/>
      <c r="Z41" s="93"/>
      <c r="AA41" s="88"/>
      <c r="AB41" s="93"/>
      <c r="AC41" s="88"/>
      <c r="AD41" s="94"/>
      <c r="AE41" s="91"/>
      <c r="AF41" s="92"/>
      <c r="AG41" s="716"/>
      <c r="AH41" s="463"/>
      <c r="AI41" s="464"/>
      <c r="AJ41" s="478">
        <f>SUM(Jan:Dez!AS41)</f>
        <v>0</v>
      </c>
      <c r="AK41" s="496"/>
      <c r="AL41" s="464"/>
      <c r="AM41" s="464"/>
      <c r="AN41" s="478">
        <f>SUM(Jan:Dez!AW41)</f>
        <v>0</v>
      </c>
      <c r="AO41" s="496"/>
      <c r="AP41" s="464"/>
      <c r="AQ41" s="464"/>
      <c r="AR41" s="478">
        <f>SUM(Jan:Dez!BA41)</f>
        <v>0</v>
      </c>
      <c r="AS41" s="506">
        <f>IF($I$7="y",(IF(B11&lt;&gt;"#",SUM(Jan:Dez!BB41),0)),0)</f>
        <v>0</v>
      </c>
      <c r="AT41" s="144"/>
      <c r="AU41" s="148"/>
      <c r="AV41" s="1253"/>
      <c r="AW41" s="604"/>
    </row>
    <row r="42" spans="1:49" ht="13.35" customHeight="1" x14ac:dyDescent="0.45">
      <c r="A42" s="76">
        <f t="shared" si="2"/>
        <v>0</v>
      </c>
      <c r="B42" s="1206" t="s">
        <v>153</v>
      </c>
      <c r="C42" s="1207"/>
      <c r="D42" s="785"/>
      <c r="E42" s="1331"/>
      <c r="F42" s="843"/>
      <c r="G42" s="574"/>
      <c r="H42" s="805" t="s">
        <v>195</v>
      </c>
      <c r="N42" s="87"/>
      <c r="O42" s="88"/>
      <c r="P42" s="93"/>
      <c r="Q42" s="88"/>
      <c r="R42" s="93"/>
      <c r="S42" s="88"/>
      <c r="T42" s="93"/>
      <c r="U42" s="88"/>
      <c r="V42" s="93"/>
      <c r="W42" s="88"/>
      <c r="X42" s="93"/>
      <c r="Y42" s="88"/>
      <c r="Z42" s="93"/>
      <c r="AA42" s="88"/>
      <c r="AB42" s="93"/>
      <c r="AC42" s="88"/>
      <c r="AD42" s="94"/>
      <c r="AE42" s="91"/>
      <c r="AF42" s="92"/>
      <c r="AG42" s="716"/>
      <c r="AH42" s="463"/>
      <c r="AI42" s="464"/>
      <c r="AJ42" s="478">
        <f>SUM(Jan:Dez!AS42)</f>
        <v>0</v>
      </c>
      <c r="AK42" s="496"/>
      <c r="AL42" s="464"/>
      <c r="AM42" s="464"/>
      <c r="AN42" s="478">
        <f>SUM(Jan:Dez!AW42)</f>
        <v>0</v>
      </c>
      <c r="AO42" s="496"/>
      <c r="AP42" s="464"/>
      <c r="AQ42" s="464"/>
      <c r="AR42" s="478">
        <f>SUM(Jan:Dez!BA42)</f>
        <v>0</v>
      </c>
      <c r="AS42" s="507" t="str">
        <f>IF(AS43&lt;&gt;0,"Jahresende","")</f>
        <v/>
      </c>
      <c r="AT42" s="144"/>
      <c r="AU42" s="148"/>
      <c r="AV42" s="1253"/>
      <c r="AW42" s="604"/>
    </row>
    <row r="43" spans="1:49" ht="13.35" customHeight="1" x14ac:dyDescent="0.45">
      <c r="A43" s="76">
        <f t="shared" si="2"/>
        <v>0</v>
      </c>
      <c r="B43" s="1208" t="s">
        <v>109</v>
      </c>
      <c r="C43" s="1209"/>
      <c r="D43" s="785"/>
      <c r="E43" s="1320" t="s">
        <v>171</v>
      </c>
      <c r="F43" s="841"/>
      <c r="H43" s="1300" t="s">
        <v>192</v>
      </c>
      <c r="I43" s="1301"/>
      <c r="J43" s="1301"/>
      <c r="K43" s="1301"/>
      <c r="L43" s="1302"/>
      <c r="N43" s="87"/>
      <c r="O43" s="88"/>
      <c r="P43" s="93"/>
      <c r="Q43" s="88"/>
      <c r="R43" s="93"/>
      <c r="S43" s="88"/>
      <c r="T43" s="93"/>
      <c r="U43" s="88"/>
      <c r="V43" s="93"/>
      <c r="W43" s="88"/>
      <c r="X43" s="93"/>
      <c r="Y43" s="88"/>
      <c r="Z43" s="93"/>
      <c r="AA43" s="88"/>
      <c r="AB43" s="93"/>
      <c r="AC43" s="88"/>
      <c r="AD43" s="94"/>
      <c r="AE43" s="91"/>
      <c r="AF43" s="92"/>
      <c r="AG43" s="716"/>
      <c r="AH43" s="502"/>
      <c r="AI43" s="465"/>
      <c r="AJ43" s="503">
        <f>SUM(Jan:Dez!AS43)</f>
        <v>0</v>
      </c>
      <c r="AK43" s="504"/>
      <c r="AL43" s="664"/>
      <c r="AM43" s="465"/>
      <c r="AN43" s="503">
        <f>SUM(Jan:Dez!AW43)</f>
        <v>0</v>
      </c>
      <c r="AO43" s="504"/>
      <c r="AP43" s="664"/>
      <c r="AQ43" s="465"/>
      <c r="AR43" s="503">
        <f>SUM(Jan:Dez!BA43)</f>
        <v>0</v>
      </c>
      <c r="AS43" s="508">
        <f>+Dez!AK3</f>
        <v>0</v>
      </c>
      <c r="AT43" s="144"/>
      <c r="AU43" s="148"/>
      <c r="AV43" s="1253"/>
      <c r="AW43" s="604"/>
    </row>
    <row r="44" spans="1:49" ht="13.35" customHeight="1" x14ac:dyDescent="0.45">
      <c r="A44" s="76">
        <f t="shared" si="2"/>
        <v>0</v>
      </c>
      <c r="B44" s="1328" t="s">
        <v>154</v>
      </c>
      <c r="C44" s="1329"/>
      <c r="D44" s="785"/>
      <c r="E44" s="1321"/>
      <c r="F44" s="841"/>
      <c r="H44" s="788" t="s">
        <v>38</v>
      </c>
      <c r="I44" s="1227" t="s">
        <v>175</v>
      </c>
      <c r="J44" s="1227"/>
      <c r="K44" s="1227"/>
      <c r="L44" s="1228"/>
      <c r="N44" s="87"/>
      <c r="O44" s="88"/>
      <c r="P44" s="93"/>
      <c r="Q44" s="88"/>
      <c r="R44" s="93"/>
      <c r="S44" s="88"/>
      <c r="T44" s="93"/>
      <c r="U44" s="88"/>
      <c r="V44" s="93"/>
      <c r="W44" s="88"/>
      <c r="X44" s="93"/>
      <c r="Y44" s="88"/>
      <c r="Z44" s="93"/>
      <c r="AA44" s="88"/>
      <c r="AB44" s="93"/>
      <c r="AC44" s="88"/>
      <c r="AD44" s="94"/>
      <c r="AE44" s="91"/>
      <c r="AF44" s="92"/>
      <c r="AG44" s="715"/>
      <c r="AH44" s="566" t="s">
        <v>77</v>
      </c>
      <c r="AI44" s="554" t="s">
        <v>72</v>
      </c>
      <c r="AJ44" s="554" t="s">
        <v>73</v>
      </c>
      <c r="AK44" s="555"/>
      <c r="AL44" s="555"/>
      <c r="AM44" s="555"/>
      <c r="AN44" s="556"/>
      <c r="AO44" s="555"/>
      <c r="AP44" s="555"/>
      <c r="AQ44" s="557"/>
      <c r="AR44" s="558" t="str">
        <f>IF(AS44&lt;&gt;0,"Gesamt aktuell gebucht: ","")</f>
        <v/>
      </c>
      <c r="AS44" s="559">
        <f>+AS6+AS11+AS16+AS21+AS26+AS31+AS36+AS41+AS47</f>
        <v>0</v>
      </c>
      <c r="AT44" s="144"/>
      <c r="AV44" s="562"/>
    </row>
    <row r="45" spans="1:49" ht="13.35" customHeight="1" x14ac:dyDescent="0.45">
      <c r="A45" s="76">
        <f t="shared" si="2"/>
        <v>0</v>
      </c>
      <c r="B45" s="1206" t="s">
        <v>174</v>
      </c>
      <c r="C45" s="1207"/>
      <c r="D45" s="785"/>
      <c r="E45" s="1321"/>
      <c r="F45" s="841"/>
      <c r="H45" s="789" t="s">
        <v>176</v>
      </c>
      <c r="I45" s="1229" t="s">
        <v>183</v>
      </c>
      <c r="J45" s="1229"/>
      <c r="K45" s="1229"/>
      <c r="L45" s="1230"/>
      <c r="N45" s="87"/>
      <c r="O45" s="88"/>
      <c r="P45" s="93"/>
      <c r="Q45" s="88"/>
      <c r="R45" s="93"/>
      <c r="S45" s="88"/>
      <c r="T45" s="93"/>
      <c r="U45" s="88"/>
      <c r="V45" s="93"/>
      <c r="W45" s="88"/>
      <c r="X45" s="93"/>
      <c r="Y45" s="88"/>
      <c r="Z45" s="93"/>
      <c r="AA45" s="88"/>
      <c r="AB45" s="93"/>
      <c r="AC45" s="88"/>
      <c r="AD45" s="94"/>
      <c r="AE45" s="91"/>
      <c r="AF45" s="92"/>
      <c r="AG45" s="715"/>
      <c r="AH45" s="640" t="str">
        <f>+D47</f>
        <v>X</v>
      </c>
      <c r="AI45" s="1242" t="s">
        <v>16</v>
      </c>
      <c r="AJ45" s="1242"/>
      <c r="AK45" s="1242"/>
      <c r="AL45" s="1242"/>
      <c r="AM45" s="1242"/>
      <c r="AN45" s="1242"/>
      <c r="AO45" s="1242"/>
      <c r="AP45" s="1242"/>
      <c r="AQ45" s="1242"/>
      <c r="AR45" s="252" t="s">
        <v>27</v>
      </c>
      <c r="AS45" s="561">
        <f>IF(AU47&lt;&gt;0,+AU47,+AU4+AU9+AU14+AU19+AU24+AU29+AU34+AU39+AU45)</f>
        <v>0</v>
      </c>
      <c r="AU45" s="149">
        <f>SUM(Jan:Dez!BV47)</f>
        <v>0</v>
      </c>
      <c r="AV45" s="1234" t="s">
        <v>75</v>
      </c>
    </row>
    <row r="46" spans="1:49" ht="13.35" customHeight="1" x14ac:dyDescent="0.45">
      <c r="A46" s="76">
        <f t="shared" si="2"/>
        <v>0</v>
      </c>
      <c r="B46" s="1298" t="s">
        <v>155</v>
      </c>
      <c r="C46" s="1299"/>
      <c r="D46" s="785"/>
      <c r="E46" s="1321"/>
      <c r="F46" s="1323" t="s">
        <v>270</v>
      </c>
      <c r="G46" s="1324"/>
      <c r="H46" s="790" t="s">
        <v>177</v>
      </c>
      <c r="I46" s="1316" t="s">
        <v>178</v>
      </c>
      <c r="J46" s="1316"/>
      <c r="K46" s="1316"/>
      <c r="L46" s="1317"/>
      <c r="N46" s="87"/>
      <c r="O46" s="88"/>
      <c r="P46" s="127"/>
      <c r="Q46" s="88"/>
      <c r="R46" s="127"/>
      <c r="S46" s="88"/>
      <c r="T46" s="127"/>
      <c r="U46" s="88"/>
      <c r="V46" s="127"/>
      <c r="W46" s="88"/>
      <c r="X46" s="127"/>
      <c r="Y46" s="88"/>
      <c r="Z46" s="127"/>
      <c r="AA46" s="88"/>
      <c r="AB46" s="127"/>
      <c r="AC46" s="88"/>
      <c r="AD46" s="128"/>
      <c r="AE46" s="91"/>
      <c r="AF46" s="92"/>
      <c r="AG46" s="715"/>
      <c r="AH46" s="479"/>
      <c r="AI46" s="480"/>
      <c r="AJ46" s="1244"/>
      <c r="AK46" s="481"/>
      <c r="AL46" s="520"/>
      <c r="AM46" s="520"/>
      <c r="AN46" s="482"/>
      <c r="AO46" s="481"/>
      <c r="AP46" s="520"/>
      <c r="AQ46" s="520"/>
      <c r="AR46" s="483"/>
      <c r="AS46" s="505" t="str">
        <f>IF(AS47&lt;&gt;0,"aktuell","")</f>
        <v/>
      </c>
      <c r="AU46" s="613" t="s">
        <v>27</v>
      </c>
      <c r="AV46" s="1235"/>
    </row>
    <row r="47" spans="1:49" ht="13.35" customHeight="1" x14ac:dyDescent="0.45">
      <c r="A47" s="76" t="str">
        <f t="shared" si="2"/>
        <v>X</v>
      </c>
      <c r="B47" s="1305" t="s">
        <v>203</v>
      </c>
      <c r="C47" s="1306"/>
      <c r="D47" s="692" t="s">
        <v>10</v>
      </c>
      <c r="E47" s="1322"/>
      <c r="F47" s="1325"/>
      <c r="G47" s="1324"/>
      <c r="H47" s="791" t="s">
        <v>179</v>
      </c>
      <c r="I47" s="1318" t="s">
        <v>180</v>
      </c>
      <c r="J47" s="1318"/>
      <c r="K47" s="1318"/>
      <c r="L47" s="1319"/>
      <c r="N47" s="87"/>
      <c r="O47" s="88"/>
      <c r="P47" s="127"/>
      <c r="Q47" s="88"/>
      <c r="R47" s="127"/>
      <c r="S47" s="88"/>
      <c r="T47" s="127"/>
      <c r="U47" s="88"/>
      <c r="V47" s="127"/>
      <c r="W47" s="88"/>
      <c r="X47" s="127"/>
      <c r="Y47" s="88"/>
      <c r="Z47" s="127"/>
      <c r="AA47" s="88"/>
      <c r="AB47" s="127"/>
      <c r="AC47" s="88"/>
      <c r="AD47" s="128"/>
      <c r="AE47" s="91"/>
      <c r="AF47" s="92"/>
      <c r="AG47" s="715"/>
      <c r="AH47" s="1240" t="s">
        <v>89</v>
      </c>
      <c r="AI47" s="1241"/>
      <c r="AJ47" s="1245"/>
      <c r="AK47" s="481"/>
      <c r="AL47" s="1243" t="s">
        <v>10</v>
      </c>
      <c r="AM47" s="1243" t="s">
        <v>28</v>
      </c>
      <c r="AN47" s="1243"/>
      <c r="AO47" s="1243"/>
      <c r="AP47" s="1243"/>
      <c r="AQ47" s="480"/>
      <c r="AR47" s="1239">
        <f>SUM(Jan:Dez!AZ46:AZ47)</f>
        <v>0</v>
      </c>
      <c r="AS47" s="506">
        <f>IF($I$7="y",SUM(Jan:Dez!BB46),0)</f>
        <v>0</v>
      </c>
      <c r="AU47" s="614">
        <f>+AU49-AS2</f>
        <v>0</v>
      </c>
      <c r="AV47" s="1235"/>
    </row>
    <row r="48" spans="1:49" ht="10.050000000000001" customHeight="1" x14ac:dyDescent="0.45">
      <c r="A48" s="76" t="str">
        <f>+D47</f>
        <v>X</v>
      </c>
      <c r="F48" s="784"/>
      <c r="G48" s="840"/>
      <c r="H48" s="783"/>
      <c r="N48" s="87"/>
      <c r="O48" s="88"/>
      <c r="P48" s="127"/>
      <c r="Q48" s="88"/>
      <c r="R48" s="127"/>
      <c r="S48" s="88"/>
      <c r="T48" s="127"/>
      <c r="U48" s="88"/>
      <c r="V48" s="127"/>
      <c r="W48" s="88"/>
      <c r="X48" s="127"/>
      <c r="Y48" s="88"/>
      <c r="Z48" s="127"/>
      <c r="AA48" s="88"/>
      <c r="AB48" s="127"/>
      <c r="AC48" s="88"/>
      <c r="AD48" s="128"/>
      <c r="AE48" s="91"/>
      <c r="AF48" s="92"/>
      <c r="AG48" s="715"/>
      <c r="AH48" s="1240"/>
      <c r="AI48" s="1241"/>
      <c r="AJ48" s="1245"/>
      <c r="AK48" s="484"/>
      <c r="AL48" s="1243"/>
      <c r="AM48" s="1243"/>
      <c r="AN48" s="1243"/>
      <c r="AO48" s="1243"/>
      <c r="AP48" s="1243"/>
      <c r="AQ48" s="480"/>
      <c r="AR48" s="1239"/>
      <c r="AS48" s="507" t="str">
        <f>IF(AS49&lt;&gt;0,"Jahresende","")</f>
        <v/>
      </c>
      <c r="AU48" s="615" t="s">
        <v>91</v>
      </c>
      <c r="AV48" s="1235"/>
    </row>
    <row r="49" spans="1:49" ht="13.35" customHeight="1" thickBot="1" x14ac:dyDescent="0.4">
      <c r="A49" s="1199" t="s">
        <v>110</v>
      </c>
      <c r="B49" s="1290" t="s">
        <v>194</v>
      </c>
      <c r="C49" s="1291"/>
      <c r="D49" s="1291"/>
      <c r="E49" s="1291"/>
      <c r="F49" s="1291"/>
      <c r="G49" s="1292"/>
      <c r="H49" s="1291"/>
      <c r="I49" s="1291"/>
      <c r="J49" s="1292"/>
      <c r="K49" s="1291"/>
      <c r="L49" s="1293"/>
      <c r="N49" s="87"/>
      <c r="O49" s="88"/>
      <c r="P49" s="129"/>
      <c r="Q49" s="88"/>
      <c r="R49" s="129"/>
      <c r="S49" s="88"/>
      <c r="T49" s="129"/>
      <c r="U49" s="88"/>
      <c r="V49" s="129"/>
      <c r="W49" s="88"/>
      <c r="X49" s="129"/>
      <c r="Y49" s="88"/>
      <c r="Z49" s="129"/>
      <c r="AA49" s="88"/>
      <c r="AB49" s="129"/>
      <c r="AC49" s="88"/>
      <c r="AD49" s="130"/>
      <c r="AE49" s="91"/>
      <c r="AF49" s="92"/>
      <c r="AG49" s="715"/>
      <c r="AH49" s="1248">
        <v>133</v>
      </c>
      <c r="AI49" s="1249"/>
      <c r="AJ49" s="733">
        <v>46088</v>
      </c>
      <c r="AK49" s="484"/>
      <c r="AL49" s="484"/>
      <c r="AM49" s="571"/>
      <c r="AN49" s="484"/>
      <c r="AO49" s="484"/>
      <c r="AP49" s="1246">
        <v>3000</v>
      </c>
      <c r="AQ49" s="1247"/>
      <c r="AR49" s="605">
        <f>EOMONTH(B2,11)+1</f>
        <v>46388</v>
      </c>
      <c r="AS49" s="572">
        <f>+Dez!AN3</f>
        <v>0</v>
      </c>
      <c r="AT49" s="144"/>
      <c r="AU49" s="615">
        <f>+Dez!K48</f>
        <v>0</v>
      </c>
      <c r="AV49" s="1235"/>
    </row>
    <row r="50" spans="1:49" s="567" customFormat="1" ht="4.1500000000000004" customHeight="1" thickTop="1" x14ac:dyDescent="0.45">
      <c r="A50" s="1199"/>
      <c r="B50" s="1294"/>
      <c r="C50" s="1295"/>
      <c r="D50" s="1295"/>
      <c r="E50" s="1295"/>
      <c r="F50" s="1295"/>
      <c r="G50" s="1296"/>
      <c r="H50" s="1295"/>
      <c r="I50" s="1295"/>
      <c r="J50" s="1295"/>
      <c r="K50" s="1295"/>
      <c r="L50" s="1297"/>
      <c r="N50" s="568"/>
      <c r="O50" s="569"/>
      <c r="P50" s="570"/>
      <c r="Q50" s="568"/>
      <c r="R50" s="570"/>
      <c r="S50" s="568"/>
      <c r="T50" s="570"/>
      <c r="U50" s="568"/>
      <c r="V50" s="570"/>
      <c r="W50" s="568"/>
      <c r="X50" s="570"/>
      <c r="Y50" s="568"/>
      <c r="Z50" s="570"/>
      <c r="AA50" s="568"/>
      <c r="AB50" s="570"/>
      <c r="AC50" s="568"/>
      <c r="AD50" s="570"/>
      <c r="AE50" s="568"/>
      <c r="AG50" s="641"/>
      <c r="AH50" s="1237"/>
      <c r="AI50" s="1238"/>
      <c r="AJ50" s="1238"/>
      <c r="AK50" s="1238"/>
      <c r="AL50" s="1238"/>
      <c r="AM50" s="1238"/>
      <c r="AN50" s="1238"/>
      <c r="AO50" s="1238"/>
      <c r="AP50" s="1238"/>
      <c r="AQ50" s="1238"/>
      <c r="AR50" s="1238"/>
      <c r="AS50" s="1238"/>
      <c r="AT50" s="573"/>
      <c r="AU50" s="573"/>
      <c r="AV50" s="1236"/>
      <c r="AW50" s="777"/>
    </row>
    <row r="51" spans="1:49" ht="3" customHeight="1" x14ac:dyDescent="0.45">
      <c r="A51" s="778"/>
      <c r="B51" s="81"/>
      <c r="C51" s="81"/>
      <c r="D51" s="81"/>
      <c r="H51" s="104"/>
      <c r="I51" s="100"/>
      <c r="J51" s="100"/>
      <c r="N51" s="96"/>
      <c r="O51" s="97"/>
      <c r="P51" s="96"/>
      <c r="Q51" s="97"/>
      <c r="R51" s="96"/>
      <c r="S51" s="97"/>
      <c r="T51" s="96"/>
      <c r="U51" s="97"/>
      <c r="V51" s="96"/>
      <c r="W51" s="97"/>
      <c r="X51" s="96"/>
      <c r="Y51" s="97"/>
      <c r="Z51" s="96"/>
      <c r="AA51" s="97"/>
      <c r="AB51" s="96"/>
      <c r="AC51" s="97"/>
      <c r="AD51" s="96"/>
      <c r="AE51" s="97"/>
    </row>
    <row r="52" spans="1:49" s="98" customFormat="1" ht="10.15" customHeight="1" x14ac:dyDescent="0.45">
      <c r="A52" s="72"/>
      <c r="B52" s="81"/>
      <c r="C52" s="100"/>
      <c r="D52" s="81"/>
      <c r="E52" s="81"/>
      <c r="F52" s="81"/>
      <c r="G52" s="81"/>
      <c r="L52" s="81"/>
      <c r="N52" s="1315"/>
      <c r="O52" s="1315"/>
      <c r="P52" s="1315"/>
      <c r="Q52" s="1315"/>
      <c r="R52" s="518"/>
      <c r="S52" s="518"/>
      <c r="T52" s="518"/>
      <c r="U52" s="518"/>
      <c r="V52" s="518"/>
      <c r="W52" s="518"/>
      <c r="X52" s="518"/>
      <c r="Y52" s="518"/>
      <c r="Z52" s="518"/>
      <c r="AA52" s="518"/>
      <c r="AB52" s="518"/>
      <c r="AC52" s="518"/>
      <c r="AD52" s="518"/>
      <c r="AE52" s="518"/>
      <c r="AF52" s="525"/>
      <c r="AG52" s="641"/>
      <c r="AT52" s="145"/>
      <c r="AU52" s="145"/>
    </row>
    <row r="53" spans="1:49" s="99" customFormat="1" ht="12" customHeight="1" x14ac:dyDescent="0.45">
      <c r="A53" s="80"/>
      <c r="B53" s="101"/>
      <c r="C53" s="100"/>
      <c r="D53" s="102"/>
      <c r="E53" s="102"/>
      <c r="F53" s="95"/>
      <c r="G53" s="95"/>
      <c r="L53" s="103"/>
      <c r="M53" s="81"/>
      <c r="N53" s="81"/>
      <c r="O53" s="81"/>
      <c r="P53" s="81"/>
      <c r="Q53" s="81"/>
      <c r="R53" s="81"/>
      <c r="S53" s="81"/>
      <c r="T53" s="81"/>
      <c r="U53" s="81"/>
      <c r="V53" s="81"/>
      <c r="W53" s="81"/>
      <c r="X53" s="81"/>
      <c r="Y53" s="81"/>
      <c r="Z53" s="81"/>
      <c r="AA53" s="81"/>
      <c r="AB53" s="81"/>
      <c r="AC53" s="81"/>
      <c r="AD53" s="81"/>
      <c r="AE53" s="81"/>
      <c r="AF53" s="526"/>
      <c r="AG53" s="641"/>
      <c r="AH53" s="131"/>
      <c r="AI53" s="131"/>
      <c r="AJ53" s="131"/>
      <c r="AK53" s="131"/>
      <c r="AL53" s="131"/>
      <c r="AM53" s="131"/>
      <c r="AN53" s="132"/>
      <c r="AO53" s="131"/>
      <c r="AP53" s="131"/>
      <c r="AQ53" s="131"/>
      <c r="AR53" s="131"/>
      <c r="AS53" s="123"/>
      <c r="AT53" s="145"/>
      <c r="AU53" s="146"/>
    </row>
    <row r="54" spans="1:49" s="99" customFormat="1" ht="12" customHeight="1" x14ac:dyDescent="0.45">
      <c r="A54" s="80"/>
      <c r="B54" s="101"/>
      <c r="C54" s="100"/>
      <c r="D54" s="102"/>
      <c r="E54" s="102"/>
      <c r="F54" s="95"/>
      <c r="G54" s="95"/>
      <c r="H54" s="124"/>
      <c r="I54" s="103"/>
      <c r="J54" s="103"/>
      <c r="L54" s="103"/>
      <c r="M54" s="81"/>
      <c r="N54" s="81"/>
      <c r="O54" s="81"/>
      <c r="P54" s="81"/>
      <c r="Q54" s="81"/>
      <c r="R54" s="81"/>
      <c r="S54" s="81"/>
      <c r="T54" s="81"/>
      <c r="U54" s="81"/>
      <c r="V54" s="81"/>
      <c r="W54" s="81"/>
      <c r="X54" s="81"/>
      <c r="Y54" s="81"/>
      <c r="Z54" s="81"/>
      <c r="AA54" s="81"/>
      <c r="AB54" s="81"/>
      <c r="AC54" s="81"/>
      <c r="AD54" s="81"/>
      <c r="AE54" s="81"/>
      <c r="AF54" s="524"/>
      <c r="AG54" s="641"/>
      <c r="AH54" s="81"/>
      <c r="AI54" s="81"/>
      <c r="AJ54" s="95"/>
      <c r="AK54" s="81"/>
      <c r="AL54" s="81"/>
      <c r="AM54" s="81"/>
      <c r="AN54" s="126"/>
      <c r="AO54" s="81"/>
      <c r="AP54" s="81"/>
      <c r="AQ54" s="81"/>
      <c r="AR54" s="81"/>
      <c r="AS54" s="123"/>
      <c r="AT54" s="147"/>
      <c r="AU54" s="146"/>
    </row>
    <row r="55" spans="1:49" s="99" customFormat="1" ht="12" customHeight="1" x14ac:dyDescent="0.45">
      <c r="A55" s="80"/>
      <c r="B55" s="101"/>
      <c r="C55" s="100"/>
      <c r="D55" s="102"/>
      <c r="E55" s="102"/>
      <c r="F55" s="95"/>
      <c r="G55" s="95"/>
      <c r="H55" s="124"/>
      <c r="I55" s="103"/>
      <c r="J55" s="103"/>
      <c r="L55" s="103"/>
      <c r="M55" s="81"/>
      <c r="N55" s="81"/>
      <c r="O55" s="81"/>
      <c r="P55" s="81"/>
      <c r="Q55" s="81"/>
      <c r="R55" s="81"/>
      <c r="S55" s="81"/>
      <c r="T55" s="81"/>
      <c r="U55" s="81"/>
      <c r="V55" s="81"/>
      <c r="W55" s="81"/>
      <c r="X55" s="81"/>
      <c r="Y55" s="81"/>
      <c r="Z55" s="81"/>
      <c r="AA55" s="81"/>
      <c r="AB55" s="81"/>
      <c r="AC55" s="81"/>
      <c r="AD55" s="81"/>
      <c r="AE55" s="81"/>
      <c r="AF55" s="524"/>
      <c r="AG55" s="641"/>
      <c r="AH55" s="81"/>
      <c r="AI55" s="81"/>
      <c r="AJ55" s="95"/>
      <c r="AK55" s="81"/>
      <c r="AL55" s="81"/>
      <c r="AM55" s="81"/>
      <c r="AN55" s="126"/>
      <c r="AO55" s="81"/>
      <c r="AP55" s="81"/>
      <c r="AQ55" s="81"/>
      <c r="AR55" s="81"/>
      <c r="AS55" s="123"/>
      <c r="AT55" s="147"/>
      <c r="AU55" s="146"/>
    </row>
    <row r="56" spans="1:49" s="99" customFormat="1" ht="12" customHeight="1" x14ac:dyDescent="0.45">
      <c r="A56" s="80"/>
      <c r="B56" s="101"/>
      <c r="C56" s="100"/>
      <c r="D56" s="102"/>
      <c r="E56" s="102"/>
      <c r="F56" s="95"/>
      <c r="G56" s="95"/>
      <c r="H56" s="124"/>
      <c r="I56" s="103"/>
      <c r="J56" s="103"/>
      <c r="L56" s="103"/>
      <c r="M56" s="81"/>
      <c r="N56" s="81"/>
      <c r="O56" s="81"/>
      <c r="P56" s="81"/>
      <c r="Q56" s="81"/>
      <c r="R56" s="81"/>
      <c r="S56" s="81"/>
      <c r="T56" s="81"/>
      <c r="U56" s="81"/>
      <c r="V56" s="81"/>
      <c r="W56" s="81"/>
      <c r="X56" s="81"/>
      <c r="Y56" s="81"/>
      <c r="Z56" s="81"/>
      <c r="AA56" s="81"/>
      <c r="AB56" s="81"/>
      <c r="AC56" s="81"/>
      <c r="AD56" s="81"/>
      <c r="AE56" s="81"/>
      <c r="AF56" s="524"/>
      <c r="AG56" s="641"/>
      <c r="AH56" s="81"/>
      <c r="AI56" s="81"/>
      <c r="AJ56" s="95"/>
      <c r="AK56" s="81"/>
      <c r="AL56" s="81"/>
      <c r="AM56" s="81"/>
      <c r="AN56" s="126"/>
      <c r="AO56" s="81"/>
      <c r="AP56" s="81"/>
      <c r="AQ56" s="81"/>
      <c r="AR56" s="81"/>
      <c r="AS56" s="123"/>
      <c r="AT56" s="147"/>
      <c r="AU56" s="146"/>
    </row>
    <row r="57" spans="1:49" s="99" customFormat="1" ht="12" customHeight="1" x14ac:dyDescent="0.45">
      <c r="A57" s="80"/>
      <c r="B57" s="101"/>
      <c r="C57" s="100"/>
      <c r="D57" s="102"/>
      <c r="E57" s="102"/>
      <c r="F57" s="95"/>
      <c r="G57" s="95"/>
      <c r="H57" s="124"/>
      <c r="I57" s="103"/>
      <c r="J57" s="103"/>
      <c r="L57" s="103"/>
      <c r="M57" s="81"/>
      <c r="N57" s="81"/>
      <c r="O57" s="81"/>
      <c r="P57" s="81"/>
      <c r="Q57" s="81"/>
      <c r="R57" s="81"/>
      <c r="S57" s="81"/>
      <c r="T57" s="81"/>
      <c r="U57" s="81"/>
      <c r="V57" s="81"/>
      <c r="W57" s="81"/>
      <c r="X57" s="81"/>
      <c r="Y57" s="81"/>
      <c r="Z57" s="81"/>
      <c r="AA57" s="81"/>
      <c r="AB57" s="81"/>
      <c r="AC57" s="81"/>
      <c r="AD57" s="81"/>
      <c r="AE57" s="81"/>
      <c r="AF57" s="524"/>
      <c r="AG57" s="641"/>
      <c r="AH57" s="81"/>
      <c r="AI57" s="81"/>
      <c r="AJ57" s="95"/>
      <c r="AK57" s="81"/>
      <c r="AL57" s="81"/>
      <c r="AM57" s="81"/>
      <c r="AN57" s="126"/>
      <c r="AO57" s="81"/>
      <c r="AP57" s="81"/>
      <c r="AQ57" s="81"/>
      <c r="AR57" s="81"/>
      <c r="AS57" s="123"/>
      <c r="AT57" s="147"/>
      <c r="AU57" s="146"/>
    </row>
    <row r="58" spans="1:49" s="99" customFormat="1" ht="12" customHeight="1" x14ac:dyDescent="0.45">
      <c r="A58" s="80"/>
      <c r="B58" s="101"/>
      <c r="C58" s="100"/>
      <c r="D58" s="102"/>
      <c r="E58" s="102"/>
      <c r="F58" s="95"/>
      <c r="G58" s="95"/>
      <c r="H58" s="124"/>
      <c r="I58" s="103"/>
      <c r="J58" s="103"/>
      <c r="L58" s="103"/>
      <c r="M58" s="81"/>
      <c r="N58" s="81"/>
      <c r="O58" s="81"/>
      <c r="P58" s="81"/>
      <c r="Q58" s="81"/>
      <c r="R58" s="81"/>
      <c r="S58" s="81"/>
      <c r="T58" s="81"/>
      <c r="U58" s="81"/>
      <c r="V58" s="81"/>
      <c r="W58" s="81"/>
      <c r="X58" s="81"/>
      <c r="Y58" s="81"/>
      <c r="Z58" s="81"/>
      <c r="AA58" s="81"/>
      <c r="AB58" s="81"/>
      <c r="AC58" s="81"/>
      <c r="AD58" s="81"/>
      <c r="AE58" s="81"/>
      <c r="AF58" s="524"/>
      <c r="AG58" s="641"/>
      <c r="AH58" s="81"/>
      <c r="AI58" s="81"/>
      <c r="AJ58" s="95"/>
      <c r="AK58" s="81"/>
      <c r="AL58" s="81"/>
      <c r="AM58" s="81"/>
      <c r="AN58" s="126"/>
      <c r="AO58" s="81"/>
      <c r="AP58" s="81"/>
      <c r="AQ58" s="81"/>
      <c r="AR58" s="81"/>
      <c r="AS58" s="123"/>
      <c r="AT58" s="147"/>
      <c r="AU58" s="146"/>
    </row>
    <row r="59" spans="1:49" s="99" customFormat="1" ht="12" customHeight="1" x14ac:dyDescent="0.45">
      <c r="A59" s="80"/>
      <c r="B59" s="101"/>
      <c r="C59" s="100"/>
      <c r="D59" s="102"/>
      <c r="E59" s="102"/>
      <c r="F59" s="95"/>
      <c r="G59" s="95"/>
      <c r="H59" s="124"/>
      <c r="I59" s="103"/>
      <c r="J59" s="103"/>
      <c r="L59" s="103"/>
      <c r="M59" s="81"/>
      <c r="N59" s="81"/>
      <c r="O59" s="81"/>
      <c r="P59" s="81"/>
      <c r="Q59" s="81"/>
      <c r="R59" s="81"/>
      <c r="S59" s="81"/>
      <c r="T59" s="81"/>
      <c r="U59" s="81"/>
      <c r="V59" s="81"/>
      <c r="W59" s="81"/>
      <c r="X59" s="81"/>
      <c r="Y59" s="81"/>
      <c r="Z59" s="81"/>
      <c r="AA59" s="81"/>
      <c r="AB59" s="81"/>
      <c r="AC59" s="81"/>
      <c r="AD59" s="81"/>
      <c r="AE59" s="81"/>
      <c r="AF59" s="524"/>
      <c r="AG59" s="641"/>
      <c r="AH59" s="81"/>
      <c r="AI59" s="81"/>
      <c r="AJ59" s="95"/>
      <c r="AK59" s="81"/>
      <c r="AL59" s="81"/>
      <c r="AM59" s="81"/>
      <c r="AN59" s="126"/>
      <c r="AO59" s="81"/>
      <c r="AP59" s="81"/>
      <c r="AQ59" s="81"/>
      <c r="AR59" s="81"/>
      <c r="AS59" s="123"/>
      <c r="AT59" s="147"/>
      <c r="AU59" s="146"/>
    </row>
    <row r="60" spans="1:49" s="99" customFormat="1" ht="12" customHeight="1" x14ac:dyDescent="0.45">
      <c r="A60" s="80"/>
      <c r="B60" s="101"/>
      <c r="C60" s="100"/>
      <c r="D60" s="102"/>
      <c r="E60" s="102"/>
      <c r="F60" s="95"/>
      <c r="G60" s="95"/>
      <c r="H60" s="124"/>
      <c r="I60" s="103"/>
      <c r="J60" s="103"/>
      <c r="L60" s="103"/>
      <c r="M60" s="81"/>
      <c r="N60" s="81"/>
      <c r="O60" s="81"/>
      <c r="P60" s="81"/>
      <c r="Q60" s="81"/>
      <c r="R60" s="81"/>
      <c r="S60" s="81"/>
      <c r="T60" s="81"/>
      <c r="U60" s="81"/>
      <c r="V60" s="81"/>
      <c r="W60" s="81"/>
      <c r="X60" s="81"/>
      <c r="Y60" s="81"/>
      <c r="Z60" s="81"/>
      <c r="AA60" s="81"/>
      <c r="AB60" s="81"/>
      <c r="AC60" s="81"/>
      <c r="AD60" s="81"/>
      <c r="AE60" s="81"/>
      <c r="AF60" s="524"/>
      <c r="AG60" s="641"/>
      <c r="AH60" s="81"/>
      <c r="AI60" s="81"/>
      <c r="AJ60" s="95"/>
      <c r="AK60" s="81"/>
      <c r="AL60" s="81"/>
      <c r="AM60" s="81"/>
      <c r="AN60" s="126"/>
      <c r="AO60" s="81"/>
      <c r="AP60" s="81"/>
      <c r="AQ60" s="81"/>
      <c r="AR60" s="81"/>
      <c r="AS60" s="123"/>
      <c r="AT60" s="147"/>
      <c r="AU60" s="146"/>
    </row>
    <row r="61" spans="1:49" s="99" customFormat="1" ht="12" customHeight="1" x14ac:dyDescent="0.45">
      <c r="A61" s="80"/>
      <c r="B61" s="101"/>
      <c r="C61" s="100"/>
      <c r="D61" s="102"/>
      <c r="E61" s="102"/>
      <c r="F61" s="95"/>
      <c r="G61" s="95"/>
      <c r="H61" s="124"/>
      <c r="I61" s="103"/>
      <c r="J61" s="103"/>
      <c r="L61" s="103"/>
      <c r="M61" s="81"/>
      <c r="N61" s="81"/>
      <c r="O61" s="81"/>
      <c r="P61" s="81"/>
      <c r="Q61" s="81"/>
      <c r="R61" s="81"/>
      <c r="S61" s="81"/>
      <c r="T61" s="81"/>
      <c r="U61" s="81"/>
      <c r="V61" s="81"/>
      <c r="W61" s="81"/>
      <c r="X61" s="81"/>
      <c r="Y61" s="81"/>
      <c r="Z61" s="81"/>
      <c r="AA61" s="81"/>
      <c r="AB61" s="81"/>
      <c r="AC61" s="81"/>
      <c r="AD61" s="81"/>
      <c r="AE61" s="81"/>
      <c r="AF61" s="524"/>
      <c r="AG61" s="641"/>
      <c r="AH61" s="81"/>
      <c r="AI61" s="81"/>
      <c r="AJ61" s="95"/>
      <c r="AK61" s="81"/>
      <c r="AL61" s="81"/>
      <c r="AM61" s="81"/>
      <c r="AN61" s="126"/>
      <c r="AO61" s="81"/>
      <c r="AP61" s="81"/>
      <c r="AQ61" s="81"/>
      <c r="AR61" s="81"/>
      <c r="AS61" s="123"/>
      <c r="AT61" s="147"/>
      <c r="AU61" s="146"/>
    </row>
    <row r="62" spans="1:49" s="99" customFormat="1" ht="12" customHeight="1" x14ac:dyDescent="0.45">
      <c r="A62" s="80"/>
      <c r="B62" s="101"/>
      <c r="C62" s="100"/>
      <c r="D62" s="102"/>
      <c r="E62" s="102"/>
      <c r="F62" s="95"/>
      <c r="G62" s="95"/>
      <c r="H62" s="124"/>
      <c r="I62" s="103"/>
      <c r="J62" s="103"/>
      <c r="L62" s="103"/>
      <c r="M62" s="81"/>
      <c r="N62" s="81"/>
      <c r="O62" s="81"/>
      <c r="P62" s="81"/>
      <c r="Q62" s="81"/>
      <c r="R62" s="81"/>
      <c r="S62" s="81"/>
      <c r="T62" s="81"/>
      <c r="U62" s="81"/>
      <c r="V62" s="81"/>
      <c r="W62" s="81"/>
      <c r="X62" s="81"/>
      <c r="Y62" s="81"/>
      <c r="Z62" s="81"/>
      <c r="AA62" s="81"/>
      <c r="AB62" s="81"/>
      <c r="AC62" s="81"/>
      <c r="AD62" s="81"/>
      <c r="AE62" s="81"/>
      <c r="AF62" s="524"/>
      <c r="AG62" s="641"/>
      <c r="AH62" s="81"/>
      <c r="AI62" s="81"/>
      <c r="AJ62" s="95"/>
      <c r="AK62" s="81"/>
      <c r="AL62" s="81"/>
      <c r="AM62" s="81"/>
      <c r="AN62" s="126"/>
      <c r="AO62" s="81"/>
      <c r="AP62" s="81"/>
      <c r="AQ62" s="81"/>
      <c r="AR62" s="81"/>
      <c r="AS62" s="123"/>
      <c r="AT62" s="147"/>
      <c r="AU62" s="146"/>
    </row>
    <row r="63" spans="1:49" s="99" customFormat="1" ht="12" customHeight="1" x14ac:dyDescent="0.45">
      <c r="A63" s="80"/>
      <c r="B63" s="101"/>
      <c r="C63" s="100"/>
      <c r="D63" s="102"/>
      <c r="E63" s="102"/>
      <c r="F63" s="95"/>
      <c r="G63" s="95"/>
      <c r="H63" s="124"/>
      <c r="I63" s="103"/>
      <c r="J63" s="103"/>
      <c r="L63" s="103"/>
      <c r="M63" s="81"/>
      <c r="N63" s="81"/>
      <c r="O63" s="81"/>
      <c r="P63" s="81"/>
      <c r="Q63" s="81"/>
      <c r="R63" s="81"/>
      <c r="S63" s="81"/>
      <c r="T63" s="81"/>
      <c r="U63" s="81"/>
      <c r="V63" s="81"/>
      <c r="W63" s="81"/>
      <c r="X63" s="81"/>
      <c r="Y63" s="81"/>
      <c r="Z63" s="81"/>
      <c r="AA63" s="81"/>
      <c r="AB63" s="81"/>
      <c r="AC63" s="81"/>
      <c r="AD63" s="81"/>
      <c r="AE63" s="81"/>
      <c r="AF63" s="524"/>
      <c r="AG63" s="641"/>
      <c r="AH63" s="81"/>
      <c r="AI63" s="81"/>
      <c r="AJ63" s="95"/>
      <c r="AK63" s="81"/>
      <c r="AL63" s="81"/>
      <c r="AM63" s="81"/>
      <c r="AN63" s="126"/>
      <c r="AO63" s="81"/>
      <c r="AP63" s="81"/>
      <c r="AQ63" s="81"/>
      <c r="AR63" s="81"/>
      <c r="AS63" s="123"/>
      <c r="AT63" s="147"/>
      <c r="AU63" s="146"/>
    </row>
    <row r="64" spans="1:49" s="99" customFormat="1" ht="12" customHeight="1" x14ac:dyDescent="0.45">
      <c r="A64" s="80"/>
      <c r="B64" s="101"/>
      <c r="C64" s="100"/>
      <c r="D64" s="102"/>
      <c r="E64" s="102"/>
      <c r="F64" s="95"/>
      <c r="G64" s="95"/>
      <c r="H64" s="124"/>
      <c r="I64" s="103"/>
      <c r="J64" s="103"/>
      <c r="L64" s="103"/>
      <c r="M64" s="81"/>
      <c r="N64" s="81"/>
      <c r="O64" s="81"/>
      <c r="P64" s="81"/>
      <c r="Q64" s="81"/>
      <c r="R64" s="81"/>
      <c r="S64" s="81"/>
      <c r="T64" s="81"/>
      <c r="U64" s="81"/>
      <c r="V64" s="81"/>
      <c r="W64" s="81"/>
      <c r="X64" s="81"/>
      <c r="Y64" s="81"/>
      <c r="Z64" s="81"/>
      <c r="AA64" s="81"/>
      <c r="AB64" s="81"/>
      <c r="AC64" s="81"/>
      <c r="AD64" s="81"/>
      <c r="AE64" s="81"/>
      <c r="AF64" s="524"/>
      <c r="AG64" s="641"/>
      <c r="AH64" s="81"/>
      <c r="AI64" s="81"/>
      <c r="AJ64" s="95"/>
      <c r="AK64" s="81"/>
      <c r="AL64" s="81"/>
      <c r="AM64" s="81"/>
      <c r="AN64" s="126"/>
      <c r="AO64" s="81"/>
      <c r="AP64" s="81"/>
      <c r="AQ64" s="81"/>
      <c r="AR64" s="81"/>
      <c r="AS64" s="123"/>
      <c r="AT64" s="147"/>
      <c r="AU64" s="146"/>
    </row>
    <row r="65" spans="1:47" s="99" customFormat="1" ht="12" customHeight="1" x14ac:dyDescent="0.45">
      <c r="A65" s="80"/>
      <c r="B65" s="101"/>
      <c r="C65" s="100"/>
      <c r="D65" s="102"/>
      <c r="E65" s="102"/>
      <c r="F65" s="95"/>
      <c r="G65" s="95"/>
      <c r="H65" s="124"/>
      <c r="I65" s="103"/>
      <c r="J65" s="103"/>
      <c r="L65" s="103"/>
      <c r="M65" s="81"/>
      <c r="N65" s="81"/>
      <c r="O65" s="81"/>
      <c r="P65" s="81"/>
      <c r="Q65" s="81"/>
      <c r="R65" s="81"/>
      <c r="S65" s="81"/>
      <c r="T65" s="81"/>
      <c r="U65" s="81"/>
      <c r="V65" s="81"/>
      <c r="W65" s="81"/>
      <c r="X65" s="81"/>
      <c r="Y65" s="81"/>
      <c r="Z65" s="81"/>
      <c r="AA65" s="81"/>
      <c r="AB65" s="81"/>
      <c r="AC65" s="81"/>
      <c r="AD65" s="81"/>
      <c r="AE65" s="81"/>
      <c r="AF65" s="524"/>
      <c r="AG65" s="641"/>
      <c r="AH65" s="81"/>
      <c r="AI65" s="81"/>
      <c r="AJ65" s="95"/>
      <c r="AK65" s="81"/>
      <c r="AL65" s="81"/>
      <c r="AM65" s="81"/>
      <c r="AN65" s="126"/>
      <c r="AO65" s="81"/>
      <c r="AP65" s="81"/>
      <c r="AQ65" s="81"/>
      <c r="AR65" s="81"/>
      <c r="AS65" s="123"/>
      <c r="AT65" s="147"/>
      <c r="AU65" s="146"/>
    </row>
    <row r="66" spans="1:47" s="99" customFormat="1" ht="12" customHeight="1" x14ac:dyDescent="0.45">
      <c r="A66" s="80"/>
      <c r="B66" s="101"/>
      <c r="C66" s="100"/>
      <c r="D66" s="102"/>
      <c r="E66" s="102"/>
      <c r="F66" s="95"/>
      <c r="G66" s="95"/>
      <c r="H66" s="124"/>
      <c r="I66" s="103"/>
      <c r="J66" s="103"/>
      <c r="L66" s="103"/>
      <c r="M66" s="81"/>
      <c r="N66" s="81"/>
      <c r="O66" s="81"/>
      <c r="P66" s="81"/>
      <c r="Q66" s="81"/>
      <c r="R66" s="81"/>
      <c r="S66" s="81"/>
      <c r="T66" s="81"/>
      <c r="U66" s="81"/>
      <c r="V66" s="81"/>
      <c r="W66" s="81"/>
      <c r="X66" s="81"/>
      <c r="Y66" s="81"/>
      <c r="Z66" s="81"/>
      <c r="AA66" s="81"/>
      <c r="AB66" s="81"/>
      <c r="AC66" s="81"/>
      <c r="AD66" s="81"/>
      <c r="AE66" s="81"/>
      <c r="AF66" s="524"/>
      <c r="AG66" s="641"/>
      <c r="AH66" s="81"/>
      <c r="AI66" s="81"/>
      <c r="AJ66" s="95"/>
      <c r="AK66" s="81"/>
      <c r="AL66" s="81"/>
      <c r="AM66" s="81"/>
      <c r="AN66" s="126"/>
      <c r="AO66" s="81"/>
      <c r="AP66" s="81"/>
      <c r="AQ66" s="81"/>
      <c r="AR66" s="81"/>
      <c r="AS66" s="123"/>
      <c r="AT66" s="147"/>
      <c r="AU66" s="146"/>
    </row>
    <row r="67" spans="1:47" s="99" customFormat="1" ht="12" customHeight="1" x14ac:dyDescent="0.45">
      <c r="A67" s="80"/>
      <c r="B67" s="101"/>
      <c r="C67" s="100"/>
      <c r="D67" s="102"/>
      <c r="E67" s="102"/>
      <c r="F67" s="95"/>
      <c r="G67" s="95"/>
      <c r="H67" s="124"/>
      <c r="I67" s="103"/>
      <c r="J67" s="103"/>
      <c r="L67" s="103"/>
      <c r="M67" s="81"/>
      <c r="N67" s="81"/>
      <c r="O67" s="81"/>
      <c r="P67" s="81"/>
      <c r="Q67" s="81"/>
      <c r="R67" s="81"/>
      <c r="S67" s="81"/>
      <c r="T67" s="81"/>
      <c r="U67" s="81"/>
      <c r="V67" s="81"/>
      <c r="W67" s="81"/>
      <c r="X67" s="81"/>
      <c r="Y67" s="81"/>
      <c r="Z67" s="81"/>
      <c r="AA67" s="81"/>
      <c r="AB67" s="81"/>
      <c r="AC67" s="81"/>
      <c r="AD67" s="81"/>
      <c r="AE67" s="81"/>
      <c r="AF67" s="524"/>
      <c r="AG67" s="641"/>
      <c r="AH67" s="81"/>
      <c r="AI67" s="81"/>
      <c r="AJ67" s="95"/>
      <c r="AK67" s="81"/>
      <c r="AL67" s="81"/>
      <c r="AM67" s="81"/>
      <c r="AN67" s="126"/>
      <c r="AO67" s="81"/>
      <c r="AP67" s="81"/>
      <c r="AQ67" s="81"/>
      <c r="AR67" s="81"/>
      <c r="AS67" s="123"/>
      <c r="AT67" s="147"/>
      <c r="AU67" s="146"/>
    </row>
    <row r="68" spans="1:47" s="100" customFormat="1" ht="12" customHeight="1" x14ac:dyDescent="0.45">
      <c r="A68" s="80"/>
      <c r="B68" s="101"/>
      <c r="D68" s="102"/>
      <c r="E68" s="102"/>
      <c r="F68" s="95"/>
      <c r="G68" s="95"/>
      <c r="H68" s="124"/>
      <c r="I68" s="103"/>
      <c r="J68" s="103"/>
      <c r="K68" s="99"/>
      <c r="L68" s="103"/>
      <c r="M68" s="81"/>
      <c r="N68" s="81"/>
      <c r="O68" s="81"/>
      <c r="P68" s="81"/>
      <c r="Q68" s="81"/>
      <c r="R68" s="81"/>
      <c r="S68" s="81"/>
      <c r="T68" s="81"/>
      <c r="U68" s="81"/>
      <c r="V68" s="81"/>
      <c r="W68" s="81"/>
      <c r="X68" s="81"/>
      <c r="Y68" s="81"/>
      <c r="Z68" s="81"/>
      <c r="AA68" s="81"/>
      <c r="AB68" s="81"/>
      <c r="AC68" s="81"/>
      <c r="AD68" s="81"/>
      <c r="AE68" s="81"/>
      <c r="AF68" s="524"/>
      <c r="AG68" s="641"/>
      <c r="AH68" s="81"/>
      <c r="AI68" s="81"/>
      <c r="AJ68" s="95"/>
      <c r="AK68" s="81"/>
      <c r="AL68" s="81"/>
      <c r="AM68" s="81"/>
      <c r="AN68" s="126"/>
      <c r="AO68" s="81"/>
      <c r="AP68" s="81"/>
      <c r="AQ68" s="81"/>
      <c r="AR68" s="81"/>
      <c r="AS68" s="123"/>
      <c r="AT68" s="147"/>
      <c r="AU68" s="143"/>
    </row>
    <row r="69" spans="1:47" s="100" customFormat="1" x14ac:dyDescent="0.45">
      <c r="A69" s="80"/>
      <c r="B69" s="101"/>
      <c r="D69" s="102"/>
      <c r="E69" s="102"/>
      <c r="F69" s="95"/>
      <c r="G69" s="95"/>
      <c r="H69" s="124"/>
      <c r="I69" s="103"/>
      <c r="J69" s="103"/>
      <c r="K69" s="99"/>
      <c r="L69" s="103"/>
      <c r="M69" s="81"/>
      <c r="N69" s="81"/>
      <c r="O69" s="81"/>
      <c r="P69" s="81"/>
      <c r="Q69" s="81"/>
      <c r="R69" s="81"/>
      <c r="S69" s="81"/>
      <c r="T69" s="81"/>
      <c r="U69" s="81"/>
      <c r="V69" s="81"/>
      <c r="W69" s="81"/>
      <c r="X69" s="81"/>
      <c r="Y69" s="81"/>
      <c r="Z69" s="81"/>
      <c r="AA69" s="81"/>
      <c r="AB69" s="81"/>
      <c r="AC69" s="81"/>
      <c r="AD69" s="81"/>
      <c r="AE69" s="81"/>
      <c r="AF69" s="524"/>
      <c r="AG69" s="641"/>
      <c r="AH69" s="81"/>
      <c r="AI69" s="81"/>
      <c r="AJ69" s="95"/>
      <c r="AK69" s="81"/>
      <c r="AL69" s="81"/>
      <c r="AM69" s="81"/>
      <c r="AN69" s="126"/>
      <c r="AO69" s="81"/>
      <c r="AP69" s="81"/>
      <c r="AQ69" s="81"/>
      <c r="AR69" s="81"/>
      <c r="AS69" s="123"/>
      <c r="AT69" s="142"/>
      <c r="AU69" s="143"/>
    </row>
    <row r="70" spans="1:47" s="100" customFormat="1" x14ac:dyDescent="0.45">
      <c r="A70" s="80"/>
      <c r="B70" s="101"/>
      <c r="D70" s="102"/>
      <c r="E70" s="102"/>
      <c r="F70" s="95"/>
      <c r="G70" s="95"/>
      <c r="H70" s="124"/>
      <c r="I70" s="103"/>
      <c r="J70" s="103"/>
      <c r="K70" s="99"/>
      <c r="L70" s="103"/>
      <c r="M70" s="81"/>
      <c r="N70" s="81"/>
      <c r="O70" s="81"/>
      <c r="P70" s="81"/>
      <c r="Q70" s="81"/>
      <c r="R70" s="81"/>
      <c r="S70" s="81"/>
      <c r="T70" s="81"/>
      <c r="U70" s="81"/>
      <c r="V70" s="81"/>
      <c r="W70" s="81"/>
      <c r="X70" s="81"/>
      <c r="Y70" s="81"/>
      <c r="Z70" s="81"/>
      <c r="AA70" s="81"/>
      <c r="AB70" s="81"/>
      <c r="AC70" s="81"/>
      <c r="AD70" s="81"/>
      <c r="AE70" s="81"/>
      <c r="AF70" s="524"/>
      <c r="AG70" s="641"/>
      <c r="AH70" s="81"/>
      <c r="AI70" s="81"/>
      <c r="AJ70" s="95"/>
      <c r="AK70" s="81"/>
      <c r="AL70" s="81"/>
      <c r="AM70" s="81"/>
      <c r="AN70" s="126"/>
      <c r="AO70" s="81"/>
      <c r="AP70" s="81"/>
      <c r="AQ70" s="81"/>
      <c r="AR70" s="81"/>
      <c r="AS70" s="123"/>
      <c r="AT70" s="142"/>
      <c r="AU70" s="143"/>
    </row>
    <row r="71" spans="1:47" s="100" customFormat="1" x14ac:dyDescent="0.45">
      <c r="A71" s="80"/>
      <c r="B71" s="101"/>
      <c r="D71" s="102"/>
      <c r="E71" s="102"/>
      <c r="F71" s="95"/>
      <c r="G71" s="95"/>
      <c r="H71" s="124"/>
      <c r="I71" s="103"/>
      <c r="J71" s="103"/>
      <c r="K71" s="99"/>
      <c r="L71" s="103"/>
      <c r="M71" s="81"/>
      <c r="N71" s="81"/>
      <c r="O71" s="81"/>
      <c r="P71" s="81"/>
      <c r="Q71" s="81"/>
      <c r="R71" s="81"/>
      <c r="S71" s="81"/>
      <c r="T71" s="81"/>
      <c r="U71" s="81"/>
      <c r="V71" s="81"/>
      <c r="W71" s="81"/>
      <c r="X71" s="81"/>
      <c r="Y71" s="81"/>
      <c r="Z71" s="81"/>
      <c r="AA71" s="81"/>
      <c r="AB71" s="81"/>
      <c r="AC71" s="81"/>
      <c r="AD71" s="81"/>
      <c r="AE71" s="81"/>
      <c r="AF71" s="524"/>
      <c r="AG71" s="641"/>
      <c r="AH71" s="81"/>
      <c r="AI71" s="81"/>
      <c r="AJ71" s="95"/>
      <c r="AK71" s="81"/>
      <c r="AL71" s="81"/>
      <c r="AM71" s="81"/>
      <c r="AN71" s="126"/>
      <c r="AO71" s="81"/>
      <c r="AP71" s="81"/>
      <c r="AQ71" s="81"/>
      <c r="AR71" s="81"/>
      <c r="AS71" s="123"/>
      <c r="AT71" s="142"/>
      <c r="AU71" s="143"/>
    </row>
    <row r="72" spans="1:47" s="100" customFormat="1" x14ac:dyDescent="0.45">
      <c r="A72" s="80"/>
      <c r="B72" s="101"/>
      <c r="D72" s="102"/>
      <c r="E72" s="102"/>
      <c r="F72" s="95"/>
      <c r="G72" s="95"/>
      <c r="H72" s="124"/>
      <c r="I72" s="103"/>
      <c r="J72" s="103"/>
      <c r="K72" s="99"/>
      <c r="L72" s="103"/>
      <c r="M72" s="81"/>
      <c r="N72" s="81"/>
      <c r="O72" s="81"/>
      <c r="P72" s="81"/>
      <c r="Q72" s="81"/>
      <c r="R72" s="81"/>
      <c r="S72" s="81"/>
      <c r="T72" s="81"/>
      <c r="U72" s="81"/>
      <c r="V72" s="81"/>
      <c r="W72" s="81"/>
      <c r="X72" s="81"/>
      <c r="Y72" s="81"/>
      <c r="Z72" s="81"/>
      <c r="AA72" s="81"/>
      <c r="AB72" s="81"/>
      <c r="AC72" s="81"/>
      <c r="AD72" s="81"/>
      <c r="AE72" s="81"/>
      <c r="AF72" s="524"/>
      <c r="AG72" s="641"/>
      <c r="AH72" s="81"/>
      <c r="AI72" s="81"/>
      <c r="AJ72" s="95"/>
      <c r="AK72" s="81"/>
      <c r="AL72" s="81"/>
      <c r="AM72" s="81"/>
      <c r="AN72" s="126"/>
      <c r="AO72" s="81"/>
      <c r="AP72" s="81"/>
      <c r="AQ72" s="81"/>
      <c r="AR72" s="81"/>
      <c r="AS72" s="123"/>
      <c r="AT72" s="142"/>
      <c r="AU72" s="143"/>
    </row>
    <row r="73" spans="1:47" s="100" customFormat="1" x14ac:dyDescent="0.45">
      <c r="A73" s="80"/>
      <c r="B73" s="101"/>
      <c r="D73" s="102"/>
      <c r="E73" s="102"/>
      <c r="F73" s="95"/>
      <c r="G73" s="95"/>
      <c r="H73" s="124"/>
      <c r="I73" s="103"/>
      <c r="J73" s="103"/>
      <c r="K73" s="99"/>
      <c r="L73" s="103"/>
      <c r="M73" s="81"/>
      <c r="N73" s="81"/>
      <c r="O73" s="81"/>
      <c r="P73" s="81"/>
      <c r="Q73" s="81"/>
      <c r="R73" s="81"/>
      <c r="S73" s="81"/>
      <c r="T73" s="81"/>
      <c r="U73" s="81"/>
      <c r="V73" s="81"/>
      <c r="W73" s="81"/>
      <c r="X73" s="81"/>
      <c r="Y73" s="81"/>
      <c r="Z73" s="81"/>
      <c r="AA73" s="81"/>
      <c r="AB73" s="81"/>
      <c r="AC73" s="81"/>
      <c r="AD73" s="81"/>
      <c r="AE73" s="81"/>
      <c r="AF73" s="524"/>
      <c r="AG73" s="641"/>
      <c r="AH73" s="81"/>
      <c r="AI73" s="81"/>
      <c r="AJ73" s="95"/>
      <c r="AK73" s="81"/>
      <c r="AL73" s="81"/>
      <c r="AM73" s="81"/>
      <c r="AN73" s="126"/>
      <c r="AO73" s="81"/>
      <c r="AP73" s="81"/>
      <c r="AQ73" s="81"/>
      <c r="AR73" s="81"/>
      <c r="AS73" s="123"/>
      <c r="AT73" s="142"/>
      <c r="AU73" s="143"/>
    </row>
    <row r="74" spans="1:47" s="100" customFormat="1" x14ac:dyDescent="0.45">
      <c r="A74" s="80"/>
      <c r="B74" s="101"/>
      <c r="D74" s="102"/>
      <c r="E74" s="102"/>
      <c r="F74" s="95"/>
      <c r="G74" s="95"/>
      <c r="H74" s="124"/>
      <c r="I74" s="103"/>
      <c r="J74" s="103"/>
      <c r="K74" s="99"/>
      <c r="L74" s="103"/>
      <c r="M74" s="81"/>
      <c r="N74" s="81"/>
      <c r="O74" s="81"/>
      <c r="P74" s="81"/>
      <c r="Q74" s="81"/>
      <c r="R74" s="81"/>
      <c r="S74" s="81"/>
      <c r="T74" s="81"/>
      <c r="U74" s="81"/>
      <c r="V74" s="81"/>
      <c r="W74" s="81"/>
      <c r="X74" s="81"/>
      <c r="Y74" s="81"/>
      <c r="Z74" s="81"/>
      <c r="AA74" s="81"/>
      <c r="AB74" s="81"/>
      <c r="AC74" s="81"/>
      <c r="AD74" s="81"/>
      <c r="AE74" s="81"/>
      <c r="AF74" s="524"/>
      <c r="AG74" s="641"/>
      <c r="AH74" s="81"/>
      <c r="AI74" s="81"/>
      <c r="AJ74" s="95"/>
      <c r="AK74" s="81"/>
      <c r="AL74" s="81"/>
      <c r="AM74" s="81"/>
      <c r="AN74" s="126"/>
      <c r="AO74" s="81"/>
      <c r="AP74" s="81"/>
      <c r="AQ74" s="81"/>
      <c r="AR74" s="81"/>
      <c r="AS74" s="123"/>
      <c r="AT74" s="142"/>
      <c r="AU74" s="143"/>
    </row>
    <row r="75" spans="1:47" s="100" customFormat="1" x14ac:dyDescent="0.45">
      <c r="A75" s="80"/>
      <c r="B75" s="101"/>
      <c r="D75" s="102"/>
      <c r="E75" s="102"/>
      <c r="F75" s="95"/>
      <c r="G75" s="95"/>
      <c r="H75" s="124"/>
      <c r="I75" s="103"/>
      <c r="J75" s="103"/>
      <c r="K75" s="99"/>
      <c r="L75" s="103"/>
      <c r="M75" s="81"/>
      <c r="N75" s="81"/>
      <c r="O75" s="81"/>
      <c r="P75" s="81"/>
      <c r="Q75" s="81"/>
      <c r="R75" s="81"/>
      <c r="S75" s="81"/>
      <c r="T75" s="81"/>
      <c r="U75" s="81"/>
      <c r="V75" s="81"/>
      <c r="W75" s="81"/>
      <c r="X75" s="81"/>
      <c r="Y75" s="81"/>
      <c r="Z75" s="81"/>
      <c r="AA75" s="81"/>
      <c r="AB75" s="81"/>
      <c r="AC75" s="81"/>
      <c r="AD75" s="81"/>
      <c r="AE75" s="81"/>
      <c r="AF75" s="524"/>
      <c r="AG75" s="641"/>
      <c r="AH75" s="81"/>
      <c r="AI75" s="81"/>
      <c r="AJ75" s="95"/>
      <c r="AK75" s="81"/>
      <c r="AL75" s="81"/>
      <c r="AM75" s="81"/>
      <c r="AN75" s="126"/>
      <c r="AO75" s="81"/>
      <c r="AP75" s="81"/>
      <c r="AQ75" s="81"/>
      <c r="AR75" s="81"/>
      <c r="AS75" s="123"/>
      <c r="AT75" s="142"/>
      <c r="AU75" s="143"/>
    </row>
    <row r="76" spans="1:47" s="100" customFormat="1" x14ac:dyDescent="0.45">
      <c r="A76" s="80"/>
      <c r="B76" s="101"/>
      <c r="D76" s="102"/>
      <c r="E76" s="102"/>
      <c r="F76" s="95"/>
      <c r="G76" s="95"/>
      <c r="H76" s="124"/>
      <c r="I76" s="103"/>
      <c r="J76" s="103"/>
      <c r="K76" s="99"/>
      <c r="L76" s="103"/>
      <c r="M76" s="81"/>
      <c r="N76" s="81"/>
      <c r="O76" s="81"/>
      <c r="P76" s="81"/>
      <c r="Q76" s="81"/>
      <c r="R76" s="81"/>
      <c r="S76" s="81"/>
      <c r="T76" s="81"/>
      <c r="U76" s="81"/>
      <c r="V76" s="81"/>
      <c r="W76" s="81"/>
      <c r="X76" s="81"/>
      <c r="Y76" s="81"/>
      <c r="Z76" s="81"/>
      <c r="AA76" s="81"/>
      <c r="AB76" s="81"/>
      <c r="AC76" s="81"/>
      <c r="AD76" s="81"/>
      <c r="AE76" s="81"/>
      <c r="AF76" s="524"/>
      <c r="AG76" s="641"/>
      <c r="AH76" s="81"/>
      <c r="AI76" s="81"/>
      <c r="AJ76" s="95"/>
      <c r="AK76" s="81"/>
      <c r="AL76" s="81"/>
      <c r="AM76" s="81"/>
      <c r="AN76" s="126"/>
      <c r="AO76" s="81"/>
      <c r="AP76" s="81"/>
      <c r="AQ76" s="81"/>
      <c r="AR76" s="81"/>
      <c r="AS76" s="123"/>
      <c r="AT76" s="142"/>
      <c r="AU76" s="143"/>
    </row>
    <row r="77" spans="1:47" s="100" customFormat="1" x14ac:dyDescent="0.45">
      <c r="A77" s="80"/>
      <c r="B77" s="101"/>
      <c r="D77" s="102"/>
      <c r="E77" s="102"/>
      <c r="F77" s="95"/>
      <c r="G77" s="95"/>
      <c r="H77" s="124"/>
      <c r="I77" s="103"/>
      <c r="J77" s="103"/>
      <c r="K77" s="99"/>
      <c r="L77" s="103"/>
      <c r="M77" s="81"/>
      <c r="N77" s="81"/>
      <c r="O77" s="81"/>
      <c r="P77" s="81"/>
      <c r="Q77" s="81"/>
      <c r="R77" s="81"/>
      <c r="S77" s="81"/>
      <c r="T77" s="81"/>
      <c r="U77" s="81"/>
      <c r="V77" s="81"/>
      <c r="W77" s="81"/>
      <c r="X77" s="81"/>
      <c r="Y77" s="81"/>
      <c r="Z77" s="81"/>
      <c r="AA77" s="81"/>
      <c r="AB77" s="81"/>
      <c r="AC77" s="81"/>
      <c r="AD77" s="81"/>
      <c r="AE77" s="81"/>
      <c r="AF77" s="524"/>
      <c r="AG77" s="641"/>
      <c r="AH77" s="81"/>
      <c r="AI77" s="81"/>
      <c r="AJ77" s="95"/>
      <c r="AK77" s="81"/>
      <c r="AL77" s="81"/>
      <c r="AM77" s="81"/>
      <c r="AN77" s="126"/>
      <c r="AO77" s="81"/>
      <c r="AP77" s="81"/>
      <c r="AQ77" s="81"/>
      <c r="AR77" s="81"/>
      <c r="AS77" s="123"/>
      <c r="AT77" s="142"/>
      <c r="AU77" s="143"/>
    </row>
    <row r="78" spans="1:47" s="100" customFormat="1" x14ac:dyDescent="0.45">
      <c r="A78" s="80"/>
      <c r="B78" s="101"/>
      <c r="D78" s="102"/>
      <c r="E78" s="102"/>
      <c r="F78" s="95"/>
      <c r="G78" s="95"/>
      <c r="H78" s="124"/>
      <c r="I78" s="103"/>
      <c r="J78" s="103"/>
      <c r="K78" s="99"/>
      <c r="L78" s="103"/>
      <c r="M78" s="81"/>
      <c r="N78" s="81"/>
      <c r="O78" s="81"/>
      <c r="P78" s="81"/>
      <c r="Q78" s="81"/>
      <c r="R78" s="81"/>
      <c r="S78" s="81"/>
      <c r="T78" s="81"/>
      <c r="U78" s="81"/>
      <c r="V78" s="81"/>
      <c r="W78" s="81"/>
      <c r="X78" s="81"/>
      <c r="Y78" s="81"/>
      <c r="Z78" s="81"/>
      <c r="AA78" s="81"/>
      <c r="AB78" s="81"/>
      <c r="AC78" s="81"/>
      <c r="AD78" s="81"/>
      <c r="AE78" s="81"/>
      <c r="AF78" s="524"/>
      <c r="AG78" s="641"/>
      <c r="AH78" s="81"/>
      <c r="AI78" s="81"/>
      <c r="AJ78" s="95"/>
      <c r="AK78" s="81"/>
      <c r="AL78" s="81"/>
      <c r="AM78" s="81"/>
      <c r="AN78" s="126"/>
      <c r="AO78" s="81"/>
      <c r="AP78" s="81"/>
      <c r="AQ78" s="81"/>
      <c r="AR78" s="81"/>
      <c r="AS78" s="123"/>
      <c r="AT78" s="142"/>
      <c r="AU78" s="143"/>
    </row>
    <row r="79" spans="1:47" s="100" customFormat="1" x14ac:dyDescent="0.45">
      <c r="A79" s="80"/>
      <c r="B79" s="101"/>
      <c r="D79" s="102"/>
      <c r="E79" s="102"/>
      <c r="F79" s="95"/>
      <c r="G79" s="95"/>
      <c r="H79" s="124"/>
      <c r="I79" s="103"/>
      <c r="J79" s="103"/>
      <c r="K79" s="99"/>
      <c r="L79" s="103"/>
      <c r="M79" s="81"/>
      <c r="N79" s="81"/>
      <c r="O79" s="81"/>
      <c r="P79" s="81"/>
      <c r="Q79" s="81"/>
      <c r="R79" s="81"/>
      <c r="S79" s="81"/>
      <c r="T79" s="81"/>
      <c r="U79" s="81"/>
      <c r="V79" s="81"/>
      <c r="W79" s="81"/>
      <c r="X79" s="81"/>
      <c r="Y79" s="81"/>
      <c r="Z79" s="81"/>
      <c r="AA79" s="81"/>
      <c r="AB79" s="81"/>
      <c r="AC79" s="81"/>
      <c r="AD79" s="81"/>
      <c r="AE79" s="81"/>
      <c r="AF79" s="524"/>
      <c r="AG79" s="641"/>
      <c r="AH79" s="81"/>
      <c r="AI79" s="81"/>
      <c r="AJ79" s="95"/>
      <c r="AK79" s="81"/>
      <c r="AL79" s="81"/>
      <c r="AM79" s="81"/>
      <c r="AN79" s="126"/>
      <c r="AO79" s="81"/>
      <c r="AP79" s="81"/>
      <c r="AQ79" s="81"/>
      <c r="AR79" s="81"/>
      <c r="AS79" s="123"/>
      <c r="AT79" s="142"/>
      <c r="AU79" s="143"/>
    </row>
    <row r="80" spans="1:47" s="100" customFormat="1" x14ac:dyDescent="0.45">
      <c r="A80" s="80"/>
      <c r="B80" s="101"/>
      <c r="D80" s="102"/>
      <c r="E80" s="102"/>
      <c r="F80" s="95"/>
      <c r="G80" s="95"/>
      <c r="H80" s="124"/>
      <c r="I80" s="103"/>
      <c r="J80" s="103"/>
      <c r="K80" s="99"/>
      <c r="L80" s="103"/>
      <c r="M80" s="81"/>
      <c r="N80" s="81"/>
      <c r="O80" s="81"/>
      <c r="P80" s="81"/>
      <c r="Q80" s="81"/>
      <c r="R80" s="81"/>
      <c r="S80" s="81"/>
      <c r="T80" s="81"/>
      <c r="U80" s="81"/>
      <c r="V80" s="81"/>
      <c r="W80" s="81"/>
      <c r="X80" s="81"/>
      <c r="Y80" s="81"/>
      <c r="Z80" s="81"/>
      <c r="AA80" s="81"/>
      <c r="AB80" s="81"/>
      <c r="AC80" s="81"/>
      <c r="AD80" s="81"/>
      <c r="AE80" s="81"/>
      <c r="AF80" s="524"/>
      <c r="AG80" s="641"/>
      <c r="AH80" s="81"/>
      <c r="AI80" s="81"/>
      <c r="AJ80" s="95"/>
      <c r="AK80" s="81"/>
      <c r="AL80" s="81"/>
      <c r="AM80" s="81"/>
      <c r="AN80" s="126"/>
      <c r="AO80" s="81"/>
      <c r="AP80" s="81"/>
      <c r="AQ80" s="81"/>
      <c r="AR80" s="81"/>
      <c r="AS80" s="123"/>
      <c r="AT80" s="142"/>
      <c r="AU80" s="143"/>
    </row>
    <row r="81" spans="1:47" s="100" customFormat="1" x14ac:dyDescent="0.45">
      <c r="A81" s="80"/>
      <c r="B81" s="101"/>
      <c r="D81" s="102"/>
      <c r="E81" s="102"/>
      <c r="F81" s="95"/>
      <c r="G81" s="95"/>
      <c r="H81" s="124"/>
      <c r="I81" s="103"/>
      <c r="J81" s="103"/>
      <c r="K81" s="99"/>
      <c r="L81" s="103"/>
      <c r="M81" s="81"/>
      <c r="N81" s="81"/>
      <c r="O81" s="81"/>
      <c r="P81" s="81"/>
      <c r="Q81" s="81"/>
      <c r="R81" s="81"/>
      <c r="S81" s="81"/>
      <c r="T81" s="81"/>
      <c r="U81" s="81"/>
      <c r="V81" s="81"/>
      <c r="W81" s="81"/>
      <c r="X81" s="81"/>
      <c r="Y81" s="81"/>
      <c r="Z81" s="81"/>
      <c r="AA81" s="81"/>
      <c r="AB81" s="81"/>
      <c r="AC81" s="81"/>
      <c r="AD81" s="81"/>
      <c r="AE81" s="81"/>
      <c r="AF81" s="524"/>
      <c r="AG81" s="641"/>
      <c r="AH81" s="81"/>
      <c r="AI81" s="81"/>
      <c r="AJ81" s="95"/>
      <c r="AK81" s="81"/>
      <c r="AL81" s="81"/>
      <c r="AM81" s="81"/>
      <c r="AN81" s="126"/>
      <c r="AO81" s="81"/>
      <c r="AP81" s="81"/>
      <c r="AQ81" s="81"/>
      <c r="AR81" s="81"/>
      <c r="AS81" s="123"/>
      <c r="AT81" s="142"/>
      <c r="AU81" s="143"/>
    </row>
    <row r="82" spans="1:47" s="100" customFormat="1" x14ac:dyDescent="0.45">
      <c r="A82" s="80"/>
      <c r="B82" s="101"/>
      <c r="D82" s="102"/>
      <c r="E82" s="102"/>
      <c r="F82" s="95"/>
      <c r="G82" s="95"/>
      <c r="H82" s="124"/>
      <c r="I82" s="103"/>
      <c r="J82" s="103"/>
      <c r="K82" s="99"/>
      <c r="L82" s="103"/>
      <c r="M82" s="81"/>
      <c r="N82" s="81"/>
      <c r="O82" s="81"/>
      <c r="P82" s="81"/>
      <c r="Q82" s="81"/>
      <c r="R82" s="81"/>
      <c r="S82" s="81"/>
      <c r="T82" s="81"/>
      <c r="U82" s="81"/>
      <c r="V82" s="81"/>
      <c r="W82" s="81"/>
      <c r="X82" s="81"/>
      <c r="Y82" s="81"/>
      <c r="Z82" s="81"/>
      <c r="AA82" s="81"/>
      <c r="AB82" s="81"/>
      <c r="AC82" s="81"/>
      <c r="AD82" s="81"/>
      <c r="AE82" s="81"/>
      <c r="AF82" s="524"/>
      <c r="AG82" s="641"/>
      <c r="AH82" s="81"/>
      <c r="AI82" s="81"/>
      <c r="AJ82" s="95"/>
      <c r="AK82" s="81"/>
      <c r="AL82" s="81"/>
      <c r="AM82" s="81"/>
      <c r="AN82" s="126"/>
      <c r="AO82" s="81"/>
      <c r="AP82" s="81"/>
      <c r="AQ82" s="81"/>
      <c r="AR82" s="81"/>
      <c r="AS82" s="123"/>
      <c r="AT82" s="142"/>
      <c r="AU82" s="143"/>
    </row>
    <row r="83" spans="1:47" s="100" customFormat="1" x14ac:dyDescent="0.45">
      <c r="A83" s="80"/>
      <c r="B83" s="101"/>
      <c r="D83" s="102"/>
      <c r="E83" s="102"/>
      <c r="F83" s="95"/>
      <c r="G83" s="95"/>
      <c r="H83" s="124"/>
      <c r="I83" s="103"/>
      <c r="J83" s="103"/>
      <c r="K83" s="99"/>
      <c r="L83" s="103"/>
      <c r="M83" s="81"/>
      <c r="N83" s="81"/>
      <c r="O83" s="81"/>
      <c r="P83" s="81"/>
      <c r="Q83" s="81"/>
      <c r="R83" s="81"/>
      <c r="S83" s="81"/>
      <c r="T83" s="81"/>
      <c r="U83" s="81"/>
      <c r="V83" s="81"/>
      <c r="W83" s="81"/>
      <c r="X83" s="81"/>
      <c r="Y83" s="81"/>
      <c r="Z83" s="81"/>
      <c r="AA83" s="81"/>
      <c r="AB83" s="81"/>
      <c r="AC83" s="81"/>
      <c r="AD83" s="81"/>
      <c r="AE83" s="81"/>
      <c r="AF83" s="524"/>
      <c r="AG83" s="641"/>
      <c r="AH83" s="81"/>
      <c r="AI83" s="81"/>
      <c r="AJ83" s="95"/>
      <c r="AK83" s="81"/>
      <c r="AL83" s="81"/>
      <c r="AM83" s="81"/>
      <c r="AN83" s="126"/>
      <c r="AO83" s="81"/>
      <c r="AP83" s="81"/>
      <c r="AQ83" s="81"/>
      <c r="AR83" s="81"/>
      <c r="AS83" s="123"/>
      <c r="AT83" s="142"/>
      <c r="AU83" s="143"/>
    </row>
    <row r="84" spans="1:47" s="100" customFormat="1" x14ac:dyDescent="0.45">
      <c r="A84" s="80"/>
      <c r="B84" s="101"/>
      <c r="D84" s="102"/>
      <c r="E84" s="102"/>
      <c r="F84" s="95"/>
      <c r="G84" s="95"/>
      <c r="H84" s="124"/>
      <c r="I84" s="103"/>
      <c r="J84" s="103"/>
      <c r="K84" s="99"/>
      <c r="L84" s="103"/>
      <c r="M84" s="81"/>
      <c r="N84" s="81"/>
      <c r="O84" s="81"/>
      <c r="P84" s="81"/>
      <c r="Q84" s="81"/>
      <c r="R84" s="81"/>
      <c r="S84" s="81"/>
      <c r="T84" s="81"/>
      <c r="U84" s="81"/>
      <c r="V84" s="81"/>
      <c r="W84" s="81"/>
      <c r="X84" s="81"/>
      <c r="Y84" s="81"/>
      <c r="Z84" s="81"/>
      <c r="AA84" s="81"/>
      <c r="AB84" s="81"/>
      <c r="AC84" s="81"/>
      <c r="AD84" s="81"/>
      <c r="AE84" s="81"/>
      <c r="AF84" s="524"/>
      <c r="AG84" s="641"/>
      <c r="AH84" s="81"/>
      <c r="AI84" s="81"/>
      <c r="AJ84" s="95"/>
      <c r="AK84" s="81"/>
      <c r="AL84" s="81"/>
      <c r="AM84" s="81"/>
      <c r="AN84" s="126"/>
      <c r="AO84" s="81"/>
      <c r="AP84" s="81"/>
      <c r="AQ84" s="81"/>
      <c r="AR84" s="81"/>
      <c r="AS84" s="123"/>
      <c r="AT84" s="142"/>
      <c r="AU84" s="143"/>
    </row>
    <row r="85" spans="1:47" s="100" customFormat="1" x14ac:dyDescent="0.45">
      <c r="A85" s="80"/>
      <c r="B85" s="101"/>
      <c r="D85" s="102"/>
      <c r="E85" s="102"/>
      <c r="F85" s="95"/>
      <c r="G85" s="95"/>
      <c r="H85" s="124"/>
      <c r="I85" s="103"/>
      <c r="J85" s="103"/>
      <c r="K85" s="99"/>
      <c r="L85" s="103"/>
      <c r="M85" s="81"/>
      <c r="N85" s="81"/>
      <c r="O85" s="81"/>
      <c r="P85" s="81"/>
      <c r="Q85" s="81"/>
      <c r="R85" s="81"/>
      <c r="S85" s="81"/>
      <c r="T85" s="81"/>
      <c r="U85" s="81"/>
      <c r="V85" s="81"/>
      <c r="W85" s="81"/>
      <c r="X85" s="81"/>
      <c r="Y85" s="81"/>
      <c r="Z85" s="81"/>
      <c r="AA85" s="81"/>
      <c r="AB85" s="81"/>
      <c r="AC85" s="81"/>
      <c r="AD85" s="81"/>
      <c r="AE85" s="81"/>
      <c r="AF85" s="524"/>
      <c r="AG85" s="641"/>
      <c r="AH85" s="81"/>
      <c r="AI85" s="81"/>
      <c r="AJ85" s="95"/>
      <c r="AK85" s="81"/>
      <c r="AL85" s="81"/>
      <c r="AM85" s="81"/>
      <c r="AN85" s="126"/>
      <c r="AO85" s="81"/>
      <c r="AP85" s="81"/>
      <c r="AQ85" s="81"/>
      <c r="AR85" s="81"/>
      <c r="AS85" s="123"/>
      <c r="AT85" s="142"/>
      <c r="AU85" s="143"/>
    </row>
    <row r="86" spans="1:47" s="100" customFormat="1" x14ac:dyDescent="0.45">
      <c r="A86" s="80"/>
      <c r="B86" s="101"/>
      <c r="D86" s="102"/>
      <c r="E86" s="102"/>
      <c r="F86" s="95"/>
      <c r="G86" s="95"/>
      <c r="H86" s="124"/>
      <c r="I86" s="103"/>
      <c r="J86" s="103"/>
      <c r="K86" s="99"/>
      <c r="L86" s="103"/>
      <c r="M86" s="81"/>
      <c r="N86" s="81"/>
      <c r="O86" s="81"/>
      <c r="P86" s="81"/>
      <c r="Q86" s="81"/>
      <c r="R86" s="81"/>
      <c r="S86" s="81"/>
      <c r="T86" s="81"/>
      <c r="U86" s="81"/>
      <c r="V86" s="81"/>
      <c r="W86" s="81"/>
      <c r="X86" s="81"/>
      <c r="Y86" s="81"/>
      <c r="Z86" s="81"/>
      <c r="AA86" s="81"/>
      <c r="AB86" s="81"/>
      <c r="AC86" s="81"/>
      <c r="AD86" s="81"/>
      <c r="AE86" s="81"/>
      <c r="AF86" s="524"/>
      <c r="AG86" s="641"/>
      <c r="AH86" s="81"/>
      <c r="AI86" s="81"/>
      <c r="AJ86" s="95"/>
      <c r="AK86" s="81"/>
      <c r="AL86" s="81"/>
      <c r="AM86" s="81"/>
      <c r="AN86" s="126"/>
      <c r="AO86" s="81"/>
      <c r="AP86" s="81"/>
      <c r="AQ86" s="81"/>
      <c r="AR86" s="81"/>
      <c r="AS86" s="123"/>
      <c r="AT86" s="142"/>
      <c r="AU86" s="143"/>
    </row>
    <row r="87" spans="1:47" s="100" customFormat="1" x14ac:dyDescent="0.45">
      <c r="A87" s="80"/>
      <c r="B87" s="101"/>
      <c r="D87" s="102"/>
      <c r="E87" s="102"/>
      <c r="F87" s="95"/>
      <c r="G87" s="95"/>
      <c r="H87" s="124"/>
      <c r="I87" s="103"/>
      <c r="J87" s="103"/>
      <c r="K87" s="99"/>
      <c r="L87" s="103"/>
      <c r="M87" s="81"/>
      <c r="N87" s="81"/>
      <c r="O87" s="81"/>
      <c r="P87" s="81"/>
      <c r="Q87" s="81"/>
      <c r="R87" s="81"/>
      <c r="S87" s="81"/>
      <c r="T87" s="81"/>
      <c r="U87" s="81"/>
      <c r="V87" s="81"/>
      <c r="W87" s="81"/>
      <c r="X87" s="81"/>
      <c r="Y87" s="81"/>
      <c r="Z87" s="81"/>
      <c r="AA87" s="81"/>
      <c r="AB87" s="81"/>
      <c r="AC87" s="81"/>
      <c r="AD87" s="81"/>
      <c r="AE87" s="81"/>
      <c r="AF87" s="524"/>
      <c r="AG87" s="641"/>
      <c r="AH87" s="81"/>
      <c r="AI87" s="81"/>
      <c r="AJ87" s="95"/>
      <c r="AK87" s="81"/>
      <c r="AL87" s="81"/>
      <c r="AM87" s="81"/>
      <c r="AN87" s="126"/>
      <c r="AO87" s="81"/>
      <c r="AP87" s="81"/>
      <c r="AQ87" s="81"/>
      <c r="AR87" s="81"/>
      <c r="AS87" s="123"/>
      <c r="AT87" s="142"/>
      <c r="AU87" s="143"/>
    </row>
    <row r="88" spans="1:47" s="100" customFormat="1" x14ac:dyDescent="0.45">
      <c r="A88" s="80"/>
      <c r="B88" s="101"/>
      <c r="D88" s="102"/>
      <c r="E88" s="102"/>
      <c r="F88" s="95"/>
      <c r="G88" s="95"/>
      <c r="H88" s="124"/>
      <c r="I88" s="103"/>
      <c r="J88" s="103"/>
      <c r="K88" s="99"/>
      <c r="L88" s="103"/>
      <c r="M88" s="81"/>
      <c r="N88" s="81"/>
      <c r="O88" s="81"/>
      <c r="P88" s="81"/>
      <c r="Q88" s="81"/>
      <c r="R88" s="81"/>
      <c r="S88" s="81"/>
      <c r="T88" s="81"/>
      <c r="U88" s="81"/>
      <c r="V88" s="81"/>
      <c r="W88" s="81"/>
      <c r="X88" s="81"/>
      <c r="Y88" s="81"/>
      <c r="Z88" s="81"/>
      <c r="AA88" s="81"/>
      <c r="AB88" s="81"/>
      <c r="AC88" s="81"/>
      <c r="AD88" s="81"/>
      <c r="AE88" s="81"/>
      <c r="AF88" s="524"/>
      <c r="AG88" s="641"/>
      <c r="AH88" s="81"/>
      <c r="AI88" s="81"/>
      <c r="AJ88" s="95"/>
      <c r="AK88" s="81"/>
      <c r="AL88" s="81"/>
      <c r="AM88" s="81"/>
      <c r="AN88" s="126"/>
      <c r="AO88" s="81"/>
      <c r="AP88" s="81"/>
      <c r="AQ88" s="81"/>
      <c r="AR88" s="81"/>
      <c r="AS88" s="123"/>
      <c r="AT88" s="142"/>
      <c r="AU88" s="143"/>
    </row>
    <row r="89" spans="1:47" s="100" customFormat="1" x14ac:dyDescent="0.45">
      <c r="A89" s="80"/>
      <c r="B89" s="101"/>
      <c r="D89" s="102"/>
      <c r="E89" s="102"/>
      <c r="F89" s="95"/>
      <c r="G89" s="95"/>
      <c r="H89" s="124"/>
      <c r="I89" s="103"/>
      <c r="J89" s="103"/>
      <c r="K89" s="99"/>
      <c r="L89" s="103"/>
      <c r="M89" s="81"/>
      <c r="N89" s="81"/>
      <c r="O89" s="81"/>
      <c r="P89" s="81"/>
      <c r="Q89" s="81"/>
      <c r="R89" s="81"/>
      <c r="S89" s="81"/>
      <c r="T89" s="81"/>
      <c r="U89" s="81"/>
      <c r="V89" s="81"/>
      <c r="W89" s="81"/>
      <c r="X89" s="81"/>
      <c r="Y89" s="81"/>
      <c r="Z89" s="81"/>
      <c r="AA89" s="81"/>
      <c r="AB89" s="81"/>
      <c r="AC89" s="81"/>
      <c r="AD89" s="81"/>
      <c r="AE89" s="81"/>
      <c r="AF89" s="524"/>
      <c r="AG89" s="641"/>
      <c r="AH89" s="81"/>
      <c r="AI89" s="81"/>
      <c r="AJ89" s="95"/>
      <c r="AK89" s="81"/>
      <c r="AL89" s="81"/>
      <c r="AM89" s="81"/>
      <c r="AN89" s="126"/>
      <c r="AO89" s="81"/>
      <c r="AP89" s="81"/>
      <c r="AQ89" s="81"/>
      <c r="AR89" s="81"/>
      <c r="AS89" s="123"/>
      <c r="AT89" s="142"/>
      <c r="AU89" s="143"/>
    </row>
    <row r="90" spans="1:47" s="100" customFormat="1" x14ac:dyDescent="0.45">
      <c r="A90" s="80"/>
      <c r="B90" s="101"/>
      <c r="D90" s="102"/>
      <c r="E90" s="102"/>
      <c r="F90" s="95"/>
      <c r="G90" s="95"/>
      <c r="H90" s="124"/>
      <c r="I90" s="103"/>
      <c r="J90" s="103"/>
      <c r="K90" s="99"/>
      <c r="L90" s="103"/>
      <c r="M90" s="81"/>
      <c r="N90" s="81"/>
      <c r="O90" s="81"/>
      <c r="P90" s="81"/>
      <c r="Q90" s="81"/>
      <c r="R90" s="81"/>
      <c r="S90" s="81"/>
      <c r="T90" s="81"/>
      <c r="U90" s="81"/>
      <c r="V90" s="81"/>
      <c r="W90" s="81"/>
      <c r="X90" s="81"/>
      <c r="Y90" s="81"/>
      <c r="Z90" s="81"/>
      <c r="AA90" s="81"/>
      <c r="AB90" s="81"/>
      <c r="AC90" s="81"/>
      <c r="AD90" s="81"/>
      <c r="AE90" s="81"/>
      <c r="AF90" s="524"/>
      <c r="AG90" s="641"/>
      <c r="AH90" s="81"/>
      <c r="AI90" s="81"/>
      <c r="AJ90" s="95"/>
      <c r="AK90" s="81"/>
      <c r="AL90" s="81"/>
      <c r="AM90" s="81"/>
      <c r="AN90" s="126"/>
      <c r="AO90" s="81"/>
      <c r="AP90" s="81"/>
      <c r="AQ90" s="81"/>
      <c r="AR90" s="81"/>
      <c r="AS90" s="123"/>
      <c r="AT90" s="142"/>
      <c r="AU90" s="143"/>
    </row>
    <row r="91" spans="1:47" s="100" customFormat="1" x14ac:dyDescent="0.45">
      <c r="A91" s="80"/>
      <c r="B91" s="101"/>
      <c r="D91" s="102"/>
      <c r="E91" s="102"/>
      <c r="F91" s="95"/>
      <c r="G91" s="95"/>
      <c r="H91" s="124"/>
      <c r="I91" s="103"/>
      <c r="J91" s="103"/>
      <c r="K91" s="99"/>
      <c r="L91" s="103"/>
      <c r="M91" s="81"/>
      <c r="N91" s="81"/>
      <c r="O91" s="81"/>
      <c r="P91" s="81"/>
      <c r="Q91" s="81"/>
      <c r="R91" s="81"/>
      <c r="S91" s="81"/>
      <c r="T91" s="81"/>
      <c r="U91" s="81"/>
      <c r="V91" s="81"/>
      <c r="W91" s="81"/>
      <c r="X91" s="81"/>
      <c r="Y91" s="81"/>
      <c r="Z91" s="81"/>
      <c r="AA91" s="81"/>
      <c r="AB91" s="81"/>
      <c r="AC91" s="81"/>
      <c r="AD91" s="81"/>
      <c r="AE91" s="81"/>
      <c r="AF91" s="524"/>
      <c r="AG91" s="641"/>
      <c r="AH91" s="81"/>
      <c r="AI91" s="81"/>
      <c r="AJ91" s="95"/>
      <c r="AK91" s="81"/>
      <c r="AL91" s="81"/>
      <c r="AM91" s="81"/>
      <c r="AN91" s="126"/>
      <c r="AO91" s="81"/>
      <c r="AP91" s="81"/>
      <c r="AQ91" s="81"/>
      <c r="AR91" s="81"/>
      <c r="AS91" s="123"/>
      <c r="AT91" s="142"/>
      <c r="AU91" s="143"/>
    </row>
    <row r="92" spans="1:47" s="100" customFormat="1" x14ac:dyDescent="0.45">
      <c r="A92" s="80"/>
      <c r="B92" s="101"/>
      <c r="D92" s="102"/>
      <c r="E92" s="102"/>
      <c r="F92" s="95"/>
      <c r="G92" s="95"/>
      <c r="H92" s="124"/>
      <c r="I92" s="103"/>
      <c r="J92" s="103"/>
      <c r="K92" s="99"/>
      <c r="L92" s="103"/>
      <c r="M92" s="81"/>
      <c r="N92" s="81"/>
      <c r="O92" s="81"/>
      <c r="P92" s="81"/>
      <c r="Q92" s="81"/>
      <c r="R92" s="81"/>
      <c r="S92" s="81"/>
      <c r="T92" s="81"/>
      <c r="U92" s="81"/>
      <c r="V92" s="81"/>
      <c r="W92" s="81"/>
      <c r="X92" s="81"/>
      <c r="Y92" s="81"/>
      <c r="Z92" s="81"/>
      <c r="AA92" s="81"/>
      <c r="AB92" s="81"/>
      <c r="AC92" s="81"/>
      <c r="AD92" s="81"/>
      <c r="AE92" s="81"/>
      <c r="AF92" s="524"/>
      <c r="AG92" s="641"/>
      <c r="AH92" s="81"/>
      <c r="AI92" s="81"/>
      <c r="AJ92" s="95"/>
      <c r="AK92" s="81"/>
      <c r="AL92" s="81"/>
      <c r="AM92" s="81"/>
      <c r="AN92" s="126"/>
      <c r="AO92" s="81"/>
      <c r="AP92" s="81"/>
      <c r="AQ92" s="81"/>
      <c r="AR92" s="81"/>
      <c r="AS92" s="123"/>
      <c r="AT92" s="142"/>
      <c r="AU92" s="143"/>
    </row>
    <row r="93" spans="1:47" s="100" customFormat="1" x14ac:dyDescent="0.45">
      <c r="A93" s="80"/>
      <c r="B93" s="101"/>
      <c r="D93" s="102"/>
      <c r="E93" s="102"/>
      <c r="F93" s="95"/>
      <c r="G93" s="95"/>
      <c r="H93" s="124"/>
      <c r="I93" s="103"/>
      <c r="J93" s="103"/>
      <c r="K93" s="99"/>
      <c r="L93" s="103"/>
      <c r="M93" s="81"/>
      <c r="N93" s="81"/>
      <c r="O93" s="81"/>
      <c r="P93" s="81"/>
      <c r="Q93" s="81"/>
      <c r="R93" s="81"/>
      <c r="S93" s="81"/>
      <c r="T93" s="81"/>
      <c r="U93" s="81"/>
      <c r="V93" s="81"/>
      <c r="W93" s="81"/>
      <c r="X93" s="81"/>
      <c r="Y93" s="81"/>
      <c r="Z93" s="81"/>
      <c r="AA93" s="81"/>
      <c r="AB93" s="81"/>
      <c r="AC93" s="81"/>
      <c r="AD93" s="81"/>
      <c r="AE93" s="81"/>
      <c r="AF93" s="524"/>
      <c r="AG93" s="641"/>
      <c r="AH93" s="81"/>
      <c r="AI93" s="81"/>
      <c r="AJ93" s="95"/>
      <c r="AK93" s="81"/>
      <c r="AL93" s="81"/>
      <c r="AM93" s="81"/>
      <c r="AN93" s="126"/>
      <c r="AO93" s="81"/>
      <c r="AP93" s="81"/>
      <c r="AQ93" s="81"/>
      <c r="AR93" s="81"/>
      <c r="AS93" s="123"/>
      <c r="AT93" s="142"/>
      <c r="AU93" s="143"/>
    </row>
    <row r="94" spans="1:47" s="100" customFormat="1" x14ac:dyDescent="0.45">
      <c r="A94" s="80"/>
      <c r="B94" s="101"/>
      <c r="D94" s="102"/>
      <c r="E94" s="102"/>
      <c r="F94" s="95"/>
      <c r="G94" s="95"/>
      <c r="H94" s="124"/>
      <c r="I94" s="103"/>
      <c r="J94" s="103"/>
      <c r="K94" s="99"/>
      <c r="L94" s="103"/>
      <c r="M94" s="81"/>
      <c r="N94" s="81"/>
      <c r="O94" s="81"/>
      <c r="P94" s="81"/>
      <c r="Q94" s="81"/>
      <c r="R94" s="81"/>
      <c r="S94" s="81"/>
      <c r="T94" s="81"/>
      <c r="U94" s="81"/>
      <c r="V94" s="81"/>
      <c r="W94" s="81"/>
      <c r="X94" s="81"/>
      <c r="Y94" s="81"/>
      <c r="Z94" s="81"/>
      <c r="AA94" s="81"/>
      <c r="AB94" s="81"/>
      <c r="AC94" s="81"/>
      <c r="AD94" s="81"/>
      <c r="AE94" s="81"/>
      <c r="AF94" s="524"/>
      <c r="AG94" s="641"/>
      <c r="AH94" s="81"/>
      <c r="AI94" s="81"/>
      <c r="AJ94" s="95"/>
      <c r="AK94" s="81"/>
      <c r="AL94" s="81"/>
      <c r="AM94" s="81"/>
      <c r="AN94" s="126"/>
      <c r="AO94" s="81"/>
      <c r="AP94" s="81"/>
      <c r="AQ94" s="81"/>
      <c r="AR94" s="81"/>
      <c r="AS94" s="123"/>
      <c r="AT94" s="142"/>
      <c r="AU94" s="143"/>
    </row>
    <row r="95" spans="1:47" s="100" customFormat="1" x14ac:dyDescent="0.45">
      <c r="A95" s="80"/>
      <c r="B95" s="101"/>
      <c r="D95" s="102"/>
      <c r="E95" s="102"/>
      <c r="F95" s="95"/>
      <c r="G95" s="95"/>
      <c r="H95" s="124"/>
      <c r="I95" s="103"/>
      <c r="J95" s="103"/>
      <c r="K95" s="99"/>
      <c r="L95" s="103"/>
      <c r="M95" s="81"/>
      <c r="N95" s="81"/>
      <c r="O95" s="81"/>
      <c r="P95" s="81"/>
      <c r="Q95" s="81"/>
      <c r="R95" s="81"/>
      <c r="S95" s="81"/>
      <c r="T95" s="81"/>
      <c r="U95" s="81"/>
      <c r="V95" s="81"/>
      <c r="W95" s="81"/>
      <c r="X95" s="81"/>
      <c r="Y95" s="81"/>
      <c r="Z95" s="81"/>
      <c r="AA95" s="81"/>
      <c r="AB95" s="81"/>
      <c r="AC95" s="81"/>
      <c r="AD95" s="81"/>
      <c r="AE95" s="81"/>
      <c r="AF95" s="524"/>
      <c r="AG95" s="641"/>
      <c r="AH95" s="81"/>
      <c r="AI95" s="81"/>
      <c r="AJ95" s="95"/>
      <c r="AK95" s="81"/>
      <c r="AL95" s="81"/>
      <c r="AM95" s="81"/>
      <c r="AN95" s="126"/>
      <c r="AO95" s="81"/>
      <c r="AP95" s="81"/>
      <c r="AQ95" s="81"/>
      <c r="AR95" s="81"/>
      <c r="AS95" s="123"/>
      <c r="AT95" s="142"/>
      <c r="AU95" s="143"/>
    </row>
    <row r="96" spans="1:47" s="100" customFormat="1" x14ac:dyDescent="0.45">
      <c r="A96" s="80"/>
      <c r="B96" s="101"/>
      <c r="D96" s="102"/>
      <c r="E96" s="102"/>
      <c r="F96" s="95"/>
      <c r="G96" s="95"/>
      <c r="H96" s="124"/>
      <c r="I96" s="103"/>
      <c r="J96" s="103"/>
      <c r="K96" s="99"/>
      <c r="L96" s="103"/>
      <c r="M96" s="81"/>
      <c r="N96" s="81"/>
      <c r="O96" s="81"/>
      <c r="P96" s="81"/>
      <c r="Q96" s="81"/>
      <c r="R96" s="81"/>
      <c r="S96" s="81"/>
      <c r="T96" s="81"/>
      <c r="U96" s="81"/>
      <c r="V96" s="81"/>
      <c r="W96" s="81"/>
      <c r="X96" s="81"/>
      <c r="Y96" s="81"/>
      <c r="Z96" s="81"/>
      <c r="AA96" s="81"/>
      <c r="AB96" s="81"/>
      <c r="AC96" s="81"/>
      <c r="AD96" s="81"/>
      <c r="AE96" s="81"/>
      <c r="AF96" s="524"/>
      <c r="AG96" s="641"/>
      <c r="AH96" s="81"/>
      <c r="AI96" s="81"/>
      <c r="AJ96" s="95"/>
      <c r="AK96" s="81"/>
      <c r="AL96" s="81"/>
      <c r="AM96" s="81"/>
      <c r="AN96" s="126"/>
      <c r="AO96" s="81"/>
      <c r="AP96" s="81"/>
      <c r="AQ96" s="81"/>
      <c r="AR96" s="81"/>
      <c r="AS96" s="123"/>
      <c r="AT96" s="142"/>
      <c r="AU96" s="143"/>
    </row>
    <row r="97" spans="1:47" s="100" customFormat="1" x14ac:dyDescent="0.45">
      <c r="A97" s="80"/>
      <c r="B97" s="101"/>
      <c r="D97" s="102"/>
      <c r="E97" s="102"/>
      <c r="F97" s="95"/>
      <c r="G97" s="95"/>
      <c r="H97" s="124"/>
      <c r="I97" s="103"/>
      <c r="J97" s="103"/>
      <c r="K97" s="99"/>
      <c r="L97" s="103"/>
      <c r="M97" s="81"/>
      <c r="N97" s="81"/>
      <c r="O97" s="81"/>
      <c r="P97" s="81"/>
      <c r="Q97" s="81"/>
      <c r="R97" s="81"/>
      <c r="S97" s="81"/>
      <c r="T97" s="81"/>
      <c r="U97" s="81"/>
      <c r="V97" s="81"/>
      <c r="W97" s="81"/>
      <c r="X97" s="81"/>
      <c r="Y97" s="81"/>
      <c r="Z97" s="81"/>
      <c r="AA97" s="81"/>
      <c r="AB97" s="81"/>
      <c r="AC97" s="81"/>
      <c r="AD97" s="81"/>
      <c r="AE97" s="81"/>
      <c r="AF97" s="524"/>
      <c r="AG97" s="641"/>
      <c r="AH97" s="81"/>
      <c r="AI97" s="81"/>
      <c r="AJ97" s="95"/>
      <c r="AK97" s="81"/>
      <c r="AL97" s="81"/>
      <c r="AM97" s="81"/>
      <c r="AN97" s="126"/>
      <c r="AO97" s="81"/>
      <c r="AP97" s="81"/>
      <c r="AQ97" s="81"/>
      <c r="AR97" s="81"/>
      <c r="AS97" s="123"/>
      <c r="AT97" s="142"/>
      <c r="AU97" s="143"/>
    </row>
    <row r="98" spans="1:47" s="100" customFormat="1" x14ac:dyDescent="0.45">
      <c r="A98" s="80"/>
      <c r="B98" s="101"/>
      <c r="D98" s="102"/>
      <c r="E98" s="102"/>
      <c r="F98" s="95"/>
      <c r="G98" s="95"/>
      <c r="H98" s="124"/>
      <c r="I98" s="103"/>
      <c r="J98" s="103"/>
      <c r="K98" s="99"/>
      <c r="L98" s="103"/>
      <c r="M98" s="81"/>
      <c r="N98" s="81"/>
      <c r="O98" s="81"/>
      <c r="P98" s="81"/>
      <c r="Q98" s="81"/>
      <c r="R98" s="81"/>
      <c r="S98" s="81"/>
      <c r="T98" s="81"/>
      <c r="U98" s="81"/>
      <c r="V98" s="81"/>
      <c r="W98" s="81"/>
      <c r="X98" s="81"/>
      <c r="Y98" s="81"/>
      <c r="Z98" s="81"/>
      <c r="AA98" s="81"/>
      <c r="AB98" s="81"/>
      <c r="AC98" s="81"/>
      <c r="AD98" s="81"/>
      <c r="AE98" s="81"/>
      <c r="AF98" s="524"/>
      <c r="AG98" s="641"/>
      <c r="AH98" s="81"/>
      <c r="AI98" s="81"/>
      <c r="AJ98" s="95"/>
      <c r="AK98" s="81"/>
      <c r="AL98" s="81"/>
      <c r="AM98" s="81"/>
      <c r="AN98" s="126"/>
      <c r="AO98" s="81"/>
      <c r="AP98" s="81"/>
      <c r="AQ98" s="81"/>
      <c r="AR98" s="81"/>
      <c r="AS98" s="123"/>
      <c r="AT98" s="142"/>
      <c r="AU98" s="143"/>
    </row>
    <row r="99" spans="1:47" s="100" customFormat="1" x14ac:dyDescent="0.45">
      <c r="A99" s="80"/>
      <c r="B99" s="101"/>
      <c r="D99" s="102"/>
      <c r="E99" s="102"/>
      <c r="F99" s="95"/>
      <c r="G99" s="95"/>
      <c r="H99" s="124"/>
      <c r="I99" s="103"/>
      <c r="J99" s="103"/>
      <c r="K99" s="99"/>
      <c r="L99" s="103"/>
      <c r="M99" s="81"/>
      <c r="N99" s="81"/>
      <c r="O99" s="81"/>
      <c r="P99" s="81"/>
      <c r="Q99" s="81"/>
      <c r="R99" s="81"/>
      <c r="S99" s="81"/>
      <c r="T99" s="81"/>
      <c r="U99" s="81"/>
      <c r="V99" s="81"/>
      <c r="W99" s="81"/>
      <c r="X99" s="81"/>
      <c r="Y99" s="81"/>
      <c r="Z99" s="81"/>
      <c r="AA99" s="81"/>
      <c r="AB99" s="81"/>
      <c r="AC99" s="81"/>
      <c r="AD99" s="81"/>
      <c r="AE99" s="81"/>
      <c r="AF99" s="524"/>
      <c r="AG99" s="641"/>
      <c r="AH99" s="81"/>
      <c r="AI99" s="81"/>
      <c r="AJ99" s="95"/>
      <c r="AK99" s="81"/>
      <c r="AL99" s="81"/>
      <c r="AM99" s="81"/>
      <c r="AN99" s="126"/>
      <c r="AO99" s="81"/>
      <c r="AP99" s="81"/>
      <c r="AQ99" s="81"/>
      <c r="AR99" s="81"/>
      <c r="AS99" s="123"/>
      <c r="AT99" s="142"/>
      <c r="AU99" s="143"/>
    </row>
    <row r="100" spans="1:47" s="100" customFormat="1" x14ac:dyDescent="0.45">
      <c r="A100" s="80"/>
      <c r="B100" s="101"/>
      <c r="D100" s="102"/>
      <c r="E100" s="102"/>
      <c r="F100" s="95"/>
      <c r="G100" s="95"/>
      <c r="H100" s="124"/>
      <c r="I100" s="103"/>
      <c r="J100" s="103"/>
      <c r="K100" s="99"/>
      <c r="L100" s="103"/>
      <c r="M100" s="81"/>
      <c r="N100" s="81"/>
      <c r="O100" s="81"/>
      <c r="P100" s="81"/>
      <c r="Q100" s="81"/>
      <c r="R100" s="81"/>
      <c r="S100" s="81"/>
      <c r="T100" s="81"/>
      <c r="U100" s="81"/>
      <c r="V100" s="81"/>
      <c r="W100" s="81"/>
      <c r="X100" s="81"/>
      <c r="Y100" s="81"/>
      <c r="Z100" s="81"/>
      <c r="AA100" s="81"/>
      <c r="AB100" s="81"/>
      <c r="AC100" s="81"/>
      <c r="AD100" s="81"/>
      <c r="AE100" s="81"/>
      <c r="AF100" s="524"/>
      <c r="AG100" s="641"/>
      <c r="AH100" s="81"/>
      <c r="AI100" s="81"/>
      <c r="AJ100" s="95"/>
      <c r="AK100" s="81"/>
      <c r="AL100" s="81"/>
      <c r="AM100" s="81"/>
      <c r="AN100" s="126"/>
      <c r="AO100" s="81"/>
      <c r="AP100" s="81"/>
      <c r="AQ100" s="81"/>
      <c r="AR100" s="81"/>
      <c r="AS100" s="123"/>
      <c r="AT100" s="142"/>
      <c r="AU100" s="143"/>
    </row>
    <row r="101" spans="1:47" s="100" customFormat="1" x14ac:dyDescent="0.45">
      <c r="A101" s="80"/>
      <c r="B101" s="101"/>
      <c r="D101" s="102"/>
      <c r="E101" s="102"/>
      <c r="F101" s="95"/>
      <c r="G101" s="95"/>
      <c r="H101" s="124"/>
      <c r="I101" s="103"/>
      <c r="J101" s="103"/>
      <c r="K101" s="99"/>
      <c r="L101" s="103"/>
      <c r="M101" s="81"/>
      <c r="N101" s="81"/>
      <c r="O101" s="81"/>
      <c r="P101" s="81"/>
      <c r="Q101" s="81"/>
      <c r="R101" s="81"/>
      <c r="S101" s="81"/>
      <c r="T101" s="81"/>
      <c r="U101" s="81"/>
      <c r="V101" s="81"/>
      <c r="W101" s="81"/>
      <c r="X101" s="81"/>
      <c r="Y101" s="81"/>
      <c r="Z101" s="81"/>
      <c r="AA101" s="81"/>
      <c r="AB101" s="81"/>
      <c r="AC101" s="81"/>
      <c r="AD101" s="81"/>
      <c r="AE101" s="81"/>
      <c r="AF101" s="524"/>
      <c r="AG101" s="641"/>
      <c r="AH101" s="81"/>
      <c r="AI101" s="81"/>
      <c r="AJ101" s="95"/>
      <c r="AK101" s="81"/>
      <c r="AL101" s="81"/>
      <c r="AM101" s="81"/>
      <c r="AN101" s="126"/>
      <c r="AO101" s="81"/>
      <c r="AP101" s="81"/>
      <c r="AQ101" s="81"/>
      <c r="AR101" s="81"/>
      <c r="AS101" s="123"/>
      <c r="AT101" s="142"/>
      <c r="AU101" s="143"/>
    </row>
    <row r="102" spans="1:47" s="100" customFormat="1" x14ac:dyDescent="0.45">
      <c r="A102" s="80"/>
      <c r="B102" s="101"/>
      <c r="D102" s="102"/>
      <c r="E102" s="102"/>
      <c r="F102" s="95"/>
      <c r="G102" s="95"/>
      <c r="H102" s="124"/>
      <c r="I102" s="103"/>
      <c r="J102" s="103"/>
      <c r="K102" s="99"/>
      <c r="L102" s="103"/>
      <c r="M102" s="81"/>
      <c r="N102" s="81"/>
      <c r="O102" s="81"/>
      <c r="P102" s="81"/>
      <c r="Q102" s="81"/>
      <c r="R102" s="81"/>
      <c r="S102" s="81"/>
      <c r="T102" s="81"/>
      <c r="U102" s="81"/>
      <c r="V102" s="81"/>
      <c r="W102" s="81"/>
      <c r="X102" s="81"/>
      <c r="Y102" s="81"/>
      <c r="Z102" s="81"/>
      <c r="AA102" s="81"/>
      <c r="AB102" s="81"/>
      <c r="AC102" s="81"/>
      <c r="AD102" s="81"/>
      <c r="AE102" s="81"/>
      <c r="AF102" s="524"/>
      <c r="AG102" s="641"/>
      <c r="AH102" s="81"/>
      <c r="AI102" s="81"/>
      <c r="AJ102" s="95"/>
      <c r="AK102" s="81"/>
      <c r="AL102" s="81"/>
      <c r="AM102" s="81"/>
      <c r="AN102" s="126"/>
      <c r="AO102" s="81"/>
      <c r="AP102" s="81"/>
      <c r="AQ102" s="81"/>
      <c r="AR102" s="81"/>
      <c r="AS102" s="123"/>
      <c r="AT102" s="142"/>
      <c r="AU102" s="143"/>
    </row>
    <row r="103" spans="1:47" s="100" customFormat="1" x14ac:dyDescent="0.45">
      <c r="A103" s="80"/>
      <c r="B103" s="101"/>
      <c r="D103" s="102"/>
      <c r="E103" s="102"/>
      <c r="F103" s="95"/>
      <c r="G103" s="95"/>
      <c r="H103" s="124"/>
      <c r="I103" s="103"/>
      <c r="J103" s="103"/>
      <c r="K103" s="99"/>
      <c r="L103" s="103"/>
      <c r="M103" s="81"/>
      <c r="N103" s="81"/>
      <c r="O103" s="81"/>
      <c r="P103" s="81"/>
      <c r="Q103" s="81"/>
      <c r="R103" s="81"/>
      <c r="S103" s="81"/>
      <c r="T103" s="81"/>
      <c r="U103" s="81"/>
      <c r="V103" s="81"/>
      <c r="W103" s="81"/>
      <c r="X103" s="81"/>
      <c r="Y103" s="81"/>
      <c r="Z103" s="81"/>
      <c r="AA103" s="81"/>
      <c r="AB103" s="81"/>
      <c r="AC103" s="81"/>
      <c r="AD103" s="81"/>
      <c r="AE103" s="81"/>
      <c r="AF103" s="524"/>
      <c r="AG103" s="641"/>
      <c r="AH103" s="81"/>
      <c r="AI103" s="81"/>
      <c r="AJ103" s="95"/>
      <c r="AK103" s="81"/>
      <c r="AL103" s="81"/>
      <c r="AM103" s="81"/>
      <c r="AN103" s="126"/>
      <c r="AO103" s="81"/>
      <c r="AP103" s="81"/>
      <c r="AQ103" s="81"/>
      <c r="AR103" s="81"/>
      <c r="AS103" s="123"/>
      <c r="AT103" s="142"/>
      <c r="AU103" s="143"/>
    </row>
    <row r="104" spans="1:47" s="100" customFormat="1" x14ac:dyDescent="0.45">
      <c r="A104" s="80"/>
      <c r="B104" s="101"/>
      <c r="D104" s="102"/>
      <c r="E104" s="102"/>
      <c r="F104" s="95"/>
      <c r="G104" s="95"/>
      <c r="H104" s="124"/>
      <c r="I104" s="103"/>
      <c r="J104" s="103"/>
      <c r="K104" s="99"/>
      <c r="L104" s="103"/>
      <c r="M104" s="81"/>
      <c r="N104" s="81"/>
      <c r="O104" s="81"/>
      <c r="P104" s="81"/>
      <c r="Q104" s="81"/>
      <c r="R104" s="81"/>
      <c r="S104" s="81"/>
      <c r="T104" s="81"/>
      <c r="U104" s="81"/>
      <c r="V104" s="81"/>
      <c r="W104" s="81"/>
      <c r="X104" s="81"/>
      <c r="Y104" s="81"/>
      <c r="Z104" s="81"/>
      <c r="AA104" s="81"/>
      <c r="AB104" s="81"/>
      <c r="AC104" s="81"/>
      <c r="AD104" s="81"/>
      <c r="AE104" s="81"/>
      <c r="AF104" s="524"/>
      <c r="AG104" s="641"/>
      <c r="AH104" s="81"/>
      <c r="AI104" s="81"/>
      <c r="AJ104" s="95"/>
      <c r="AK104" s="81"/>
      <c r="AL104" s="81"/>
      <c r="AM104" s="81"/>
      <c r="AN104" s="126"/>
      <c r="AO104" s="81"/>
      <c r="AP104" s="81"/>
      <c r="AQ104" s="81"/>
      <c r="AR104" s="81"/>
      <c r="AS104" s="123"/>
      <c r="AT104" s="142"/>
      <c r="AU104" s="143"/>
    </row>
    <row r="105" spans="1:47" s="100" customFormat="1" x14ac:dyDescent="0.45">
      <c r="A105" s="80"/>
      <c r="B105" s="101"/>
      <c r="D105" s="102"/>
      <c r="E105" s="102"/>
      <c r="F105" s="95"/>
      <c r="G105" s="95"/>
      <c r="H105" s="124"/>
      <c r="I105" s="103"/>
      <c r="J105" s="103"/>
      <c r="K105" s="99"/>
      <c r="L105" s="103"/>
      <c r="M105" s="81"/>
      <c r="N105" s="81"/>
      <c r="O105" s="81"/>
      <c r="P105" s="81"/>
      <c r="Q105" s="81"/>
      <c r="R105" s="81"/>
      <c r="S105" s="81"/>
      <c r="T105" s="81"/>
      <c r="U105" s="81"/>
      <c r="V105" s="81"/>
      <c r="W105" s="81"/>
      <c r="X105" s="81"/>
      <c r="Y105" s="81"/>
      <c r="Z105" s="81"/>
      <c r="AA105" s="81"/>
      <c r="AB105" s="81"/>
      <c r="AC105" s="81"/>
      <c r="AD105" s="81"/>
      <c r="AE105" s="81"/>
      <c r="AF105" s="524"/>
      <c r="AG105" s="641"/>
      <c r="AH105" s="81"/>
      <c r="AI105" s="81"/>
      <c r="AJ105" s="95"/>
      <c r="AK105" s="81"/>
      <c r="AL105" s="81"/>
      <c r="AM105" s="81"/>
      <c r="AN105" s="126"/>
      <c r="AO105" s="81"/>
      <c r="AP105" s="81"/>
      <c r="AQ105" s="81"/>
      <c r="AR105" s="81"/>
      <c r="AS105" s="123"/>
      <c r="AT105" s="142"/>
      <c r="AU105" s="143"/>
    </row>
  </sheetData>
  <sheetProtection sheet="1" formatCells="0" selectLockedCells="1" sort="0" autoFilter="0"/>
  <sortState xmlns:xlrd2="http://schemas.microsoft.com/office/spreadsheetml/2017/richdata2" ref="D15:D32">
    <sortCondition ref="D14:D32"/>
  </sortState>
  <mergeCells count="92">
    <mergeCell ref="B40:C40"/>
    <mergeCell ref="B41:C41"/>
    <mergeCell ref="B44:C44"/>
    <mergeCell ref="E14:E42"/>
    <mergeCell ref="B33:C33"/>
    <mergeCell ref="B34:C34"/>
    <mergeCell ref="B35:C35"/>
    <mergeCell ref="B36:C36"/>
    <mergeCell ref="B37:C37"/>
    <mergeCell ref="B28:C28"/>
    <mergeCell ref="B29:C29"/>
    <mergeCell ref="B14:C14"/>
    <mergeCell ref="B15:C15"/>
    <mergeCell ref="B16:C16"/>
    <mergeCell ref="B17:C17"/>
    <mergeCell ref="B19:C19"/>
    <mergeCell ref="N52:Q52"/>
    <mergeCell ref="I46:L46"/>
    <mergeCell ref="I47:L47"/>
    <mergeCell ref="B45:C45"/>
    <mergeCell ref="E43:E47"/>
    <mergeCell ref="F46:G47"/>
    <mergeCell ref="B20:C20"/>
    <mergeCell ref="B21:C21"/>
    <mergeCell ref="B22:C22"/>
    <mergeCell ref="B18:C18"/>
    <mergeCell ref="B23:C23"/>
    <mergeCell ref="B24:C24"/>
    <mergeCell ref="B25:C25"/>
    <mergeCell ref="B49:L50"/>
    <mergeCell ref="B46:C46"/>
    <mergeCell ref="H43:L43"/>
    <mergeCell ref="B27:C27"/>
    <mergeCell ref="H30:L30"/>
    <mergeCell ref="H31:L31"/>
    <mergeCell ref="H32:L32"/>
    <mergeCell ref="B26:C26"/>
    <mergeCell ref="B47:C47"/>
    <mergeCell ref="B30:C30"/>
    <mergeCell ref="B31:C31"/>
    <mergeCell ref="B32:C32"/>
    <mergeCell ref="B38:C38"/>
    <mergeCell ref="B39:C39"/>
    <mergeCell ref="H19:K19"/>
    <mergeCell ref="F4:F12"/>
    <mergeCell ref="H8:I8"/>
    <mergeCell ref="I17:L17"/>
    <mergeCell ref="I14:L14"/>
    <mergeCell ref="I15:L15"/>
    <mergeCell ref="F14:G35"/>
    <mergeCell ref="AV2:AV3"/>
    <mergeCell ref="AV4:AV43"/>
    <mergeCell ref="AH3:AI3"/>
    <mergeCell ref="AL2:AL3"/>
    <mergeCell ref="D2:J2"/>
    <mergeCell ref="H27:L27"/>
    <mergeCell ref="H28:L28"/>
    <mergeCell ref="H29:L29"/>
    <mergeCell ref="I41:K41"/>
    <mergeCell ref="H24:K24"/>
    <mergeCell ref="H26:I26"/>
    <mergeCell ref="K26:L26"/>
    <mergeCell ref="B12:D12"/>
    <mergeCell ref="H20:K20"/>
    <mergeCell ref="H21:K21"/>
    <mergeCell ref="H22:K22"/>
    <mergeCell ref="AV45:AV50"/>
    <mergeCell ref="AH50:AS50"/>
    <mergeCell ref="AR47:AR48"/>
    <mergeCell ref="AH47:AI48"/>
    <mergeCell ref="AI45:AQ45"/>
    <mergeCell ref="AL47:AL48"/>
    <mergeCell ref="AM47:AP48"/>
    <mergeCell ref="AJ46:AJ48"/>
    <mergeCell ref="AP49:AQ49"/>
    <mergeCell ref="AH49:AI49"/>
    <mergeCell ref="A49:A50"/>
    <mergeCell ref="B13:C13"/>
    <mergeCell ref="I18:L18"/>
    <mergeCell ref="I16:L16"/>
    <mergeCell ref="B42:C42"/>
    <mergeCell ref="B43:C43"/>
    <mergeCell ref="H33:L33"/>
    <mergeCell ref="H34:L34"/>
    <mergeCell ref="H35:L35"/>
    <mergeCell ref="H37:L37"/>
    <mergeCell ref="H38:L38"/>
    <mergeCell ref="I39:K39"/>
    <mergeCell ref="I40:K40"/>
    <mergeCell ref="I44:L44"/>
    <mergeCell ref="I45:L45"/>
    <mergeCell ref="H23:K23"/>
  </mergeCells>
  <conditionalFormatting sqref="A13:A23">
    <cfRule type="expression" dxfId="153" priority="9">
      <formula>AND($A$12&lt;&gt;0,B13="&lt; Diese Zelle nach unten ziehen!")</formula>
    </cfRule>
    <cfRule type="expression" dxfId="152" priority="11">
      <formula>$A$12&lt;&gt;0</formula>
    </cfRule>
  </conditionalFormatting>
  <conditionalFormatting sqref="A13:A49">
    <cfRule type="expression" dxfId="151" priority="8">
      <formula>ISERROR(A13)</formula>
    </cfRule>
  </conditionalFormatting>
  <conditionalFormatting sqref="A14">
    <cfRule type="expression" dxfId="150" priority="9276">
      <formula>$A$12&lt;&gt;0</formula>
    </cfRule>
    <cfRule type="expression" dxfId="149" priority="9275">
      <formula>AND($A$12&lt;&gt;0,B17="&lt; Diese Zelle nach unten ziehen!")</formula>
    </cfRule>
  </conditionalFormatting>
  <conditionalFormatting sqref="A15:A18">
    <cfRule type="expression" dxfId="148" priority="9180">
      <formula>$A$12&lt;&gt;0</formula>
    </cfRule>
    <cfRule type="expression" dxfId="147" priority="9179">
      <formula>AND($A$12&lt;&gt;0,#REF!="&lt; Diese Zelle nach unten ziehen!")</formula>
    </cfRule>
  </conditionalFormatting>
  <conditionalFormatting sqref="A19:A47">
    <cfRule type="expression" dxfId="146" priority="9268">
      <formula>$A$12&lt;&gt;0</formula>
    </cfRule>
    <cfRule type="expression" dxfId="145" priority="9267">
      <formula>AND($A$12&lt;&gt;0,B18="&lt; Diese Zelle nach unten ziehen!")</formula>
    </cfRule>
  </conditionalFormatting>
  <conditionalFormatting sqref="A24:A26">
    <cfRule type="expression" dxfId="144" priority="9513">
      <formula>AND($A$12&lt;&gt;0,#REF!="&lt; Diese Zelle nach unten ziehen!")</formula>
    </cfRule>
    <cfRule type="expression" dxfId="143" priority="9514">
      <formula>$A$12&lt;&gt;0</formula>
    </cfRule>
  </conditionalFormatting>
  <conditionalFormatting sqref="A27:A42">
    <cfRule type="expression" dxfId="142" priority="9745">
      <formula>AND($A$12&lt;&gt;0,B24="&lt; Diese Zelle nach unten ziehen!")</formula>
    </cfRule>
    <cfRule type="expression" dxfId="141" priority="9746">
      <formula>$A$12&lt;&gt;0</formula>
    </cfRule>
  </conditionalFormatting>
  <conditionalFormatting sqref="A43:A48">
    <cfRule type="expression" dxfId="140" priority="9753">
      <formula>AND($A$12&lt;&gt;0,B41="&lt; Diese Zelle nach unten ziehen!")</formula>
    </cfRule>
    <cfRule type="expression" dxfId="139" priority="9754">
      <formula>$A$12&lt;&gt;0</formula>
    </cfRule>
  </conditionalFormatting>
  <conditionalFormatting sqref="A49">
    <cfRule type="expression" dxfId="138" priority="4">
      <formula>AND($A$12&lt;&gt;0,B13="&lt; Diese Zelle nach unten ziehen!")</formula>
    </cfRule>
  </conditionalFormatting>
  <conditionalFormatting sqref="B4:B11">
    <cfRule type="cellIs" dxfId="137" priority="235" operator="equal">
      <formula>"D9"</formula>
    </cfRule>
    <cfRule type="cellIs" dxfId="136" priority="234" operator="equal">
      <formula>"OG7"</formula>
    </cfRule>
    <cfRule type="cellIs" dxfId="135" priority="231" operator="equal">
      <formula>""</formula>
    </cfRule>
    <cfRule type="cellIs" dxfId="134" priority="232" operator="equal">
      <formula>"PGS7"</formula>
    </cfRule>
    <cfRule type="cellIs" dxfId="133" priority="233" operator="equal">
      <formula>"PGS5"</formula>
    </cfRule>
  </conditionalFormatting>
  <conditionalFormatting sqref="B13:C13">
    <cfRule type="expression" dxfId="132" priority="10">
      <formula>$A$12&lt;&gt;0</formula>
    </cfRule>
  </conditionalFormatting>
  <conditionalFormatting sqref="D4:D11">
    <cfRule type="expression" dxfId="131" priority="14">
      <formula>AND(B4="#",D4&lt;&gt;"")</formula>
    </cfRule>
    <cfRule type="expression" dxfId="130" priority="15">
      <formula>AND(B4&lt;&gt;"#",D4="")</formula>
    </cfRule>
  </conditionalFormatting>
  <conditionalFormatting sqref="D14:D47">
    <cfRule type="expression" dxfId="129" priority="22">
      <formula>COUNTIF($AH$5:$AH$43,D14)&gt;0</formula>
    </cfRule>
    <cfRule type="cellIs" dxfId="128" priority="3" operator="equal">
      <formula>""</formula>
    </cfRule>
    <cfRule type="expression" dxfId="127" priority="20">
      <formula>COUNTIF($AP$5:$AP$43,D14)&gt;0</formula>
    </cfRule>
    <cfRule type="expression" dxfId="126" priority="21">
      <formula>COUNTIF($AL$5:$AL$43,D14)&gt;0</formula>
    </cfRule>
  </conditionalFormatting>
  <conditionalFormatting sqref="D13:E13">
    <cfRule type="expression" dxfId="125" priority="5">
      <formula>COUNTIF($AP$5:$AP$43,D13)&gt;0</formula>
    </cfRule>
    <cfRule type="expression" dxfId="124" priority="7">
      <formula>COUNTIF($AH$5:$AH$43,D13)&gt;0</formula>
    </cfRule>
    <cfRule type="expression" dxfId="123" priority="6">
      <formula>COUNTIF($AL$5:$AL$43,D13)&gt;0</formula>
    </cfRule>
  </conditionalFormatting>
  <conditionalFormatting sqref="E12">
    <cfRule type="cellIs" dxfId="122" priority="3090" operator="equal">
      <formula>"PGS5"</formula>
    </cfRule>
    <cfRule type="cellIs" dxfId="121" priority="3092" operator="equal">
      <formula>"D9"</formula>
    </cfRule>
    <cfRule type="cellIs" dxfId="120" priority="3091" operator="equal">
      <formula>"OG7"</formula>
    </cfRule>
    <cfRule type="cellIs" dxfId="119" priority="3089" operator="equal">
      <formula>"PGS7"</formula>
    </cfRule>
  </conditionalFormatting>
  <conditionalFormatting sqref="H39:H41">
    <cfRule type="cellIs" dxfId="118" priority="3035" operator="equal">
      <formula>"y"</formula>
    </cfRule>
    <cfRule type="cellIs" dxfId="117" priority="3036" operator="equal">
      <formula>"ü"</formula>
    </cfRule>
  </conditionalFormatting>
  <conditionalFormatting sqref="H44">
    <cfRule type="cellIs" dxfId="116" priority="3039" operator="equal">
      <formula>"OG7"</formula>
    </cfRule>
    <cfRule type="cellIs" dxfId="115" priority="3037" operator="equal">
      <formula>"PGS7"</formula>
    </cfRule>
    <cfRule type="cellIs" dxfId="114" priority="3038" operator="equal">
      <formula>"PGS5"</formula>
    </cfRule>
    <cfRule type="cellIs" dxfId="113" priority="3040" operator="equal">
      <formula>"D9"</formula>
    </cfRule>
  </conditionalFormatting>
  <conditionalFormatting sqref="H11:I11">
    <cfRule type="expression" dxfId="112" priority="1">
      <formula>$I$10="Immo"</formula>
    </cfRule>
  </conditionalFormatting>
  <conditionalFormatting sqref="H12:I12">
    <cfRule type="expression" dxfId="111" priority="2">
      <formula>$I$10="Giro"</formula>
    </cfRule>
  </conditionalFormatting>
  <conditionalFormatting sqref="I7">
    <cfRule type="cellIs" dxfId="110" priority="3034" operator="equal">
      <formula>"ü"</formula>
    </cfRule>
    <cfRule type="cellIs" dxfId="109" priority="3033" operator="equal">
      <formula>"y"</formula>
    </cfRule>
  </conditionalFormatting>
  <conditionalFormatting sqref="I18">
    <cfRule type="cellIs" dxfId="108" priority="169" operator="equal">
      <formula>"ungültig!"</formula>
    </cfRule>
    <cfRule type="cellIs" dxfId="107" priority="168" operator="equal">
      <formula>"Testversion"</formula>
    </cfRule>
  </conditionalFormatting>
  <conditionalFormatting sqref="K4:K11">
    <cfRule type="cellIs" dxfId="106" priority="578" operator="equal">
      <formula>"Ertrag"</formula>
    </cfRule>
    <cfRule type="cellIs" dxfId="105" priority="577" operator="equal">
      <formula>"Aufwand"</formula>
    </cfRule>
  </conditionalFormatting>
  <conditionalFormatting sqref="L4:L11">
    <cfRule type="expression" dxfId="104" priority="304">
      <formula>AND(B4="#",L4&lt;&gt;0)</formula>
    </cfRule>
  </conditionalFormatting>
  <conditionalFormatting sqref="AH3 AM3:AS3">
    <cfRule type="expression" dxfId="103" priority="181">
      <formula>$AQ$2=1</formula>
    </cfRule>
    <cfRule type="expression" dxfId="102" priority="182">
      <formula>$N$2=1</formula>
    </cfRule>
  </conditionalFormatting>
  <conditionalFormatting sqref="AH5:AH8 AL5:AL8 AP5:AP8">
    <cfRule type="expression" dxfId="101" priority="9515">
      <formula>AND($AH$4="#",AH5&lt;&gt;"")</formula>
    </cfRule>
    <cfRule type="expression" dxfId="100" priority="9516">
      <formula>ISERROR(FIND(AH5,$I$18,1))</formula>
    </cfRule>
    <cfRule type="expression" dxfId="99" priority="9517">
      <formula>AND(AH5="",AI5&lt;&gt;"")</formula>
    </cfRule>
  </conditionalFormatting>
  <conditionalFormatting sqref="AH10:AH13 AL10:AL13 AP10:AP13">
    <cfRule type="expression" dxfId="98" priority="9525">
      <formula>ISERROR(FIND(AH10,$I$18,1))</formula>
    </cfRule>
    <cfRule type="expression" dxfId="97" priority="9526">
      <formula>AND(AH10="",AI10&lt;&gt;"")</formula>
    </cfRule>
    <cfRule type="expression" dxfId="96" priority="9524">
      <formula>AND($AH$9="#",AH10&lt;&gt;"")</formula>
    </cfRule>
  </conditionalFormatting>
  <conditionalFormatting sqref="AH15:AH18 AL15:AL18 AP15:AP18">
    <cfRule type="expression" dxfId="95" priority="9534">
      <formula>ISERROR(FIND(AH15,$I$18,1))</formula>
    </cfRule>
    <cfRule type="expression" dxfId="94" priority="9535">
      <formula>AND(AH15="",AI15&lt;&gt;"")</formula>
    </cfRule>
    <cfRule type="expression" dxfId="93" priority="9533">
      <formula>AND($AH$14="#",AH15&lt;&gt;"")</formula>
    </cfRule>
  </conditionalFormatting>
  <conditionalFormatting sqref="AH20:AH23 AL20:AL23 AP20:AP23">
    <cfRule type="expression" dxfId="92" priority="9542">
      <formula>AND($AH$19="#",AH20&lt;&gt;"")</formula>
    </cfRule>
    <cfRule type="expression" dxfId="91" priority="9544">
      <formula>AND(AH20="",AI20&lt;&gt;"")</formula>
    </cfRule>
    <cfRule type="expression" dxfId="90" priority="9543">
      <formula>ISERROR(FIND(AH20,$I$18,1))</formula>
    </cfRule>
  </conditionalFormatting>
  <conditionalFormatting sqref="AH25:AH28 AL25:AL28 AP25:AP28">
    <cfRule type="expression" dxfId="89" priority="9551">
      <formula>AND($AH$24="#",AH25&lt;&gt;"")</formula>
    </cfRule>
    <cfRule type="expression" dxfId="88" priority="9553">
      <formula>AND(AH25="",AI25&lt;&gt;"")</formula>
    </cfRule>
    <cfRule type="expression" dxfId="87" priority="9552">
      <formula>ISERROR(FIND(AH25,$I$18,1))</formula>
    </cfRule>
  </conditionalFormatting>
  <conditionalFormatting sqref="AH30:AH33 AL30:AL33 AP30:AP33">
    <cfRule type="expression" dxfId="86" priority="9562">
      <formula>AND(AH30="",AI30&lt;&gt;"")</formula>
    </cfRule>
    <cfRule type="expression" dxfId="85" priority="9560">
      <formula>AND($AH$29="#",AH30&lt;&gt;"")</formula>
    </cfRule>
    <cfRule type="expression" dxfId="84" priority="9561">
      <formula>ISERROR(FIND(AH30,$I$18,1))</formula>
    </cfRule>
  </conditionalFormatting>
  <conditionalFormatting sqref="AH35:AH38 AL35:AL38 AP35:AP38">
    <cfRule type="expression" dxfId="83" priority="9569">
      <formula>AND($AH$34="#",AH35&lt;&gt;"")</formula>
    </cfRule>
    <cfRule type="expression" dxfId="82" priority="9570">
      <formula>ISERROR(FIND(AH35,$I$18,1))</formula>
    </cfRule>
    <cfRule type="expression" dxfId="81" priority="9571">
      <formula>AND(AH35="",AI35&lt;&gt;"")</formula>
    </cfRule>
  </conditionalFormatting>
  <conditionalFormatting sqref="AH40:AH43 AL40:AL43 AP40:AP43">
    <cfRule type="expression" dxfId="80" priority="9578">
      <formula>AND($AH$39="#",AH40&lt;&gt;"")</formula>
    </cfRule>
    <cfRule type="expression" dxfId="79" priority="9579">
      <formula>ISERROR(FIND(AH40,$I$18,1))</formula>
    </cfRule>
    <cfRule type="expression" dxfId="78" priority="9580">
      <formula>AND(AH40="",AI40&lt;&gt;"")</formula>
    </cfRule>
  </conditionalFormatting>
  <conditionalFormatting sqref="AH47">
    <cfRule type="expression" dxfId="77" priority="195">
      <formula>$AU$45&lt;&gt;0</formula>
    </cfRule>
  </conditionalFormatting>
  <conditionalFormatting sqref="AH4:AI4 AH9:AI9 AH14:AI14 AH19:AI19 AH24:AI24 AH29:AI29 AH34:AI34 AH39:AI39">
    <cfRule type="cellIs" dxfId="76" priority="541" operator="equal">
      <formula>"#"</formula>
    </cfRule>
  </conditionalFormatting>
  <conditionalFormatting sqref="AH4:AJ4 AH9:AJ9 AH14:AJ14 AH19:AJ19 AH24:AJ24 AH29:AJ29 AH34:AJ34 AH39:AJ39">
    <cfRule type="expression" dxfId="75" priority="12">
      <formula>$AG4="E"</formula>
    </cfRule>
  </conditionalFormatting>
  <conditionalFormatting sqref="AH2:AS2">
    <cfRule type="expression" dxfId="74" priority="186">
      <formula>$N$2=1</formula>
    </cfRule>
    <cfRule type="expression" dxfId="73" priority="185">
      <formula>$AQ$2=1</formula>
    </cfRule>
  </conditionalFormatting>
  <conditionalFormatting sqref="AI5:AI8">
    <cfRule type="expression" dxfId="72" priority="572">
      <formula>AND(AH5&lt;&gt;"",AI5="")</formula>
    </cfRule>
    <cfRule type="expression" dxfId="71" priority="163">
      <formula>AND($AH$4="#",AI5&lt;&gt;"")</formula>
    </cfRule>
  </conditionalFormatting>
  <conditionalFormatting sqref="AI10:AI13">
    <cfRule type="expression" dxfId="70" priority="143">
      <formula>AND($AH$9="#",AI10&lt;&gt;"")</formula>
    </cfRule>
    <cfRule type="expression" dxfId="69" priority="146">
      <formula>AND(AH10&lt;&gt;"",AI10="")</formula>
    </cfRule>
  </conditionalFormatting>
  <conditionalFormatting sqref="AI15:AI18">
    <cfRule type="expression" dxfId="68" priority="108">
      <formula>AND($AH$14="#",AI15&lt;&gt;"")</formula>
    </cfRule>
    <cfRule type="expression" dxfId="67" priority="111">
      <formula>AND(AH15&lt;&gt;"",AI15="")</formula>
    </cfRule>
  </conditionalFormatting>
  <conditionalFormatting sqref="AI20:AI23">
    <cfRule type="expression" dxfId="66" priority="93">
      <formula>AND($AH$19="#",AI20&lt;&gt;"")</formula>
    </cfRule>
    <cfRule type="expression" dxfId="65" priority="96">
      <formula>AND(AH20&lt;&gt;"",AI20="")</formula>
    </cfRule>
  </conditionalFormatting>
  <conditionalFormatting sqref="AI25:AI28">
    <cfRule type="expression" dxfId="64" priority="78">
      <formula>AND($AH$24="#",AI25&lt;&gt;"")</formula>
    </cfRule>
    <cfRule type="expression" dxfId="63" priority="81">
      <formula>AND(AH25&lt;&gt;"",AI25="")</formula>
    </cfRule>
  </conditionalFormatting>
  <conditionalFormatting sqref="AI30:AI33">
    <cfRule type="expression" dxfId="62" priority="66">
      <formula>AND(AH30&lt;&gt;"",AI30="")</formula>
    </cfRule>
    <cfRule type="expression" dxfId="61" priority="63">
      <formula>AND($AH$29="#",AI30&lt;&gt;"")</formula>
    </cfRule>
  </conditionalFormatting>
  <conditionalFormatting sqref="AI35:AI38">
    <cfRule type="expression" dxfId="60" priority="51">
      <formula>AND(AH35&lt;&gt;"",AI35="")</formula>
    </cfRule>
    <cfRule type="expression" dxfId="59" priority="48">
      <formula>AND($AH$34="#",AI35&lt;&gt;"")</formula>
    </cfRule>
  </conditionalFormatting>
  <conditionalFormatting sqref="AI40:AI43">
    <cfRule type="expression" dxfId="58" priority="33">
      <formula>AND($AH$39="#",AI40&lt;&gt;"")</formula>
    </cfRule>
    <cfRule type="expression" dxfId="57" priority="36">
      <formula>AND(AH40&lt;&gt;"",AI40="")</formula>
    </cfRule>
  </conditionalFormatting>
  <conditionalFormatting sqref="AI45:AQ45">
    <cfRule type="expression" dxfId="56" priority="301">
      <formula>OR(AS45&lt;-0.009,AS45&gt;0.009)</formula>
    </cfRule>
  </conditionalFormatting>
  <conditionalFormatting sqref="AI45:AS45">
    <cfRule type="expression" dxfId="55" priority="16">
      <formula>+$AU$47&lt;&gt;0</formula>
    </cfRule>
  </conditionalFormatting>
  <conditionalFormatting sqref="AJ3:AK3">
    <cfRule type="expression" dxfId="54" priority="183">
      <formula>$AQ$2=1</formula>
    </cfRule>
    <cfRule type="expression" dxfId="53" priority="184">
      <formula>$N$2=1</formula>
    </cfRule>
  </conditionalFormatting>
  <conditionalFormatting sqref="AM5:AM8">
    <cfRule type="expression" dxfId="52" priority="161">
      <formula>AND(AL5&lt;&gt;"",AM5="")</formula>
    </cfRule>
    <cfRule type="expression" dxfId="51" priority="158">
      <formula>AND($AH$4="#",AM5&lt;&gt;"")</formula>
    </cfRule>
  </conditionalFormatting>
  <conditionalFormatting sqref="AM10:AM13">
    <cfRule type="expression" dxfId="50" priority="121">
      <formula>AND(AL10&lt;&gt;"",AM10="")</formula>
    </cfRule>
    <cfRule type="expression" dxfId="49" priority="118">
      <formula>AND($AH$9="#",AM10&lt;&gt;"")</formula>
    </cfRule>
  </conditionalFormatting>
  <conditionalFormatting sqref="AM15:AM18">
    <cfRule type="expression" dxfId="48" priority="106">
      <formula>AND(AL15&lt;&gt;"",AM15="")</formula>
    </cfRule>
    <cfRule type="expression" dxfId="47" priority="103">
      <formula>AND($AH$14="#",AM15&lt;&gt;"")</formula>
    </cfRule>
  </conditionalFormatting>
  <conditionalFormatting sqref="AM20:AM23">
    <cfRule type="expression" dxfId="46" priority="88">
      <formula>AND($AH$19="#",AM20&lt;&gt;"")</formula>
    </cfRule>
    <cfRule type="expression" dxfId="45" priority="91">
      <formula>AND(AL20&lt;&gt;"",AM20="")</formula>
    </cfRule>
  </conditionalFormatting>
  <conditionalFormatting sqref="AM25:AM28">
    <cfRule type="expression" dxfId="44" priority="73">
      <formula>AND($AH$24="#",AM25&lt;&gt;"")</formula>
    </cfRule>
    <cfRule type="expression" dxfId="43" priority="76">
      <formula>AND(AL25&lt;&gt;"",AM25="")</formula>
    </cfRule>
  </conditionalFormatting>
  <conditionalFormatting sqref="AM30:AM33">
    <cfRule type="expression" dxfId="42" priority="58">
      <formula>AND($AH$29="#",AM30&lt;&gt;"")</formula>
    </cfRule>
    <cfRule type="expression" dxfId="41" priority="61">
      <formula>AND(AL30&lt;&gt;"",AM30="")</formula>
    </cfRule>
  </conditionalFormatting>
  <conditionalFormatting sqref="AM35:AM38">
    <cfRule type="expression" dxfId="40" priority="46">
      <formula>AND(AL35&lt;&gt;"",AM35="")</formula>
    </cfRule>
    <cfRule type="expression" dxfId="39" priority="43">
      <formula>AND($AH$34="#",AM35&lt;&gt;"")</formula>
    </cfRule>
  </conditionalFormatting>
  <conditionalFormatting sqref="AM40:AM43">
    <cfRule type="expression" dxfId="38" priority="28">
      <formula>AND($AH$39="#",AM40&lt;&gt;"")</formula>
    </cfRule>
    <cfRule type="expression" dxfId="37" priority="31">
      <formula>AND(AL40&lt;&gt;"",AM40="")</formula>
    </cfRule>
  </conditionalFormatting>
  <conditionalFormatting sqref="AQ5:AQ8">
    <cfRule type="expression" dxfId="36" priority="156">
      <formula>AND(AP5&lt;&gt;"",AQ5="")</formula>
    </cfRule>
    <cfRule type="expression" dxfId="35" priority="153">
      <formula>AND($AH$4="#",AQ5&lt;&gt;"")</formula>
    </cfRule>
  </conditionalFormatting>
  <conditionalFormatting sqref="AQ10:AQ13">
    <cfRule type="expression" dxfId="34" priority="113">
      <formula>AND($AH$9="#",AQ10&lt;&gt;"")</formula>
    </cfRule>
    <cfRule type="expression" dxfId="33" priority="116">
      <formula>AND(AP10&lt;&gt;"",AQ10="")</formula>
    </cfRule>
  </conditionalFormatting>
  <conditionalFormatting sqref="AQ15:AQ18">
    <cfRule type="expression" dxfId="32" priority="98">
      <formula>AND($AH$14="#",AQ15&lt;&gt;"")</formula>
    </cfRule>
    <cfRule type="expression" dxfId="31" priority="101">
      <formula>AND(AP15&lt;&gt;"",AQ15="")</formula>
    </cfRule>
  </conditionalFormatting>
  <conditionalFormatting sqref="AQ20:AQ23">
    <cfRule type="expression" dxfId="30" priority="86">
      <formula>AND(AP20&lt;&gt;"",AQ20="")</formula>
    </cfRule>
    <cfRule type="expression" dxfId="29" priority="83">
      <formula>AND($AH$19="#",AQ20&lt;&gt;"")</formula>
    </cfRule>
  </conditionalFormatting>
  <conditionalFormatting sqref="AQ25:AQ28">
    <cfRule type="expression" dxfId="28" priority="68">
      <formula>AND($AH$24="#",AQ25&lt;&gt;"")</formula>
    </cfRule>
    <cfRule type="expression" dxfId="27" priority="71">
      <formula>AND(AP25&lt;&gt;"",AQ25="")</formula>
    </cfRule>
  </conditionalFormatting>
  <conditionalFormatting sqref="AQ30:AQ33">
    <cfRule type="expression" dxfId="26" priority="53">
      <formula>AND($AH$29="#",AQ30&lt;&gt;"")</formula>
    </cfRule>
    <cfRule type="expression" dxfId="25" priority="56">
      <formula>AND(AP30&lt;&gt;"",AQ30="")</formula>
    </cfRule>
  </conditionalFormatting>
  <conditionalFormatting sqref="AQ35:AQ38">
    <cfRule type="expression" dxfId="24" priority="38">
      <formula>AND($AH$34="#",AQ35&lt;&gt;"")</formula>
    </cfRule>
    <cfRule type="expression" dxfId="23" priority="41">
      <formula>AND(AP35&lt;&gt;"",AQ35="")</formula>
    </cfRule>
  </conditionalFormatting>
  <conditionalFormatting sqref="AQ40:AQ43">
    <cfRule type="expression" dxfId="22" priority="23">
      <formula>AND($AH$39="#",AQ40&lt;&gt;"")</formula>
    </cfRule>
    <cfRule type="expression" dxfId="21" priority="26">
      <formula>AND(AP40&lt;&gt;"",AQ40="")</formula>
    </cfRule>
  </conditionalFormatting>
  <conditionalFormatting sqref="AR45">
    <cfRule type="expression" dxfId="20" priority="302">
      <formula>OR(AS45&lt;-0.009,AS45&gt;0.009)</formula>
    </cfRule>
  </conditionalFormatting>
  <conditionalFormatting sqref="AR44:AS44">
    <cfRule type="expression" dxfId="19" priority="180">
      <formula>$AQ$2=1</formula>
    </cfRule>
  </conditionalFormatting>
  <conditionalFormatting sqref="AS4">
    <cfRule type="expression" dxfId="18" priority="210">
      <formula>AU4&lt;&gt;0</formula>
    </cfRule>
  </conditionalFormatting>
  <conditionalFormatting sqref="AS9">
    <cfRule type="expression" dxfId="17" priority="202">
      <formula>AU9&lt;&gt;0</formula>
    </cfRule>
  </conditionalFormatting>
  <conditionalFormatting sqref="AS14">
    <cfRule type="expression" dxfId="16" priority="201">
      <formula>AU14&lt;&gt;0</formula>
    </cfRule>
  </conditionalFormatting>
  <conditionalFormatting sqref="AS19">
    <cfRule type="expression" dxfId="15" priority="200">
      <formula>AU19&lt;&gt;0</formula>
    </cfRule>
  </conditionalFormatting>
  <conditionalFormatting sqref="AS24">
    <cfRule type="expression" dxfId="14" priority="199">
      <formula>AU24&lt;&gt;0</formula>
    </cfRule>
  </conditionalFormatting>
  <conditionalFormatting sqref="AS29">
    <cfRule type="expression" dxfId="13" priority="198">
      <formula>AU29&lt;&gt;0</formula>
    </cfRule>
  </conditionalFormatting>
  <conditionalFormatting sqref="AS34">
    <cfRule type="expression" dxfId="12" priority="197">
      <formula>AU34&lt;&gt;0</formula>
    </cfRule>
  </conditionalFormatting>
  <conditionalFormatting sqref="AS39">
    <cfRule type="expression" dxfId="11" priority="196">
      <formula>AU39&lt;&gt;0</formula>
    </cfRule>
  </conditionalFormatting>
  <conditionalFormatting sqref="AS45">
    <cfRule type="cellIs" dxfId="10" priority="300" operator="notBetween">
      <formula>-0.009</formula>
      <formula>0.009</formula>
    </cfRule>
  </conditionalFormatting>
  <conditionalFormatting sqref="AT4:AT44">
    <cfRule type="cellIs" dxfId="9" priority="2857" operator="equal">
      <formula>"OG7"</formula>
    </cfRule>
    <cfRule type="cellIs" dxfId="8" priority="2856" operator="equal">
      <formula>"PGS5"</formula>
    </cfRule>
    <cfRule type="cellIs" dxfId="7" priority="2855" operator="equal">
      <formula>"PGS7"</formula>
    </cfRule>
    <cfRule type="cellIs" dxfId="6" priority="2858" operator="equal">
      <formula>"D9"</formula>
    </cfRule>
  </conditionalFormatting>
  <conditionalFormatting sqref="AT49">
    <cfRule type="cellIs" dxfId="5" priority="2573" operator="equal">
      <formula>"PGS7"</formula>
    </cfRule>
    <cfRule type="cellIs" dxfId="4" priority="2574" operator="equal">
      <formula>"PGS5"</formula>
    </cfRule>
    <cfRule type="cellIs" dxfId="3" priority="2576" operator="equal">
      <formula>"D9"</formula>
    </cfRule>
    <cfRule type="cellIs" dxfId="2" priority="2575" operator="equal">
      <formula>"OG7"</formula>
    </cfRule>
  </conditionalFormatting>
  <conditionalFormatting sqref="AV2">
    <cfRule type="expression" dxfId="1" priority="17">
      <formula>$AQ$2=1</formula>
    </cfRule>
    <cfRule type="expression" dxfId="0" priority="18">
      <formula>$N$2=1</formula>
    </cfRule>
  </conditionalFormatting>
  <dataValidations count="5">
    <dataValidation type="list" allowBlank="1" showInputMessage="1" showErrorMessage="1" sqref="I7" xr:uid="{11411A48-A9FA-4CE7-A903-36357B9ECABA}">
      <formula1>"o,y,ü"</formula1>
    </dataValidation>
    <dataValidation type="list" allowBlank="1" showInputMessage="1" showErrorMessage="1" sqref="D4:D11" xr:uid="{1A2486C6-E547-4500-ADB6-104F214BFC63}">
      <formula1>"E,A,-"</formula1>
    </dataValidation>
    <dataValidation type="list" allowBlank="1" showInputMessage="1" showErrorMessage="1" sqref="I10" xr:uid="{0C4892FB-C4AE-4888-A231-1512A0EAFA8C}">
      <formula1>"Immo,Giro"</formula1>
    </dataValidation>
    <dataValidation type="list" allowBlank="1" showInputMessage="1" showErrorMessage="1" sqref="AP10:AP13 AH15:AH18 AL15:AL18 AL40:AL43 AH5:AH8 AP15:AP18 AP20:AP23 AH20:AH23 AP25:AP28 AP30:AP33 AL5:AL8 AH10:AH13 AH30:AH33 AH25:AH28 AL20:AL23 AL30:AL33 AH35:AH38 AP5:AP8 AL10:AL13 AL35:AL38 AL25:AL28 AP35:AP38 AH40:AH43 AP40:AP43" xr:uid="{8FD2C355-CBDD-44B8-A5CA-9B381E8E184A}">
      <formula1>$D$14:$D$47</formula1>
    </dataValidation>
    <dataValidation type="list" allowBlank="1" showInputMessage="1" showErrorMessage="1" sqref="L19" xr:uid="{FB562979-2F7D-409B-9DD2-28FDF476F333}">
      <formula1>$L$20:$L$25</formula1>
    </dataValidation>
  </dataValidations>
  <printOptions horizontalCentered="1"/>
  <pageMargins left="0" right="0" top="0.19685039370078741" bottom="0.39370078740157483" header="0" footer="0"/>
  <pageSetup paperSize="9" orientation="portrait" r:id="rId1"/>
  <headerFooter>
    <oddFooter>&amp;L&amp;"Arial,Standard"&amp;8Datei:
&amp;Z&amp;F&amp;C&amp;"Arial,Standard"&amp;8Seite &amp;P von &amp;N&amp;"Helv,Standard"&amp;12
   &amp;R&amp;"Arial,Standard"&amp;8Druck: &amp;D
&amp;T Uhr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3">
    <tabColor theme="4" tint="-0.249977111117893"/>
    <pageSetUpPr autoPageBreaks="0"/>
  </sheetPr>
  <dimension ref="A1:BX77"/>
  <sheetViews>
    <sheetView showGridLines="0" showRowColHeaders="0" showZeros="0" zoomScaleNormal="100" workbookViewId="0">
      <pane ySplit="3" topLeftCell="A4" activePane="bottomLeft" state="frozen"/>
      <selection activeCell="CD16" sqref="CD16"/>
      <selection pane="bottomLeft" activeCell="F4" sqref="F4"/>
    </sheetView>
  </sheetViews>
  <sheetFormatPr baseColWidth="10" defaultColWidth="9.77734375" defaultRowHeight="13.15" x14ac:dyDescent="0.45"/>
  <cols>
    <col min="1" max="1" width="1.5546875" style="1144" customWidth="1"/>
    <col min="2" max="2" width="6.5546875" style="104" customWidth="1"/>
    <col min="3" max="3" width="21.5546875" style="100" customWidth="1"/>
    <col min="4" max="4" width="5.5546875" style="100" customWidth="1"/>
    <col min="5" max="5" width="3.109375" style="102" customWidth="1"/>
    <col min="6" max="6" width="6.109375" style="102" customWidth="1"/>
    <col min="7" max="7" width="4.5546875" style="95" customWidth="1"/>
    <col min="8" max="8" width="8.5546875" style="1145" customWidth="1"/>
    <col min="9" max="9" width="8.5546875" style="103" customWidth="1"/>
    <col min="10" max="10" width="8.5546875" style="99" customWidth="1"/>
    <col min="11" max="11" width="9.5546875" style="103" customWidth="1"/>
    <col min="12" max="12" width="2.5546875" style="103" hidden="1" customWidth="1"/>
    <col min="13" max="13" width="1.77734375" style="1141" hidden="1" customWidth="1"/>
    <col min="14" max="14" width="1.77734375" style="1142" hidden="1" customWidth="1"/>
    <col min="15" max="16" width="8.109375" style="2" hidden="1" customWidth="1"/>
    <col min="17" max="17" width="1.77734375" style="192" hidden="1" customWidth="1"/>
    <col min="18" max="19" width="8.109375" style="2" hidden="1" customWidth="1"/>
    <col min="20" max="20" width="1.77734375" style="192" hidden="1" customWidth="1"/>
    <col min="21" max="22" width="8.109375" style="2" hidden="1" customWidth="1"/>
    <col min="23" max="23" width="1.77734375" style="192" hidden="1" customWidth="1"/>
    <col min="24" max="25" width="8.109375" style="2" hidden="1" customWidth="1"/>
    <col min="26" max="26" width="1.77734375" style="192" hidden="1" customWidth="1"/>
    <col min="27" max="28" width="8.109375" style="2" hidden="1" customWidth="1"/>
    <col min="29" max="29" width="1.77734375" style="192" hidden="1" customWidth="1"/>
    <col min="30" max="31" width="8.109375" style="2" hidden="1" customWidth="1"/>
    <col min="32" max="32" width="1.77734375" style="192" hidden="1" customWidth="1"/>
    <col min="33" max="34" width="8.109375" style="2" hidden="1" customWidth="1"/>
    <col min="35" max="35" width="1.77734375" style="192" hidden="1" customWidth="1"/>
    <col min="36" max="37" width="8.109375" style="2" hidden="1" customWidth="1"/>
    <col min="38" max="38" width="1.77734375" style="192" hidden="1" customWidth="1"/>
    <col min="39" max="40" width="8.109375" style="2" hidden="1" customWidth="1"/>
    <col min="41" max="41" width="4.109375" style="81" hidden="1" customWidth="1" collapsed="1"/>
    <col min="42" max="42" width="1.21875" style="690" customWidth="1"/>
    <col min="43" max="43" width="3.109375" style="108" customWidth="1"/>
    <col min="44" max="44" width="11.77734375" style="108" customWidth="1"/>
    <col min="45" max="45" width="9" style="203" customWidth="1"/>
    <col min="46" max="46" width="0.6640625" style="108" customWidth="1"/>
    <col min="47" max="47" width="3.109375" style="108" customWidth="1"/>
    <col min="48" max="48" width="11.77734375" style="108" customWidth="1"/>
    <col min="49" max="49" width="9" style="203" customWidth="1"/>
    <col min="50" max="50" width="0.6640625" style="108" customWidth="1"/>
    <col min="51" max="51" width="3.109375" style="108" customWidth="1"/>
    <col min="52" max="52" width="11.77734375" style="108" customWidth="1"/>
    <col min="53" max="53" width="9" style="203" customWidth="1"/>
    <col min="54" max="54" width="9.5546875" style="260" customWidth="1"/>
    <col min="55" max="55" width="1.77734375" style="109" customWidth="1"/>
    <col min="56" max="56" width="1.77734375" style="270" hidden="1" customWidth="1"/>
    <col min="57" max="57" width="2.5546875" style="269" hidden="1" customWidth="1"/>
    <col min="58" max="58" width="1.77734375" style="730" hidden="1" customWidth="1"/>
    <col min="59" max="62" width="7.6640625" style="271" hidden="1" customWidth="1"/>
    <col min="63" max="70" width="7.6640625" style="272" hidden="1" customWidth="1"/>
    <col min="71" max="71" width="9.77734375" style="270" hidden="1" customWidth="1"/>
    <col min="72" max="73" width="9.77734375" style="18" hidden="1" customWidth="1"/>
    <col min="74" max="74" width="8.77734375" style="18" hidden="1" customWidth="1"/>
    <col min="75" max="75" width="9.77734375" style="18" hidden="1" customWidth="1"/>
    <col min="76" max="76" width="1.77734375" style="18" hidden="1" customWidth="1"/>
    <col min="77" max="16384" width="9.77734375" style="81"/>
  </cols>
  <sheetData>
    <row r="1" spans="1:76" s="74" customFormat="1" ht="3" customHeight="1" thickBot="1" x14ac:dyDescent="0.5">
      <c r="A1" s="135">
        <f>IF(SUM(A3:A49)&lt;&gt;0,SUM(A3:A49),K48)</f>
        <v>0</v>
      </c>
      <c r="B1" s="73">
        <f>IF(B50="y",MAX(B3:B50),"")</f>
        <v>46024</v>
      </c>
      <c r="E1" s="73"/>
      <c r="F1" s="73"/>
      <c r="G1" s="75"/>
      <c r="H1" s="1001"/>
      <c r="I1" s="76"/>
      <c r="K1" s="77">
        <f>P50+S50+V50+Y50+AB50+AE50+AH50+AK50+AN50</f>
        <v>0</v>
      </c>
      <c r="L1" s="620"/>
      <c r="M1" s="620"/>
      <c r="N1" s="1177"/>
      <c r="O1" s="1178"/>
      <c r="P1" s="1178"/>
      <c r="Q1" s="1179"/>
      <c r="R1" s="1178"/>
      <c r="S1" s="1178"/>
      <c r="T1" s="1179"/>
      <c r="U1" s="1178"/>
      <c r="V1" s="1178"/>
      <c r="W1" s="1179"/>
      <c r="X1" s="1178"/>
      <c r="Y1" s="1178"/>
      <c r="Z1" s="1179"/>
      <c r="AA1" s="1178"/>
      <c r="AB1" s="1178"/>
      <c r="AC1" s="1179"/>
      <c r="AD1" s="1178"/>
      <c r="AE1" s="1178"/>
      <c r="AF1" s="1179"/>
      <c r="AG1" s="1178"/>
      <c r="AH1" s="1178"/>
      <c r="AI1" s="1179"/>
      <c r="AJ1" s="1178"/>
      <c r="AK1" s="1178"/>
      <c r="AL1" s="1179"/>
      <c r="AM1" s="1178"/>
      <c r="AN1" s="1178"/>
      <c r="AO1" s="621"/>
      <c r="AP1" s="624"/>
      <c r="AQ1" s="105"/>
      <c r="AR1" s="105"/>
      <c r="AS1" s="106"/>
      <c r="AT1" s="105"/>
      <c r="AU1" s="105"/>
      <c r="AV1" s="105"/>
      <c r="AW1" s="106"/>
      <c r="AX1" s="105"/>
      <c r="AY1" s="105"/>
      <c r="AZ1" s="105"/>
      <c r="BA1" s="106"/>
      <c r="BB1" s="261"/>
      <c r="BC1" s="106"/>
      <c r="BD1" s="266"/>
      <c r="BE1" s="267"/>
      <c r="BF1" s="726"/>
      <c r="BG1" s="267"/>
      <c r="BH1" s="267"/>
      <c r="BI1" s="267"/>
      <c r="BJ1" s="267"/>
      <c r="BK1" s="267"/>
      <c r="BL1" s="267"/>
      <c r="BM1" s="267"/>
      <c r="BN1" s="267"/>
      <c r="BO1" s="267"/>
      <c r="BP1" s="267"/>
      <c r="BQ1" s="267"/>
      <c r="BR1" s="267"/>
      <c r="BS1" s="266"/>
      <c r="BT1" s="1002"/>
      <c r="BU1" s="1002"/>
      <c r="BV1" s="1002"/>
      <c r="BW1" s="1002"/>
      <c r="BX1" s="1002"/>
    </row>
    <row r="2" spans="1:76" s="1027" customFormat="1" ht="22.15" customHeight="1" thickTop="1" thickBot="1" x14ac:dyDescent="0.6">
      <c r="A2" s="1003" t="s">
        <v>9</v>
      </c>
      <c r="B2" s="1004">
        <f>+Parameter!B2</f>
        <v>46023</v>
      </c>
      <c r="C2" s="1005" t="str">
        <f>+Parameter!I15</f>
        <v>DE01 234 5678 9012 3456 78</v>
      </c>
      <c r="D2" s="1006"/>
      <c r="E2" s="1007"/>
      <c r="F2" s="1377">
        <f>+B2</f>
        <v>46023</v>
      </c>
      <c r="G2" s="1377"/>
      <c r="H2" s="1377"/>
      <c r="I2" s="1375" t="str">
        <f>IF(M2=0,+Parameter!D2,IF(Jan!AO2&gt;1,+Parameter!L19,IF(N2=1,+O2,IF(Q2=1,+R2,IF(T2=1,+U2,IF(W2=1,+X2,IF(Z2=1,+AA2,IF(AC2=1,+AD2,IF(AF2=1,+AG2,IF(AI2=1,+AJ2,IF(AL2=1,+AM2,"kein Umsatz")))))))))))</f>
        <v>Haushaltskonto</v>
      </c>
      <c r="J2" s="1375"/>
      <c r="K2" s="1376"/>
      <c r="L2" s="1008" t="s">
        <v>120</v>
      </c>
      <c r="M2" s="1009">
        <f>+AP2</f>
        <v>0</v>
      </c>
      <c r="N2" s="1010">
        <f>+N51</f>
        <v>1</v>
      </c>
      <c r="O2" s="1011" t="str">
        <f>+Jahr!C3</f>
        <v>HH</v>
      </c>
      <c r="P2" s="1012">
        <f>IF(B50="y",SUMIFS(P4:P48,B4:B48,"&gt;01.01.2000",F4:F48,O2)+O3,0)</f>
        <v>0</v>
      </c>
      <c r="Q2" s="1013">
        <f>+N52</f>
        <v>1</v>
      </c>
      <c r="R2" s="1014" t="str">
        <f>+Jahr!L3</f>
        <v>Frei</v>
      </c>
      <c r="S2" s="1015">
        <f>IF(B50="y",SUMIFS(S4:S48,B4:B48,"&gt;01.01.2000",F4:F48,R2)+R3,0)</f>
        <v>0</v>
      </c>
      <c r="T2" s="1013">
        <f>+N53</f>
        <v>1</v>
      </c>
      <c r="U2" s="1016" t="str">
        <f>+Jahr!M3</f>
        <v>Arzt</v>
      </c>
      <c r="V2" s="1015">
        <f>IF(B50="y",SUMIFS(V4:V48,B4:B48,"&gt;01.01.2000",F4:F48,U2)+U3,0)</f>
        <v>0</v>
      </c>
      <c r="W2" s="1013">
        <f>+N54</f>
        <v>0</v>
      </c>
      <c r="X2" s="1017" t="str">
        <f>+Jahr!N3</f>
        <v/>
      </c>
      <c r="Y2" s="1015">
        <f>IF(B50="y",SUMIFS(Y4:Y48,B4:B48,"&gt;01.01.2000",F4:F48,X2)+X3,0)</f>
        <v>0</v>
      </c>
      <c r="Z2" s="1013">
        <f>+N55</f>
        <v>0</v>
      </c>
      <c r="AA2" s="1018" t="str">
        <f>+Jahr!P3</f>
        <v/>
      </c>
      <c r="AB2" s="1015">
        <f>IF(B50="y",SUMIFS(AB4:AB48,B4:B48,"&gt;01.01.2000",F4:F48,AA2)+AA3,0)</f>
        <v>0</v>
      </c>
      <c r="AC2" s="1013">
        <f>+N56</f>
        <v>0</v>
      </c>
      <c r="AD2" s="1019" t="str">
        <f>+Jahr!Q3</f>
        <v/>
      </c>
      <c r="AE2" s="1015">
        <f>IF(B50="y",SUMIFS(AE4:AE48,B4:B48,"&gt;01.01.2000",F4:F48,AD2)+AD3,0)</f>
        <v>0</v>
      </c>
      <c r="AF2" s="1013">
        <f>+N57</f>
        <v>0</v>
      </c>
      <c r="AG2" s="1019" t="str">
        <f>+Jahr!R3</f>
        <v/>
      </c>
      <c r="AH2" s="1015">
        <f>IF(B50="y",SUMIFS(AH4:AH48,B4:B48,"&gt;01.01.2000",F4:F48,AG2)+AG3,0)</f>
        <v>0</v>
      </c>
      <c r="AI2" s="1013">
        <f>+N58</f>
        <v>0</v>
      </c>
      <c r="AJ2" s="1020" t="str">
        <f>+Jahr!S3</f>
        <v/>
      </c>
      <c r="AK2" s="1015">
        <f>IF(B50="y",SUMIFS(AK4:AK48,B4:B48,"&gt;01.01.2000",F4:F48,AJ2)+AJ3,0)</f>
        <v>0</v>
      </c>
      <c r="AL2" s="1013">
        <f>+N59</f>
        <v>1</v>
      </c>
      <c r="AM2" s="1021" t="str">
        <f>+Jahr!O3</f>
        <v>X</v>
      </c>
      <c r="AN2" s="1022">
        <f>IF(B50="y",SUMIFS(AN4:AN48,B4:B48,"&gt;01.01.2000",F4:F48,AM2)+AM3,0)</f>
        <v>0</v>
      </c>
      <c r="AO2" s="1023">
        <f>+AL2+AI2+AF2+AC2+Z2+W2+T2+Q2+N2</f>
        <v>4</v>
      </c>
      <c r="AP2" s="1024">
        <f>IF(SUBTOTAL(109,AP3:AP48)&lt;&gt;SUM(AP3:AP48),1,0)</f>
        <v>0</v>
      </c>
      <c r="AQ2" s="107" t="str">
        <f>+Parameter!AH2</f>
        <v>EBIT</v>
      </c>
      <c r="AR2" s="107"/>
      <c r="AS2" s="228">
        <f>+AS4*Parameter!AF4+AS9*Parameter!AF9+AS14*Parameter!AF14+AS19*Parameter!AF19+AS24*Parameter!AF24+AS29*Parameter!AF29+AS34*Parameter!AF34+AS39*Parameter!AF39</f>
        <v>0</v>
      </c>
      <c r="AT2" s="797"/>
      <c r="AU2" s="797"/>
      <c r="AV2" s="798">
        <f>+BH2</f>
        <v>0</v>
      </c>
      <c r="AW2" s="798">
        <f>+BK2</f>
        <v>0</v>
      </c>
      <c r="AX2" s="798"/>
      <c r="AY2" s="798"/>
      <c r="AZ2" s="798">
        <f>+BN2</f>
        <v>0</v>
      </c>
      <c r="BA2" s="798">
        <f>+BQ2</f>
        <v>0</v>
      </c>
      <c r="BB2" s="625"/>
      <c r="BC2" s="109"/>
      <c r="BD2" s="268">
        <f>IF(AND(M2&lt;&gt;0,M64&lt;&gt;0),1,0)</f>
        <v>0</v>
      </c>
      <c r="BE2" s="1025">
        <f>+BD2+BF2+BF3</f>
        <v>0</v>
      </c>
      <c r="BF2" s="714">
        <f>COUNTBLANK(BE4:BE47)</f>
        <v>0</v>
      </c>
      <c r="BG2" s="706"/>
      <c r="BH2" s="707">
        <f>SUM(BG3:BI43)</f>
        <v>0</v>
      </c>
      <c r="BI2" s="706"/>
      <c r="BJ2" s="706"/>
      <c r="BK2" s="708">
        <f>SUM(BJ3:BL43)</f>
        <v>0</v>
      </c>
      <c r="BL2" s="709"/>
      <c r="BM2" s="709"/>
      <c r="BN2" s="710">
        <f>SUM(BM3:BO43)</f>
        <v>0</v>
      </c>
      <c r="BO2" s="709"/>
      <c r="BP2" s="709"/>
      <c r="BQ2" s="711">
        <f>SUM(BP3:BR47)</f>
        <v>0</v>
      </c>
      <c r="BR2" s="709"/>
      <c r="BS2" s="270"/>
      <c r="BT2" s="18"/>
      <c r="BU2" s="18"/>
      <c r="BV2" s="18"/>
      <c r="BW2" s="18"/>
      <c r="BX2" s="1026"/>
    </row>
    <row r="3" spans="1:76" ht="13.15" customHeight="1" thickTop="1" thickBot="1" x14ac:dyDescent="0.5">
      <c r="A3" s="1003" t="s">
        <v>9</v>
      </c>
      <c r="B3" s="1028" t="s">
        <v>4</v>
      </c>
      <c r="C3" s="1029" t="s">
        <v>94</v>
      </c>
      <c r="D3" s="1030"/>
      <c r="E3" s="1031" t="s">
        <v>77</v>
      </c>
      <c r="F3" s="1032" t="s">
        <v>160</v>
      </c>
      <c r="G3" s="1033"/>
      <c r="H3" s="1034" t="s">
        <v>6</v>
      </c>
      <c r="I3" s="1174" t="s">
        <v>0</v>
      </c>
      <c r="J3" s="1172" t="s">
        <v>1</v>
      </c>
      <c r="K3" s="1035">
        <f>IF($M$2=0,O3+R3+U3+X3+AA3+AD3+AG3+AJ3+AM3,+$N$2*O3+$Q$2*R3+$T$2*U3+$W$2*X3+$Z$2*AA3+$AC$2*AD3+$AF$2*AG3+$AI$2*AJ3+$AL$2*AM3)</f>
        <v>0</v>
      </c>
      <c r="L3" s="1036">
        <f>SUM(L4:L48)</f>
        <v>0</v>
      </c>
      <c r="M3" s="1037">
        <v>1</v>
      </c>
      <c r="N3" s="1038"/>
      <c r="O3" s="82">
        <f>+Parameter!L4</f>
        <v>0</v>
      </c>
      <c r="P3" s="1039">
        <f>+O49</f>
        <v>0</v>
      </c>
      <c r="Q3" s="1040"/>
      <c r="R3" s="82">
        <f>+Parameter!L5</f>
        <v>0</v>
      </c>
      <c r="S3" s="1039">
        <f>+R49</f>
        <v>0</v>
      </c>
      <c r="T3" s="1040"/>
      <c r="U3" s="82">
        <f>+Parameter!L6</f>
        <v>0</v>
      </c>
      <c r="V3" s="1039">
        <f>+U49</f>
        <v>0</v>
      </c>
      <c r="W3" s="1040"/>
      <c r="X3" s="82">
        <f>+Parameter!L7</f>
        <v>0</v>
      </c>
      <c r="Y3" s="1039">
        <f>+X49</f>
        <v>0</v>
      </c>
      <c r="Z3" s="1040"/>
      <c r="AA3" s="82">
        <f>+Parameter!L8</f>
        <v>0</v>
      </c>
      <c r="AB3" s="1039">
        <f>+AA49</f>
        <v>0</v>
      </c>
      <c r="AC3" s="1040"/>
      <c r="AD3" s="82">
        <f>+Parameter!L9</f>
        <v>0</v>
      </c>
      <c r="AE3" s="1039">
        <f>+AD49</f>
        <v>0</v>
      </c>
      <c r="AF3" s="1040"/>
      <c r="AG3" s="82">
        <f>+Parameter!L10</f>
        <v>0</v>
      </c>
      <c r="AH3" s="1039">
        <f>+AG49</f>
        <v>0</v>
      </c>
      <c r="AI3" s="1040"/>
      <c r="AJ3" s="82">
        <f>+Parameter!L11</f>
        <v>0</v>
      </c>
      <c r="AK3" s="1039">
        <f>+AJ49</f>
        <v>0</v>
      </c>
      <c r="AL3" s="1040"/>
      <c r="AM3" s="1041">
        <f>+Parameter!L12</f>
        <v>0</v>
      </c>
      <c r="AN3" s="1042">
        <f>+AM49</f>
        <v>0</v>
      </c>
      <c r="AO3" s="1043" t="s">
        <v>121</v>
      </c>
      <c r="AP3" s="690" t="s">
        <v>9</v>
      </c>
      <c r="AQ3" s="1385" t="s">
        <v>93</v>
      </c>
      <c r="AR3" s="1385"/>
      <c r="AS3" s="626">
        <f>+BB4+BB9+BB14+BB19+BB24+BB29+BB34+BB39+AZ46-AS2</f>
        <v>0</v>
      </c>
      <c r="AT3" s="795"/>
      <c r="AU3" s="795"/>
      <c r="AV3" s="796" t="str">
        <f>IF(AV2&lt;&gt;0,"Zinsen","")</f>
        <v/>
      </c>
      <c r="AW3" s="796" t="str">
        <f>IF(AW2&lt;&gt;0,"Tilgung","")</f>
        <v/>
      </c>
      <c r="AX3" s="796"/>
      <c r="AY3" s="796"/>
      <c r="AZ3" s="796" t="str">
        <f>IF(AZ2&lt;&gt;0,"Rücklage","")</f>
        <v/>
      </c>
      <c r="BA3" s="796" t="str">
        <f>IF(BA2&lt;&gt;0,"Steuer","")</f>
        <v/>
      </c>
      <c r="BB3" s="391" t="s">
        <v>92</v>
      </c>
      <c r="BD3" s="268"/>
      <c r="BE3" s="725">
        <f>SUM($BF$4:$BF$47)</f>
        <v>44</v>
      </c>
      <c r="BF3" s="727">
        <f>IF(ISERROR(BE3),1,IF(BE3&lt;44,1,IF($AP$2=1,0,0)))</f>
        <v>0</v>
      </c>
      <c r="BG3" s="694" t="s">
        <v>97</v>
      </c>
      <c r="BH3" s="694" t="s">
        <v>98</v>
      </c>
      <c r="BI3" s="694" t="s">
        <v>99</v>
      </c>
      <c r="BJ3" s="695" t="s">
        <v>100</v>
      </c>
      <c r="BK3" s="695" t="s">
        <v>101</v>
      </c>
      <c r="BL3" s="695" t="s">
        <v>102</v>
      </c>
      <c r="BM3" s="696" t="s">
        <v>103</v>
      </c>
      <c r="BN3" s="696" t="s">
        <v>104</v>
      </c>
      <c r="BO3" s="696" t="s">
        <v>105</v>
      </c>
      <c r="BP3" s="697" t="s">
        <v>106</v>
      </c>
      <c r="BQ3" s="697" t="s">
        <v>107</v>
      </c>
      <c r="BR3" s="697" t="s">
        <v>108</v>
      </c>
      <c r="BS3" s="1044" t="s">
        <v>6</v>
      </c>
      <c r="BT3" s="1045" t="s">
        <v>0</v>
      </c>
      <c r="BU3" s="1045" t="s">
        <v>1</v>
      </c>
      <c r="BV3" s="1046" t="s">
        <v>36</v>
      </c>
      <c r="BW3" s="1047" t="s">
        <v>12</v>
      </c>
      <c r="BX3" s="1026"/>
    </row>
    <row r="4" spans="1:76" ht="13.35" customHeight="1" x14ac:dyDescent="0.45">
      <c r="A4" s="1003">
        <f t="shared" ref="A4:A47" si="0">IF(AND($B$50="y",B4&gt;0,B4&lt;&gt;"x",M4=$L$49),+K4,"!")</f>
        <v>0</v>
      </c>
      <c r="B4" s="721">
        <v>46024</v>
      </c>
      <c r="C4" s="1180" t="s">
        <v>267</v>
      </c>
      <c r="D4" s="1181"/>
      <c r="E4" s="585" t="s">
        <v>10</v>
      </c>
      <c r="F4" s="586" t="s">
        <v>10</v>
      </c>
      <c r="G4" s="1190">
        <f t="shared" ref="G4" si="1">+$F$2</f>
        <v>46023</v>
      </c>
      <c r="H4" s="1191"/>
      <c r="I4" s="1192"/>
      <c r="J4" s="1193"/>
      <c r="K4" s="1048">
        <f>IF($M$2=0,O4+R4+U4+X4+AA4+AD4+AG4+AJ4+AM4,+$N$2*O4+$Q$2*R4+$T$2*U4+$W$2*X4+$Z$2*AA4+$AC$2*AD4+$AF$2*AG4+$AI$2*AJ4+$AL$2*AM4)</f>
        <v>0</v>
      </c>
      <c r="L4" s="1049">
        <f t="shared" ref="L4:L47" si="2">IF(ISERROR(+H4+I4+J4),1,0)</f>
        <v>0</v>
      </c>
      <c r="M4" s="1050">
        <f t="shared" ref="M4:M25" si="3">IF(AND(B4&gt;0,B4&lt;&gt;"x",M3&lt;&gt;0),+M3+1,0)</f>
        <v>2</v>
      </c>
      <c r="N4" s="1051">
        <f>IF($F4=$O$2,1,0)</f>
        <v>0</v>
      </c>
      <c r="O4" s="87">
        <f>IF(AND($B4&lt;&gt;"-",$F4=O$2),O3+$H4+$I4+$J4,+O3)</f>
        <v>0</v>
      </c>
      <c r="P4" s="87" t="str">
        <f>IF(AND($B4&lt;&gt;"-",$F4=O$2),+$H4+$I4+$J4,"")</f>
        <v/>
      </c>
      <c r="Q4" s="1052">
        <f>IF($F4=$R$2,1,0)</f>
        <v>0</v>
      </c>
      <c r="R4" s="87">
        <f>IF(AND($B4&lt;&gt;"-",$F4=R$2),R3+$H4+$I4+$J4,+R3)</f>
        <v>0</v>
      </c>
      <c r="S4" s="87" t="str">
        <f>IF(AND($B4&lt;&gt;"-",$F4=R$2),+$H4+$I4+$J4,"")</f>
        <v/>
      </c>
      <c r="T4" s="1052">
        <f>IF($F4=$U$2,1,0)</f>
        <v>0</v>
      </c>
      <c r="U4" s="87">
        <f>IF(AND($B4&lt;&gt;"-",$F4=U$2),U3+$H4+$I4+$J4,+U3)</f>
        <v>0</v>
      </c>
      <c r="V4" s="87" t="str">
        <f>IF(AND($B4&lt;&gt;"-",$F4=U$2),+$H4+$I4+$J4,"")</f>
        <v/>
      </c>
      <c r="W4" s="1052">
        <f>IF($F4=$X$2,1,0)</f>
        <v>0</v>
      </c>
      <c r="X4" s="87">
        <f>IF(AND($B4&lt;&gt;"-",$F4=X$2),X3+$H4+$I4+$J4,+X3)</f>
        <v>0</v>
      </c>
      <c r="Y4" s="87" t="str">
        <f>IF(AND($B4&lt;&gt;"-",$F4=X$2),+$H4+$I4+$J4,"")</f>
        <v/>
      </c>
      <c r="Z4" s="1052">
        <f>IF($F4=$AA$2,1,0)</f>
        <v>0</v>
      </c>
      <c r="AA4" s="87">
        <f>IF(AND($B4&lt;&gt;"-",$F4=AA$2),AA3+$H4+$I4+$J4,+AA3)</f>
        <v>0</v>
      </c>
      <c r="AB4" s="87" t="str">
        <f>IF(AND($B4&lt;&gt;"-",$F4=AA$2),+$H4+$I4+$J4,"")</f>
        <v/>
      </c>
      <c r="AC4" s="1052">
        <f>IF($F4=$AD$2,1,0)</f>
        <v>0</v>
      </c>
      <c r="AD4" s="87">
        <f>IF(AND($B4&lt;&gt;"-",$F4=AD$2),AD3+$H4+$I4+$J4,+AD3)</f>
        <v>0</v>
      </c>
      <c r="AE4" s="87" t="str">
        <f>IF(AND($B4&lt;&gt;"-",$F4=AD$2),+$H4+$I4+$J4,"")</f>
        <v/>
      </c>
      <c r="AF4" s="1052">
        <f>IF($F4=$AG$2,1,0)</f>
        <v>0</v>
      </c>
      <c r="AG4" s="87">
        <f>IF(AND($B4&lt;&gt;"-",$F4=AG$2),AG3+$H4+$I4+$J4,+AG3)</f>
        <v>0</v>
      </c>
      <c r="AH4" s="87" t="str">
        <f>IF(AND($B4&lt;&gt;"-",$F4=AG$2),+$H4+$I4+$J4,"")</f>
        <v/>
      </c>
      <c r="AI4" s="1052">
        <f>IF($F4=$AJ$2,1,0)</f>
        <v>0</v>
      </c>
      <c r="AJ4" s="87">
        <f>IF(AND($B4&lt;&gt;"-",$F4=AJ$2),AJ3+$H4+$I4+$J4,+AJ3)</f>
        <v>0</v>
      </c>
      <c r="AK4" s="87" t="str">
        <f>IF(AND($B4&lt;&gt;"-",$F4=AJ$2),+$H4+$I4+$J4,"")</f>
        <v/>
      </c>
      <c r="AL4" s="1052">
        <f>IF($F4=$AM$2,1,0)</f>
        <v>1</v>
      </c>
      <c r="AM4" s="91">
        <f>IF(AND($B4&lt;&gt;"-",$F4=AM$2),AM3+$H4+$I4+$J4,+AM3)</f>
        <v>0</v>
      </c>
      <c r="AN4" s="91">
        <f>IF(AND($B4&lt;&gt;"-",$F4=AM$2),+$H4+$I4+$J4,"")</f>
        <v>0</v>
      </c>
      <c r="AO4" s="1053">
        <f>IF(AP4="E",1,0)</f>
        <v>0</v>
      </c>
      <c r="AP4" s="1054">
        <f>IF(F4&lt;&gt;"",1,0)</f>
        <v>1</v>
      </c>
      <c r="AQ4" s="215" t="str">
        <f>+Parameter!B4</f>
        <v>HH</v>
      </c>
      <c r="AR4" s="631"/>
      <c r="AS4" s="632">
        <f>SUM(AS5:AS8)</f>
        <v>0</v>
      </c>
      <c r="AT4" s="632"/>
      <c r="AU4" s="632"/>
      <c r="AV4" s="632"/>
      <c r="AW4" s="632">
        <f>SUM(AW5:AW8)</f>
        <v>0</v>
      </c>
      <c r="AX4" s="632"/>
      <c r="AY4" s="632"/>
      <c r="AZ4" s="632"/>
      <c r="BA4" s="632">
        <f>SUM(BA5:BA8)</f>
        <v>0</v>
      </c>
      <c r="BB4" s="633">
        <f>+BA4+AW4+AS4</f>
        <v>0</v>
      </c>
      <c r="BD4" s="268"/>
      <c r="BE4" s="274">
        <f>IF($I$2=AQ4,1,IF($I$2=Jahr!$M$7,1,0))</f>
        <v>1</v>
      </c>
      <c r="BF4" s="728">
        <v>1</v>
      </c>
      <c r="BG4" s="227"/>
      <c r="BH4" s="227"/>
      <c r="BI4" s="227"/>
      <c r="BJ4" s="227"/>
      <c r="BK4" s="227"/>
      <c r="BL4" s="227"/>
      <c r="BM4" s="227"/>
      <c r="BN4" s="227"/>
      <c r="BO4" s="227"/>
      <c r="BP4" s="273"/>
      <c r="BQ4" s="273"/>
      <c r="BR4" s="273"/>
      <c r="BV4" s="1055"/>
      <c r="BW4" s="1056"/>
      <c r="BX4" s="1026"/>
    </row>
    <row r="5" spans="1:76" ht="13.35" customHeight="1" x14ac:dyDescent="0.45">
      <c r="A5" s="1003" t="str">
        <f t="shared" si="0"/>
        <v>!</v>
      </c>
      <c r="B5" s="721"/>
      <c r="C5" s="1180"/>
      <c r="D5" s="1181"/>
      <c r="E5" s="585"/>
      <c r="F5" s="586"/>
      <c r="G5" s="1190"/>
      <c r="H5" s="1191"/>
      <c r="I5" s="1192"/>
      <c r="J5" s="1193"/>
      <c r="K5" s="1057">
        <f t="shared" ref="K5:K47" si="4">IF($M$2=0,O5+R5+U5+X5+AA5+AD5+AG5+AJ5+AM5,+$N$2*O5+$Q$2*R5+$T$2*U5+$W$2*X5+$Z$2*AA5+$AC$2*AD5+$AF$2*AG5+$AI$2*AJ5+$AL$2*AM5)</f>
        <v>0</v>
      </c>
      <c r="L5" s="1049">
        <f t="shared" si="2"/>
        <v>0</v>
      </c>
      <c r="M5" s="1050">
        <f t="shared" si="3"/>
        <v>0</v>
      </c>
      <c r="N5" s="1051">
        <f t="shared" ref="N5:N47" si="5">IF($F5=$O$2,1,0)</f>
        <v>0</v>
      </c>
      <c r="O5" s="87">
        <f t="shared" ref="O5:O47" si="6">IF(AND($B5&lt;&gt;"-",$F5=O$2),O4+$H5+$I5+$J5,+O4)</f>
        <v>0</v>
      </c>
      <c r="P5" s="87" t="str">
        <f t="shared" ref="P5:P47" si="7">IF(AND($B5&lt;&gt;"-",$F5=O$2),+$H5+$I5+$J5,"")</f>
        <v/>
      </c>
      <c r="Q5" s="1052">
        <f t="shared" ref="Q5:Q47" si="8">IF($F5=$R$2,1,0)</f>
        <v>0</v>
      </c>
      <c r="R5" s="87">
        <f t="shared" ref="R5:R47" si="9">IF(AND($B5&lt;&gt;"-",$F5=R$2),R4+$H5+$I5+$J5,+R4)</f>
        <v>0</v>
      </c>
      <c r="S5" s="87" t="str">
        <f t="shared" ref="S5:S47" si="10">IF(AND($B5&lt;&gt;"-",$F5=R$2),+$H5+$I5+$J5,"")</f>
        <v/>
      </c>
      <c r="T5" s="1052">
        <f t="shared" ref="T5:T47" si="11">IF($F5=$U$2,1,0)</f>
        <v>0</v>
      </c>
      <c r="U5" s="87">
        <f t="shared" ref="U5:U47" si="12">IF(AND($B5&lt;&gt;"-",$F5=U$2),U4+$H5+$I5+$J5,+U4)</f>
        <v>0</v>
      </c>
      <c r="V5" s="87" t="str">
        <f t="shared" ref="V5:V47" si="13">IF(AND($B5&lt;&gt;"-",$F5=U$2),+$H5+$I5+$J5,"")</f>
        <v/>
      </c>
      <c r="W5" s="1052">
        <f t="shared" ref="W5:W47" si="14">IF($F5=$X$2,1,0)</f>
        <v>1</v>
      </c>
      <c r="X5" s="87">
        <f t="shared" ref="X5:X47" si="15">IF(AND($B5&lt;&gt;"-",$F5=X$2),X4+$H5+$I5+$J5,+X4)</f>
        <v>0</v>
      </c>
      <c r="Y5" s="87">
        <f t="shared" ref="Y5:Y47" si="16">IF(AND($B5&lt;&gt;"-",$F5=X$2),+$H5+$I5+$J5,"")</f>
        <v>0</v>
      </c>
      <c r="Z5" s="1052">
        <f t="shared" ref="Z5:Z47" si="17">IF($F5=$AA$2,1,0)</f>
        <v>1</v>
      </c>
      <c r="AA5" s="87">
        <f t="shared" ref="AA5:AA47" si="18">IF(AND($B5&lt;&gt;"-",$F5=AA$2),AA4+$H5+$I5+$J5,+AA4)</f>
        <v>0</v>
      </c>
      <c r="AB5" s="87">
        <f t="shared" ref="AB5:AB47" si="19">IF(AND($B5&lt;&gt;"-",$F5=AA$2),+$H5+$I5+$J5,"")</f>
        <v>0</v>
      </c>
      <c r="AC5" s="1052">
        <f t="shared" ref="AC5:AC47" si="20">IF($F5=$AD$2,1,0)</f>
        <v>1</v>
      </c>
      <c r="AD5" s="87">
        <f t="shared" ref="AD5:AD47" si="21">IF(AND($B5&lt;&gt;"-",$F5=AD$2),AD4+$H5+$I5+$J5,+AD4)</f>
        <v>0</v>
      </c>
      <c r="AE5" s="87">
        <f t="shared" ref="AE5:AE47" si="22">IF(AND($B5&lt;&gt;"-",$F5=AD$2),+$H5+$I5+$J5,"")</f>
        <v>0</v>
      </c>
      <c r="AF5" s="1052">
        <f t="shared" ref="AF5:AF47" si="23">IF($F5=$AG$2,1,0)</f>
        <v>1</v>
      </c>
      <c r="AG5" s="87">
        <f t="shared" ref="AG5:AG47" si="24">IF(AND($B5&lt;&gt;"-",$F5=AG$2),AG4+$H5+$I5+$J5,+AG4)</f>
        <v>0</v>
      </c>
      <c r="AH5" s="87">
        <f t="shared" ref="AH5:AH47" si="25">IF(AND($B5&lt;&gt;"-",$F5=AG$2),+$H5+$I5+$J5,"")</f>
        <v>0</v>
      </c>
      <c r="AI5" s="1052">
        <f t="shared" ref="AI5:AI47" si="26">IF($F5=$AJ$2,1,0)</f>
        <v>1</v>
      </c>
      <c r="AJ5" s="87">
        <f t="shared" ref="AJ5:AJ47" si="27">IF(AND($B5&lt;&gt;"-",$F5=AJ$2),AJ4+$H5+$I5+$J5,+AJ4)</f>
        <v>0</v>
      </c>
      <c r="AK5" s="87">
        <f t="shared" ref="AK5:AK47" si="28">IF(AND($B5&lt;&gt;"-",$F5=AJ$2),+$H5+$I5+$J5,"")</f>
        <v>0</v>
      </c>
      <c r="AL5" s="1052">
        <f t="shared" ref="AL5:AL47" si="29">IF($F5=$AM$2,1,0)</f>
        <v>0</v>
      </c>
      <c r="AM5" s="91">
        <f t="shared" ref="AM5:AM46" si="30">IF(AND($B5&lt;&gt;"-",$F5=AM$2),AM4+$H5+$I5+$J5,+AM4)</f>
        <v>0</v>
      </c>
      <c r="AN5" s="91" t="str">
        <f t="shared" ref="AN5:AN46" si="31">IF(AND($B5&lt;&gt;"-",$F5=AM$2),+$H5+$I5+$J5,"")</f>
        <v/>
      </c>
      <c r="AO5" s="1058" t="str">
        <f>+Parameter!$D$4</f>
        <v>A</v>
      </c>
      <c r="AP5" s="1054">
        <f t="shared" ref="AP5:AP47" si="32">IF(F5&lt;&gt;"",1,0)</f>
        <v>0</v>
      </c>
      <c r="AQ5" s="368" t="str">
        <f>+Parameter!AH5</f>
        <v>B</v>
      </c>
      <c r="AR5" s="369" t="str">
        <f>+Parameter!AI5</f>
        <v>Bargeld</v>
      </c>
      <c r="AS5" s="622">
        <f>SUMIFS($I$4:$I$48,$F$4:$F$48,AQ4,$E$4:$E$48,AQ5)+SUMIFS($J$4:$J$48,$F$4:$F$48,AQ4,$E$4:$E$48,AQ5)+SUMIFS($H$4:$H$48,$F$4:$F$48,AQ4,$E$4:$E$48,AQ5)</f>
        <v>0</v>
      </c>
      <c r="AT5" s="367"/>
      <c r="AU5" s="368" t="str">
        <f>+Parameter!AL5</f>
        <v>A</v>
      </c>
      <c r="AV5" s="369" t="str">
        <f>+Parameter!AM5</f>
        <v>Ausstattung</v>
      </c>
      <c r="AW5" s="367">
        <f>SUMIFS($I$4:$I$48,$F$4:$F$48,AQ4,$E$4:$E$48,AU5)+SUMIFS($J$4:$J$48,$F$4:$F$48,AQ4,$E$4:$E$48,AU5)+SUMIFS($H$4:$H$48,$F$4:$F$48,AQ4,$E$4:$E$48,AU5)</f>
        <v>0</v>
      </c>
      <c r="AX5" s="367"/>
      <c r="AY5" s="368" t="str">
        <f>+Parameter!AP5</f>
        <v>G</v>
      </c>
      <c r="AZ5" s="369" t="str">
        <f>+Parameter!AQ5</f>
        <v>Gaststätten</v>
      </c>
      <c r="BA5" s="367">
        <f>SUMIFS($I$4:$I$48,$F$4:$F$48,AQ4,$E$4:$E$48,AY5)+SUMIFS($J$4:$J$48,$F$4:$F$48,AQ4,$E$4:$E$48,AY5)+SUMIFS($H$4:$H$48,$F$4:$F$48,AQ4,$E$4:$E$48,AY5)</f>
        <v>0</v>
      </c>
      <c r="BB5" s="370" t="str">
        <f>IF(AND($B$50="y",BB6&lt;&gt;0),"aktuell","")</f>
        <v/>
      </c>
      <c r="BD5" s="268"/>
      <c r="BE5" s="274">
        <f>IF($I$2=AQ4,1,IF($I$2=Jahr!$M$7,1,0))</f>
        <v>1</v>
      </c>
      <c r="BF5" s="728">
        <v>1</v>
      </c>
      <c r="BG5" s="699">
        <f>IF(ISERROR(FIND("insen",$AR5,1)),0,+$AS5)</f>
        <v>0</v>
      </c>
      <c r="BH5" s="699">
        <f>IF(ISERROR(FIND("insen",$AV5,1)),0,+$AW5)</f>
        <v>0</v>
      </c>
      <c r="BI5" s="699">
        <f>IF(ISERROR(FIND("insen",$AZ5,1)),0,+$BA5)</f>
        <v>0</v>
      </c>
      <c r="BJ5" s="700">
        <f>IF(ISERROR(FIND("ilgung",$AR5,1)),0,+$AS5)</f>
        <v>0</v>
      </c>
      <c r="BK5" s="700">
        <f>IF(ISERROR(FIND("ilgung",$AV5,1)),0,+$AW5)</f>
        <v>0</v>
      </c>
      <c r="BL5" s="700">
        <f>IF(ISERROR(FIND("ilgung",$AZ5,1)),0,+$BA5)</f>
        <v>0</v>
      </c>
      <c r="BM5" s="701">
        <f>IF(ISERROR(FIND("ücklage",$AR5,1)),0,+$AS5)</f>
        <v>0</v>
      </c>
      <c r="BN5" s="701">
        <f>IF(ISERROR(FIND("ücklage",$AV5,1)),0,+$AW5)</f>
        <v>0</v>
      </c>
      <c r="BO5" s="701">
        <f>IF(ISERROR(FIND("ücklage",$AZ5,1)),0,+$BA5)</f>
        <v>0</v>
      </c>
      <c r="BP5" s="698">
        <f>IF(ISERROR(FIND("teuer",$AR5,1)),0,+$AS5)</f>
        <v>0</v>
      </c>
      <c r="BQ5" s="698">
        <f>IF(ISERROR(FIND("teuer",$AV5,1)),0,+$AW5)</f>
        <v>0</v>
      </c>
      <c r="BR5" s="698">
        <f>IF(ISERROR(FIND("teuer",$AZ5,1)),0,+$BA5)</f>
        <v>0</v>
      </c>
      <c r="BS5" s="270" t="s">
        <v>8</v>
      </c>
      <c r="BV5" s="1055"/>
      <c r="BW5" s="1056"/>
      <c r="BX5" s="1026"/>
    </row>
    <row r="6" spans="1:76" ht="13.35" customHeight="1" x14ac:dyDescent="0.45">
      <c r="A6" s="1003" t="str">
        <f t="shared" si="0"/>
        <v>!</v>
      </c>
      <c r="B6" s="721"/>
      <c r="C6" s="1180"/>
      <c r="D6" s="1181"/>
      <c r="E6" s="585"/>
      <c r="F6" s="586"/>
      <c r="G6" s="1190"/>
      <c r="H6" s="1191"/>
      <c r="I6" s="1192"/>
      <c r="J6" s="1193"/>
      <c r="K6" s="1057">
        <f t="shared" si="4"/>
        <v>0</v>
      </c>
      <c r="L6" s="1049">
        <f t="shared" si="2"/>
        <v>0</v>
      </c>
      <c r="M6" s="1050">
        <f t="shared" si="3"/>
        <v>0</v>
      </c>
      <c r="N6" s="1051">
        <f t="shared" si="5"/>
        <v>0</v>
      </c>
      <c r="O6" s="87">
        <f t="shared" si="6"/>
        <v>0</v>
      </c>
      <c r="P6" s="87" t="str">
        <f t="shared" si="7"/>
        <v/>
      </c>
      <c r="Q6" s="1052">
        <f t="shared" si="8"/>
        <v>0</v>
      </c>
      <c r="R6" s="87">
        <f t="shared" si="9"/>
        <v>0</v>
      </c>
      <c r="S6" s="87" t="str">
        <f t="shared" si="10"/>
        <v/>
      </c>
      <c r="T6" s="1052">
        <f t="shared" si="11"/>
        <v>0</v>
      </c>
      <c r="U6" s="87">
        <f t="shared" si="12"/>
        <v>0</v>
      </c>
      <c r="V6" s="87" t="str">
        <f t="shared" si="13"/>
        <v/>
      </c>
      <c r="W6" s="1052">
        <f t="shared" si="14"/>
        <v>1</v>
      </c>
      <c r="X6" s="87">
        <f t="shared" si="15"/>
        <v>0</v>
      </c>
      <c r="Y6" s="87">
        <f t="shared" si="16"/>
        <v>0</v>
      </c>
      <c r="Z6" s="1052">
        <f t="shared" si="17"/>
        <v>1</v>
      </c>
      <c r="AA6" s="87">
        <f t="shared" si="18"/>
        <v>0</v>
      </c>
      <c r="AB6" s="87">
        <f t="shared" si="19"/>
        <v>0</v>
      </c>
      <c r="AC6" s="1052">
        <f t="shared" si="20"/>
        <v>1</v>
      </c>
      <c r="AD6" s="87">
        <f t="shared" si="21"/>
        <v>0</v>
      </c>
      <c r="AE6" s="87">
        <f t="shared" si="22"/>
        <v>0</v>
      </c>
      <c r="AF6" s="1052">
        <f t="shared" si="23"/>
        <v>1</v>
      </c>
      <c r="AG6" s="87">
        <f t="shared" si="24"/>
        <v>0</v>
      </c>
      <c r="AH6" s="87">
        <f t="shared" si="25"/>
        <v>0</v>
      </c>
      <c r="AI6" s="1052">
        <f t="shared" si="26"/>
        <v>1</v>
      </c>
      <c r="AJ6" s="87">
        <f t="shared" si="27"/>
        <v>0</v>
      </c>
      <c r="AK6" s="87">
        <f t="shared" si="28"/>
        <v>0</v>
      </c>
      <c r="AL6" s="1052">
        <f t="shared" si="29"/>
        <v>0</v>
      </c>
      <c r="AM6" s="91">
        <f t="shared" si="30"/>
        <v>0</v>
      </c>
      <c r="AN6" s="91" t="str">
        <f t="shared" si="31"/>
        <v/>
      </c>
      <c r="AO6" s="1058" t="str">
        <f>+Parameter!$D$4</f>
        <v>A</v>
      </c>
      <c r="AP6" s="1054">
        <f t="shared" si="32"/>
        <v>0</v>
      </c>
      <c r="AQ6" s="369" t="str">
        <f>+Parameter!AH6</f>
        <v>K</v>
      </c>
      <c r="AR6" s="369" t="str">
        <f>+Parameter!AI6</f>
        <v>Kreditkarte LH</v>
      </c>
      <c r="AS6" s="622">
        <f>SUMIFS($I$4:$I$48,$F$4:$F$48,AQ4,$E$4:$E$48,AQ6)+SUMIFS($J$4:$J$48,$F$4:$F$48,AQ4,$E$4:$E$48,AQ6)+SUMIFS($H$4:$H$48,$F$4:$F$48,AQ4,$E$4:$E$48,AQ6)</f>
        <v>0</v>
      </c>
      <c r="AT6" s="367"/>
      <c r="AU6" s="369" t="str">
        <f>+Parameter!AL6</f>
        <v>F</v>
      </c>
      <c r="AV6" s="369" t="str">
        <f>+Parameter!AM6</f>
        <v>Friseur</v>
      </c>
      <c r="AW6" s="367">
        <f>SUMIFS($I$4:$I$48,$F$4:$F$48,AQ4,$E$4:$E$48,AU6)+SUMIFS($J$4:$J$48,$F$4:$F$48,AQ4,$E$4:$E$48,AU6)+SUMIFS($H$4:$H$48,$F$4:$F$48,AQ4,$E$4:$E$48,AU6)</f>
        <v>0</v>
      </c>
      <c r="AX6" s="367"/>
      <c r="AY6" s="369">
        <f>+Parameter!AP6</f>
        <v>0</v>
      </c>
      <c r="AZ6" s="369">
        <f>+Parameter!AQ6</f>
        <v>0</v>
      </c>
      <c r="BA6" s="367">
        <f>SUMIFS($I$4:$I$48,$F$4:$F$48,AQ4,$E$4:$E$48,AY6)+SUMIFS($J$4:$J$48,$F$4:$F$48,AQ4,$E$4:$E$48,AY6)+SUMIFS($H$4:$H$48,$F$4:$F$48,AQ4,$E$4:$E$48,AY6)</f>
        <v>0</v>
      </c>
      <c r="BB6" s="371">
        <f>+P2</f>
        <v>0</v>
      </c>
      <c r="BD6" s="268"/>
      <c r="BE6" s="274">
        <f>IF($I$2=AQ4,1,IF($I$2=Jahr!$M$7,1,0))</f>
        <v>1</v>
      </c>
      <c r="BF6" s="728">
        <v>1</v>
      </c>
      <c r="BG6" s="699">
        <f t="shared" ref="BG6:BG43" si="33">IF(ISERROR(FIND("insen",$AR6,1)),0,+$AS6)</f>
        <v>0</v>
      </c>
      <c r="BH6" s="699">
        <f t="shared" ref="BH6:BH43" si="34">IF(ISERROR(FIND("insen",$AV6,1)),0,+$AW6)</f>
        <v>0</v>
      </c>
      <c r="BI6" s="699">
        <f t="shared" ref="BI6:BI43" si="35">IF(ISERROR(FIND("insen",$AZ6,1)),0,+$BA6)</f>
        <v>0</v>
      </c>
      <c r="BJ6" s="700">
        <f t="shared" ref="BJ6:BJ43" si="36">IF(ISERROR(FIND("ilgung",$AR6,1)),0,+$AS6)</f>
        <v>0</v>
      </c>
      <c r="BK6" s="700">
        <f t="shared" ref="BK6:BK43" si="37">IF(ISERROR(FIND("ilgung",$AV6,1)),0,+$AW6)</f>
        <v>0</v>
      </c>
      <c r="BL6" s="700">
        <f t="shared" ref="BL6:BL43" si="38">IF(ISERROR(FIND("ilgung",$AZ6,1)),0,+$BA6)</f>
        <v>0</v>
      </c>
      <c r="BM6" s="701">
        <f t="shared" ref="BM6:BM43" si="39">IF(ISERROR(FIND("ücklage",$AR6,1)),0,+$AS6)</f>
        <v>0</v>
      </c>
      <c r="BN6" s="701">
        <f t="shared" ref="BN6:BN43" si="40">IF(ISERROR(FIND("ücklage",$AV6,1)),0,+$AW6)</f>
        <v>0</v>
      </c>
      <c r="BO6" s="701">
        <f t="shared" ref="BO6:BO43" si="41">IF(ISERROR(FIND("ücklage",$AZ6,1)),0,+$BA6)</f>
        <v>0</v>
      </c>
      <c r="BP6" s="698">
        <f t="shared" ref="BP6:BP43" si="42">IF(ISERROR(FIND("teuer",$AR6,1)),0,+$AS6)</f>
        <v>0</v>
      </c>
      <c r="BQ6" s="698">
        <f t="shared" ref="BQ6:BQ43" si="43">IF(ISERROR(FIND("teuer",$AV6,1)),0,+$AW6)</f>
        <v>0</v>
      </c>
      <c r="BR6" s="698">
        <f t="shared" ref="BR6:BR43" si="44">IF(ISERROR(FIND("teuer",$AZ6,1)),0,+$BA6)</f>
        <v>0</v>
      </c>
      <c r="BS6" s="275">
        <f>SUMIFS($H$4:$H$48,$F$4:$F$48,AQ4,$B$4:$B$48,"&gt;0")</f>
        <v>0</v>
      </c>
      <c r="BT6" s="275">
        <f>SUMIFS($I$4:$I$48,$F$4:$F$48,AQ4,$B$4:$B$48,"&gt;0")</f>
        <v>0</v>
      </c>
      <c r="BU6" s="275">
        <f>SUMIFS($J$4:$J$48,$F$4:$F$48,AQ4,$B$4:$B$48,"&gt;0")</f>
        <v>0</v>
      </c>
      <c r="BV6" s="276"/>
      <c r="BW6" s="1056"/>
      <c r="BX6" s="1026"/>
    </row>
    <row r="7" spans="1:76" ht="13.35" customHeight="1" x14ac:dyDescent="0.45">
      <c r="A7" s="1003" t="str">
        <f t="shared" si="0"/>
        <v>!</v>
      </c>
      <c r="B7" s="721"/>
      <c r="C7" s="1180"/>
      <c r="D7" s="1181"/>
      <c r="E7" s="585"/>
      <c r="F7" s="586"/>
      <c r="G7" s="1190"/>
      <c r="H7" s="1191"/>
      <c r="I7" s="1192"/>
      <c r="J7" s="1193"/>
      <c r="K7" s="1057">
        <f t="shared" si="4"/>
        <v>0</v>
      </c>
      <c r="L7" s="1049">
        <f t="shared" si="2"/>
        <v>0</v>
      </c>
      <c r="M7" s="1050">
        <f t="shared" si="3"/>
        <v>0</v>
      </c>
      <c r="N7" s="1051">
        <f t="shared" si="5"/>
        <v>0</v>
      </c>
      <c r="O7" s="87">
        <f t="shared" si="6"/>
        <v>0</v>
      </c>
      <c r="P7" s="87" t="str">
        <f t="shared" si="7"/>
        <v/>
      </c>
      <c r="Q7" s="1052">
        <f t="shared" si="8"/>
        <v>0</v>
      </c>
      <c r="R7" s="87">
        <f t="shared" si="9"/>
        <v>0</v>
      </c>
      <c r="S7" s="87" t="str">
        <f t="shared" si="10"/>
        <v/>
      </c>
      <c r="T7" s="1052">
        <f t="shared" si="11"/>
        <v>0</v>
      </c>
      <c r="U7" s="87">
        <f t="shared" si="12"/>
        <v>0</v>
      </c>
      <c r="V7" s="87" t="str">
        <f t="shared" si="13"/>
        <v/>
      </c>
      <c r="W7" s="1052">
        <f t="shared" si="14"/>
        <v>1</v>
      </c>
      <c r="X7" s="87">
        <f t="shared" si="15"/>
        <v>0</v>
      </c>
      <c r="Y7" s="87">
        <f t="shared" si="16"/>
        <v>0</v>
      </c>
      <c r="Z7" s="1052">
        <f t="shared" si="17"/>
        <v>1</v>
      </c>
      <c r="AA7" s="87">
        <f t="shared" si="18"/>
        <v>0</v>
      </c>
      <c r="AB7" s="87">
        <f t="shared" si="19"/>
        <v>0</v>
      </c>
      <c r="AC7" s="1052">
        <f t="shared" si="20"/>
        <v>1</v>
      </c>
      <c r="AD7" s="87">
        <f t="shared" si="21"/>
        <v>0</v>
      </c>
      <c r="AE7" s="87">
        <f t="shared" si="22"/>
        <v>0</v>
      </c>
      <c r="AF7" s="1052">
        <f t="shared" si="23"/>
        <v>1</v>
      </c>
      <c r="AG7" s="87">
        <f t="shared" si="24"/>
        <v>0</v>
      </c>
      <c r="AH7" s="87">
        <f t="shared" si="25"/>
        <v>0</v>
      </c>
      <c r="AI7" s="1052">
        <f t="shared" si="26"/>
        <v>1</v>
      </c>
      <c r="AJ7" s="87">
        <f t="shared" si="27"/>
        <v>0</v>
      </c>
      <c r="AK7" s="87">
        <f t="shared" si="28"/>
        <v>0</v>
      </c>
      <c r="AL7" s="1052">
        <f t="shared" si="29"/>
        <v>0</v>
      </c>
      <c r="AM7" s="91">
        <f t="shared" si="30"/>
        <v>0</v>
      </c>
      <c r="AN7" s="91" t="str">
        <f t="shared" si="31"/>
        <v/>
      </c>
      <c r="AO7" s="1058" t="str">
        <f>+Parameter!$D$4</f>
        <v>A</v>
      </c>
      <c r="AP7" s="1054">
        <f t="shared" si="32"/>
        <v>0</v>
      </c>
      <c r="AQ7" s="369" t="str">
        <f>+Parameter!AH7</f>
        <v>L</v>
      </c>
      <c r="AR7" s="369" t="str">
        <f>+Parameter!AI7</f>
        <v>Lebensmittel</v>
      </c>
      <c r="AS7" s="622">
        <f>SUMIFS($I$4:$I$48,$F$4:$F$48,AQ4,$E$4:$E$48,AQ7)+SUMIFS($J$4:$J$48,$F$4:$F$48,AQ4,$E$4:$E$48,AQ7)+SUMIFS($H$4:$H$48,$F$4:$F$48,AQ4,$E$4:$E$48,AQ7)</f>
        <v>0</v>
      </c>
      <c r="AT7" s="367"/>
      <c r="AU7" s="369" t="str">
        <f>+Parameter!AL7</f>
        <v>I</v>
      </c>
      <c r="AV7" s="369" t="str">
        <f>+Parameter!AM7</f>
        <v>Internet</v>
      </c>
      <c r="AW7" s="367">
        <f>SUMIFS($I$4:$I$48,$F$4:$F$48,AQ4,$E$4:$E$48,AU7)+SUMIFS($J$4:$J$48,$F$4:$F$48,AQ4,$E$4:$E$48,AU7)+SUMIFS($H$4:$H$48,$F$4:$F$48,AQ4,$E$4:$E$48,AU7)</f>
        <v>0</v>
      </c>
      <c r="AX7" s="367"/>
      <c r="AY7" s="369">
        <f>+Parameter!AP7</f>
        <v>0</v>
      </c>
      <c r="AZ7" s="369">
        <f>+Parameter!AQ7</f>
        <v>0</v>
      </c>
      <c r="BA7" s="367">
        <f>SUMIFS($I$4:$I$48,$F$4:$F$48,AQ4,$E$4:$E$48,AY7)+SUMIFS($J$4:$J$48,$F$4:$F$48,AQ4,$E$4:$E$48,AY7)+SUMIFS($H$4:$H$48,$F$4:$F$48,AQ4,$E$4:$E$48,AY7)</f>
        <v>0</v>
      </c>
      <c r="BB7" s="372" t="str">
        <f>IF(BB8&lt;&gt;0,"Monatsende","")</f>
        <v/>
      </c>
      <c r="BD7" s="268"/>
      <c r="BE7" s="274">
        <f>IF($I$2=AQ4,1,IF($I$2=Jahr!$M$7,1,0))</f>
        <v>1</v>
      </c>
      <c r="BF7" s="728">
        <v>1</v>
      </c>
      <c r="BG7" s="699">
        <f t="shared" si="33"/>
        <v>0</v>
      </c>
      <c r="BH7" s="699">
        <f t="shared" si="34"/>
        <v>0</v>
      </c>
      <c r="BI7" s="699">
        <f t="shared" si="35"/>
        <v>0</v>
      </c>
      <c r="BJ7" s="700">
        <f t="shared" si="36"/>
        <v>0</v>
      </c>
      <c r="BK7" s="700">
        <f t="shared" si="37"/>
        <v>0</v>
      </c>
      <c r="BL7" s="700">
        <f t="shared" si="38"/>
        <v>0</v>
      </c>
      <c r="BM7" s="701">
        <f t="shared" si="39"/>
        <v>0</v>
      </c>
      <c r="BN7" s="701">
        <f t="shared" si="40"/>
        <v>0</v>
      </c>
      <c r="BO7" s="701">
        <f t="shared" si="41"/>
        <v>0</v>
      </c>
      <c r="BP7" s="698">
        <f t="shared" si="42"/>
        <v>0</v>
      </c>
      <c r="BQ7" s="698">
        <f t="shared" si="43"/>
        <v>0</v>
      </c>
      <c r="BR7" s="698">
        <f t="shared" si="44"/>
        <v>0</v>
      </c>
      <c r="BS7" s="270" t="s">
        <v>22</v>
      </c>
      <c r="BV7" s="1055"/>
      <c r="BW7" s="1056"/>
      <c r="BX7" s="1026"/>
    </row>
    <row r="8" spans="1:76" ht="13.35" customHeight="1" x14ac:dyDescent="0.45">
      <c r="A8" s="1003" t="str">
        <f t="shared" si="0"/>
        <v>!</v>
      </c>
      <c r="B8" s="721"/>
      <c r="C8" s="1180"/>
      <c r="D8" s="1181"/>
      <c r="E8" s="585"/>
      <c r="F8" s="586"/>
      <c r="G8" s="1190"/>
      <c r="H8" s="1191"/>
      <c r="I8" s="1192"/>
      <c r="J8" s="1193"/>
      <c r="K8" s="1057">
        <f t="shared" si="4"/>
        <v>0</v>
      </c>
      <c r="L8" s="1049">
        <f t="shared" si="2"/>
        <v>0</v>
      </c>
      <c r="M8" s="1050">
        <f t="shared" si="3"/>
        <v>0</v>
      </c>
      <c r="N8" s="1051">
        <f t="shared" si="5"/>
        <v>0</v>
      </c>
      <c r="O8" s="87">
        <f t="shared" si="6"/>
        <v>0</v>
      </c>
      <c r="P8" s="87" t="str">
        <f t="shared" si="7"/>
        <v/>
      </c>
      <c r="Q8" s="1052">
        <f t="shared" si="8"/>
        <v>0</v>
      </c>
      <c r="R8" s="87">
        <f t="shared" si="9"/>
        <v>0</v>
      </c>
      <c r="S8" s="87" t="str">
        <f t="shared" si="10"/>
        <v/>
      </c>
      <c r="T8" s="1052">
        <f t="shared" si="11"/>
        <v>0</v>
      </c>
      <c r="U8" s="87">
        <f t="shared" si="12"/>
        <v>0</v>
      </c>
      <c r="V8" s="87" t="str">
        <f t="shared" si="13"/>
        <v/>
      </c>
      <c r="W8" s="1052">
        <f t="shared" si="14"/>
        <v>1</v>
      </c>
      <c r="X8" s="87">
        <f t="shared" si="15"/>
        <v>0</v>
      </c>
      <c r="Y8" s="87">
        <f t="shared" si="16"/>
        <v>0</v>
      </c>
      <c r="Z8" s="1052">
        <f t="shared" si="17"/>
        <v>1</v>
      </c>
      <c r="AA8" s="87">
        <f t="shared" si="18"/>
        <v>0</v>
      </c>
      <c r="AB8" s="87">
        <f t="shared" si="19"/>
        <v>0</v>
      </c>
      <c r="AC8" s="1052">
        <f t="shared" si="20"/>
        <v>1</v>
      </c>
      <c r="AD8" s="87">
        <f t="shared" si="21"/>
        <v>0</v>
      </c>
      <c r="AE8" s="87">
        <f t="shared" si="22"/>
        <v>0</v>
      </c>
      <c r="AF8" s="1052">
        <f t="shared" si="23"/>
        <v>1</v>
      </c>
      <c r="AG8" s="87">
        <f t="shared" si="24"/>
        <v>0</v>
      </c>
      <c r="AH8" s="87">
        <f t="shared" si="25"/>
        <v>0</v>
      </c>
      <c r="AI8" s="1052">
        <f t="shared" si="26"/>
        <v>1</v>
      </c>
      <c r="AJ8" s="87">
        <f t="shared" si="27"/>
        <v>0</v>
      </c>
      <c r="AK8" s="87">
        <f t="shared" si="28"/>
        <v>0</v>
      </c>
      <c r="AL8" s="1052">
        <f t="shared" si="29"/>
        <v>0</v>
      </c>
      <c r="AM8" s="91">
        <f t="shared" si="30"/>
        <v>0</v>
      </c>
      <c r="AN8" s="91" t="str">
        <f t="shared" si="31"/>
        <v/>
      </c>
      <c r="AO8" s="1058" t="str">
        <f>+Parameter!$D$4</f>
        <v>A</v>
      </c>
      <c r="AP8" s="1054">
        <f t="shared" si="32"/>
        <v>0</v>
      </c>
      <c r="AQ8" s="374" t="str">
        <f>+Parameter!AH8</f>
        <v>V</v>
      </c>
      <c r="AR8" s="374" t="str">
        <f>+Parameter!AI8</f>
        <v>Versicherungen</v>
      </c>
      <c r="AS8" s="622">
        <f>SUMIFS($I$4:$I$48,$F$4:$F$48,AQ4,$E$4:$E$48,AQ8)+SUMIFS($J$4:$J$48,$F$4:$F$48,AQ4,$E$4:$E$48,AQ8)+SUMIFS($H$4:$H$48,$F$4:$F$48,AQ4,$E$4:$E$48,AQ8)</f>
        <v>0</v>
      </c>
      <c r="AT8" s="373"/>
      <c r="AU8" s="374" t="str">
        <f>+Parameter!AL8</f>
        <v>M</v>
      </c>
      <c r="AV8" s="374" t="str">
        <f>+Parameter!AM8</f>
        <v>Mobilfunk</v>
      </c>
      <c r="AW8" s="367">
        <f>SUMIFS($I$4:$I$48,$F$4:$F$48,AQ4,$E$4:$E$48,AU8)+SUMIFS($J$4:$J$48,$F$4:$F$48,AQ4,$E$4:$E$48,AU8)+SUMIFS($H$4:$H$48,$F$4:$F$48,AQ4,$E$4:$E$48,AU8)</f>
        <v>0</v>
      </c>
      <c r="AX8" s="373"/>
      <c r="AY8" s="374" t="str">
        <f>+Parameter!AP8</f>
        <v>S</v>
      </c>
      <c r="AZ8" s="374" t="str">
        <f>+Parameter!AQ8</f>
        <v>Sonstiges</v>
      </c>
      <c r="BA8" s="367">
        <f>SUMIFS($I$4:$I$48,$F$4:$F$48,AQ4,$E$4:$E$48,AY8)+SUMIFS($J$4:$J$48,$F$4:$F$48,AQ4,$E$4:$E$48,AY8)+SUMIFS($H$4:$H$48,$F$4:$F$48,AQ4,$E$4:$E$48,AY8)</f>
        <v>0</v>
      </c>
      <c r="BB8" s="375">
        <f>+P3</f>
        <v>0</v>
      </c>
      <c r="BD8" s="268"/>
      <c r="BE8" s="274">
        <f>IF($I$2=AQ4,1,IF($I$2=Jahr!$M$7,1,0))</f>
        <v>1</v>
      </c>
      <c r="BF8" s="728">
        <v>1</v>
      </c>
      <c r="BG8" s="702">
        <f t="shared" si="33"/>
        <v>0</v>
      </c>
      <c r="BH8" s="702">
        <f t="shared" si="34"/>
        <v>0</v>
      </c>
      <c r="BI8" s="702">
        <f t="shared" si="35"/>
        <v>0</v>
      </c>
      <c r="BJ8" s="703">
        <f t="shared" si="36"/>
        <v>0</v>
      </c>
      <c r="BK8" s="703">
        <f t="shared" si="37"/>
        <v>0</v>
      </c>
      <c r="BL8" s="703">
        <f t="shared" si="38"/>
        <v>0</v>
      </c>
      <c r="BM8" s="704">
        <f t="shared" si="39"/>
        <v>0</v>
      </c>
      <c r="BN8" s="704">
        <f t="shared" si="40"/>
        <v>0</v>
      </c>
      <c r="BO8" s="704">
        <f t="shared" si="41"/>
        <v>0</v>
      </c>
      <c r="BP8" s="705">
        <f t="shared" si="42"/>
        <v>0</v>
      </c>
      <c r="BQ8" s="705">
        <f t="shared" si="43"/>
        <v>0</v>
      </c>
      <c r="BR8" s="705">
        <f t="shared" si="44"/>
        <v>0</v>
      </c>
      <c r="BS8" s="277">
        <f>SUMIFS($H$4:$H$48,$F$4:$F$48,AQ4)</f>
        <v>0</v>
      </c>
      <c r="BT8" s="277">
        <f>SUMIFS($I$4:$I$48,$F$4:$F$48,AQ4)</f>
        <v>0</v>
      </c>
      <c r="BU8" s="277">
        <f>SUMIFS($J$4:$J$48,$F$4:$F$48,AQ4)</f>
        <v>0</v>
      </c>
      <c r="BV8" s="278">
        <f>IF($AP$2=0,+BW8-BB4,0)</f>
        <v>0</v>
      </c>
      <c r="BW8" s="1059">
        <f>+P$50</f>
        <v>0</v>
      </c>
      <c r="BX8" s="1026"/>
    </row>
    <row r="9" spans="1:76" ht="13.35" customHeight="1" x14ac:dyDescent="0.45">
      <c r="A9" s="1003" t="str">
        <f t="shared" si="0"/>
        <v>!</v>
      </c>
      <c r="B9" s="721"/>
      <c r="C9" s="1180"/>
      <c r="D9" s="1181"/>
      <c r="E9" s="585"/>
      <c r="F9" s="586"/>
      <c r="G9" s="1190"/>
      <c r="H9" s="1191"/>
      <c r="I9" s="1192"/>
      <c r="J9" s="1193"/>
      <c r="K9" s="1057">
        <f t="shared" si="4"/>
        <v>0</v>
      </c>
      <c r="L9" s="1049">
        <f t="shared" si="2"/>
        <v>0</v>
      </c>
      <c r="M9" s="1050">
        <f>IF(AND(B9&gt;0,B9&lt;&gt;"x",M8&lt;&gt;0),+M8+1,0)</f>
        <v>0</v>
      </c>
      <c r="N9" s="1051">
        <f t="shared" si="5"/>
        <v>0</v>
      </c>
      <c r="O9" s="87">
        <f t="shared" si="6"/>
        <v>0</v>
      </c>
      <c r="P9" s="87" t="str">
        <f t="shared" si="7"/>
        <v/>
      </c>
      <c r="Q9" s="1052">
        <f t="shared" si="8"/>
        <v>0</v>
      </c>
      <c r="R9" s="87">
        <f t="shared" si="9"/>
        <v>0</v>
      </c>
      <c r="S9" s="87" t="str">
        <f t="shared" si="10"/>
        <v/>
      </c>
      <c r="T9" s="1052">
        <f t="shared" si="11"/>
        <v>0</v>
      </c>
      <c r="U9" s="87">
        <f t="shared" si="12"/>
        <v>0</v>
      </c>
      <c r="V9" s="87" t="str">
        <f t="shared" si="13"/>
        <v/>
      </c>
      <c r="W9" s="1052">
        <f t="shared" si="14"/>
        <v>1</v>
      </c>
      <c r="X9" s="87">
        <f t="shared" si="15"/>
        <v>0</v>
      </c>
      <c r="Y9" s="87">
        <f t="shared" si="16"/>
        <v>0</v>
      </c>
      <c r="Z9" s="1052">
        <f t="shared" si="17"/>
        <v>1</v>
      </c>
      <c r="AA9" s="87">
        <f t="shared" si="18"/>
        <v>0</v>
      </c>
      <c r="AB9" s="87">
        <f t="shared" si="19"/>
        <v>0</v>
      </c>
      <c r="AC9" s="1052">
        <f t="shared" si="20"/>
        <v>1</v>
      </c>
      <c r="AD9" s="87">
        <f t="shared" si="21"/>
        <v>0</v>
      </c>
      <c r="AE9" s="87">
        <f t="shared" si="22"/>
        <v>0</v>
      </c>
      <c r="AF9" s="1052">
        <f t="shared" si="23"/>
        <v>1</v>
      </c>
      <c r="AG9" s="87">
        <f t="shared" si="24"/>
        <v>0</v>
      </c>
      <c r="AH9" s="87">
        <f t="shared" si="25"/>
        <v>0</v>
      </c>
      <c r="AI9" s="1052">
        <f t="shared" si="26"/>
        <v>1</v>
      </c>
      <c r="AJ9" s="87">
        <f t="shared" si="27"/>
        <v>0</v>
      </c>
      <c r="AK9" s="87">
        <f t="shared" si="28"/>
        <v>0</v>
      </c>
      <c r="AL9" s="1052">
        <f t="shared" si="29"/>
        <v>0</v>
      </c>
      <c r="AM9" s="91">
        <f t="shared" si="30"/>
        <v>0</v>
      </c>
      <c r="AN9" s="91" t="str">
        <f t="shared" si="31"/>
        <v/>
      </c>
      <c r="AO9" s="1053">
        <f>IF(AP9="E",1,0)</f>
        <v>0</v>
      </c>
      <c r="AP9" s="1054">
        <f t="shared" si="32"/>
        <v>0</v>
      </c>
      <c r="AQ9" s="216" t="str">
        <f>+Parameter!AH9</f>
        <v>Frei</v>
      </c>
      <c r="AR9" s="631"/>
      <c r="AS9" s="632">
        <f>SUM(AS10:AS13)</f>
        <v>0</v>
      </c>
      <c r="AT9" s="632"/>
      <c r="AU9" s="632"/>
      <c r="AV9" s="632"/>
      <c r="AW9" s="632">
        <f>SUM(AW10:AW13)</f>
        <v>0</v>
      </c>
      <c r="AX9" s="632"/>
      <c r="AY9" s="632"/>
      <c r="AZ9" s="632"/>
      <c r="BA9" s="632">
        <f>SUM(BA10:BA13)</f>
        <v>0</v>
      </c>
      <c r="BB9" s="634">
        <f>+BA9+AW9+AS9</f>
        <v>0</v>
      </c>
      <c r="BD9" s="268"/>
      <c r="BE9" s="274">
        <f>IF($I$2=AQ9,1,IF($I$2=Jahr!$M$7,1,0))</f>
        <v>1</v>
      </c>
      <c r="BF9" s="728">
        <v>1</v>
      </c>
      <c r="BG9" s="227"/>
      <c r="BH9" s="227"/>
      <c r="BI9" s="227"/>
      <c r="BJ9" s="227"/>
      <c r="BK9" s="227"/>
      <c r="BL9" s="227"/>
      <c r="BM9" s="227"/>
      <c r="BN9" s="227"/>
      <c r="BO9" s="227"/>
      <c r="BP9" s="273"/>
      <c r="BQ9" s="273"/>
      <c r="BR9" s="273"/>
      <c r="BV9" s="1055"/>
      <c r="BW9" s="1056"/>
      <c r="BX9" s="1026"/>
    </row>
    <row r="10" spans="1:76" ht="13.35" customHeight="1" x14ac:dyDescent="0.45">
      <c r="A10" s="1003" t="str">
        <f t="shared" si="0"/>
        <v>!</v>
      </c>
      <c r="B10" s="721"/>
      <c r="C10" s="1180"/>
      <c r="D10" s="1181"/>
      <c r="E10" s="585"/>
      <c r="F10" s="586"/>
      <c r="G10" s="1190"/>
      <c r="H10" s="1191"/>
      <c r="I10" s="1192"/>
      <c r="J10" s="1193"/>
      <c r="K10" s="1057">
        <f t="shared" si="4"/>
        <v>0</v>
      </c>
      <c r="L10" s="1049">
        <f t="shared" si="2"/>
        <v>0</v>
      </c>
      <c r="M10" s="1050">
        <f t="shared" ref="M10:M24" si="45">IF(AND(B10&gt;0,B10&lt;&gt;"x",M9&lt;&gt;0),+M9+1,0)</f>
        <v>0</v>
      </c>
      <c r="N10" s="1051">
        <f t="shared" si="5"/>
        <v>0</v>
      </c>
      <c r="O10" s="87">
        <f t="shared" si="6"/>
        <v>0</v>
      </c>
      <c r="P10" s="87" t="str">
        <f t="shared" si="7"/>
        <v/>
      </c>
      <c r="Q10" s="1052">
        <f t="shared" si="8"/>
        <v>0</v>
      </c>
      <c r="R10" s="87">
        <f t="shared" si="9"/>
        <v>0</v>
      </c>
      <c r="S10" s="87" t="str">
        <f t="shared" si="10"/>
        <v/>
      </c>
      <c r="T10" s="1052">
        <f t="shared" si="11"/>
        <v>0</v>
      </c>
      <c r="U10" s="87">
        <f t="shared" si="12"/>
        <v>0</v>
      </c>
      <c r="V10" s="87" t="str">
        <f t="shared" si="13"/>
        <v/>
      </c>
      <c r="W10" s="1052">
        <f t="shared" si="14"/>
        <v>1</v>
      </c>
      <c r="X10" s="87">
        <f t="shared" si="15"/>
        <v>0</v>
      </c>
      <c r="Y10" s="87">
        <f t="shared" si="16"/>
        <v>0</v>
      </c>
      <c r="Z10" s="1052">
        <f t="shared" si="17"/>
        <v>1</v>
      </c>
      <c r="AA10" s="87">
        <f t="shared" si="18"/>
        <v>0</v>
      </c>
      <c r="AB10" s="87">
        <f t="shared" si="19"/>
        <v>0</v>
      </c>
      <c r="AC10" s="1052">
        <f t="shared" si="20"/>
        <v>1</v>
      </c>
      <c r="AD10" s="87">
        <f t="shared" si="21"/>
        <v>0</v>
      </c>
      <c r="AE10" s="87">
        <f t="shared" si="22"/>
        <v>0</v>
      </c>
      <c r="AF10" s="1052">
        <f t="shared" si="23"/>
        <v>1</v>
      </c>
      <c r="AG10" s="87">
        <f t="shared" si="24"/>
        <v>0</v>
      </c>
      <c r="AH10" s="87">
        <f t="shared" si="25"/>
        <v>0</v>
      </c>
      <c r="AI10" s="1052">
        <f t="shared" si="26"/>
        <v>1</v>
      </c>
      <c r="AJ10" s="87">
        <f t="shared" si="27"/>
        <v>0</v>
      </c>
      <c r="AK10" s="87">
        <f t="shared" si="28"/>
        <v>0</v>
      </c>
      <c r="AL10" s="1052">
        <f t="shared" si="29"/>
        <v>0</v>
      </c>
      <c r="AM10" s="91">
        <f t="shared" si="30"/>
        <v>0</v>
      </c>
      <c r="AN10" s="91" t="str">
        <f t="shared" si="31"/>
        <v/>
      </c>
      <c r="AO10" s="1058" t="str">
        <f>+Parameter!$D$5</f>
        <v>A</v>
      </c>
      <c r="AP10" s="1054">
        <f t="shared" si="32"/>
        <v>0</v>
      </c>
      <c r="AQ10" s="376">
        <f>+Parameter!AH10</f>
        <v>0</v>
      </c>
      <c r="AR10" s="377">
        <f>+Parameter!AI10</f>
        <v>0</v>
      </c>
      <c r="AS10" s="623">
        <f>SUMIFS($I$4:$I$48,$F$4:$F$48,AQ9,$E$4:$E$48,AQ10)+SUMIFS($J$4:$J$48,$F$4:$F$48,AQ9,$E$4:$E$48,AQ10)+SUMIFS($H$4:$H$48,$F$4:$F$48,AQ9,$E$4:$E$48,AQ10)</f>
        <v>0</v>
      </c>
      <c r="AT10" s="367"/>
      <c r="AU10" s="376" t="str">
        <f>+Parameter!AL10</f>
        <v>F</v>
      </c>
      <c r="AV10" s="377" t="str">
        <f>+Parameter!AM10</f>
        <v>Förderkreise</v>
      </c>
      <c r="AW10" s="367">
        <f>SUMIFS($I$4:$I$48,$F$4:$F$48,AQ9,$E$4:$E$48,AU10)+SUMIFS($J$4:$J$48,$F$4:$F$48,AQ9,$E$4:$E$48,AU10)+SUMIFS($H$4:$H$48,$F$4:$F$48,AQ9,$E$4:$E$48,AU10)</f>
        <v>0</v>
      </c>
      <c r="AX10" s="367"/>
      <c r="AY10" s="376" t="str">
        <f>+Parameter!AP10</f>
        <v>U</v>
      </c>
      <c r="AZ10" s="377" t="str">
        <f>+Parameter!AQ10</f>
        <v>Urlaub</v>
      </c>
      <c r="BA10" s="367">
        <f>SUMIFS($I$4:$I$48,$F$4:$F$48,AQ9,$E$4:$E$48,AY10)+SUMIFS($J$4:$J$48,$F$4:$F$48,AQ9,$E$4:$E$48,AY10)+SUMIFS($H$4:$H$48,$F$4:$F$48,AQ9,$E$4:$E$48,AY10)</f>
        <v>0</v>
      </c>
      <c r="BB10" s="370" t="str">
        <f>IF(AND($B$50="y",BB11&lt;&gt;0),"aktuell","")</f>
        <v/>
      </c>
      <c r="BD10" s="268"/>
      <c r="BE10" s="274">
        <f>IF($I$2=AQ9,1,IF($I$2=Jahr!$M$7,1,0))</f>
        <v>1</v>
      </c>
      <c r="BF10" s="728">
        <v>1</v>
      </c>
      <c r="BG10" s="699">
        <f t="shared" si="33"/>
        <v>0</v>
      </c>
      <c r="BH10" s="699">
        <f t="shared" si="34"/>
        <v>0</v>
      </c>
      <c r="BI10" s="699">
        <f t="shared" si="35"/>
        <v>0</v>
      </c>
      <c r="BJ10" s="700">
        <f t="shared" si="36"/>
        <v>0</v>
      </c>
      <c r="BK10" s="700">
        <f t="shared" si="37"/>
        <v>0</v>
      </c>
      <c r="BL10" s="700">
        <f t="shared" si="38"/>
        <v>0</v>
      </c>
      <c r="BM10" s="701">
        <f t="shared" si="39"/>
        <v>0</v>
      </c>
      <c r="BN10" s="701">
        <f t="shared" si="40"/>
        <v>0</v>
      </c>
      <c r="BO10" s="701">
        <f t="shared" si="41"/>
        <v>0</v>
      </c>
      <c r="BP10" s="698">
        <f t="shared" si="42"/>
        <v>0</v>
      </c>
      <c r="BQ10" s="698">
        <f t="shared" si="43"/>
        <v>0</v>
      </c>
      <c r="BR10" s="698">
        <f t="shared" si="44"/>
        <v>0</v>
      </c>
      <c r="BS10" s="270" t="s">
        <v>8</v>
      </c>
      <c r="BV10" s="1055"/>
      <c r="BW10" s="1056"/>
      <c r="BX10" s="1026"/>
    </row>
    <row r="11" spans="1:76" ht="13.35" customHeight="1" x14ac:dyDescent="0.45">
      <c r="A11" s="1003" t="str">
        <f t="shared" si="0"/>
        <v>!</v>
      </c>
      <c r="B11" s="721"/>
      <c r="C11" s="1180"/>
      <c r="D11" s="1181"/>
      <c r="E11" s="585"/>
      <c r="F11" s="586"/>
      <c r="G11" s="1190"/>
      <c r="H11" s="1191"/>
      <c r="I11" s="1192"/>
      <c r="J11" s="1193"/>
      <c r="K11" s="1057">
        <f t="shared" si="4"/>
        <v>0</v>
      </c>
      <c r="L11" s="1049">
        <f t="shared" si="2"/>
        <v>0</v>
      </c>
      <c r="M11" s="1050">
        <f t="shared" si="45"/>
        <v>0</v>
      </c>
      <c r="N11" s="1051">
        <f t="shared" si="5"/>
        <v>0</v>
      </c>
      <c r="O11" s="87">
        <f t="shared" si="6"/>
        <v>0</v>
      </c>
      <c r="P11" s="87" t="str">
        <f t="shared" si="7"/>
        <v/>
      </c>
      <c r="Q11" s="1052">
        <f t="shared" si="8"/>
        <v>0</v>
      </c>
      <c r="R11" s="87">
        <f t="shared" si="9"/>
        <v>0</v>
      </c>
      <c r="S11" s="87" t="str">
        <f t="shared" si="10"/>
        <v/>
      </c>
      <c r="T11" s="1052">
        <f t="shared" si="11"/>
        <v>0</v>
      </c>
      <c r="U11" s="87">
        <f t="shared" si="12"/>
        <v>0</v>
      </c>
      <c r="V11" s="87" t="str">
        <f t="shared" si="13"/>
        <v/>
      </c>
      <c r="W11" s="1052">
        <f t="shared" si="14"/>
        <v>1</v>
      </c>
      <c r="X11" s="87">
        <f t="shared" si="15"/>
        <v>0</v>
      </c>
      <c r="Y11" s="87">
        <f t="shared" si="16"/>
        <v>0</v>
      </c>
      <c r="Z11" s="1052">
        <f t="shared" si="17"/>
        <v>1</v>
      </c>
      <c r="AA11" s="87">
        <f t="shared" si="18"/>
        <v>0</v>
      </c>
      <c r="AB11" s="87">
        <f t="shared" si="19"/>
        <v>0</v>
      </c>
      <c r="AC11" s="1052">
        <f t="shared" si="20"/>
        <v>1</v>
      </c>
      <c r="AD11" s="87">
        <f t="shared" si="21"/>
        <v>0</v>
      </c>
      <c r="AE11" s="87">
        <f t="shared" si="22"/>
        <v>0</v>
      </c>
      <c r="AF11" s="1052">
        <f t="shared" si="23"/>
        <v>1</v>
      </c>
      <c r="AG11" s="87">
        <f t="shared" si="24"/>
        <v>0</v>
      </c>
      <c r="AH11" s="87">
        <f t="shared" si="25"/>
        <v>0</v>
      </c>
      <c r="AI11" s="1052">
        <f t="shared" si="26"/>
        <v>1</v>
      </c>
      <c r="AJ11" s="87">
        <f t="shared" si="27"/>
        <v>0</v>
      </c>
      <c r="AK11" s="87">
        <f t="shared" si="28"/>
        <v>0</v>
      </c>
      <c r="AL11" s="1052">
        <f t="shared" si="29"/>
        <v>0</v>
      </c>
      <c r="AM11" s="91">
        <f t="shared" si="30"/>
        <v>0</v>
      </c>
      <c r="AN11" s="91" t="str">
        <f t="shared" si="31"/>
        <v/>
      </c>
      <c r="AO11" s="1058" t="str">
        <f>+Parameter!$D$5</f>
        <v>A</v>
      </c>
      <c r="AP11" s="1054">
        <f t="shared" si="32"/>
        <v>0</v>
      </c>
      <c r="AQ11" s="377">
        <f>+Parameter!AH11</f>
        <v>0</v>
      </c>
      <c r="AR11" s="377">
        <f>+Parameter!AI11</f>
        <v>0</v>
      </c>
      <c r="AS11" s="623">
        <f>SUMIFS($I$4:$I$48,$F$4:$F$48,AQ9,$E$4:$E$48,AQ11)+SUMIFS($J$4:$J$48,$F$4:$F$48,AQ9,$E$4:$E$48,AQ11)+SUMIFS($H$4:$H$48,$F$4:$F$48,AQ9,$E$4:$E$48,AQ11)</f>
        <v>0</v>
      </c>
      <c r="AT11" s="367"/>
      <c r="AU11" s="377" t="str">
        <f>+Parameter!AL11</f>
        <v>G</v>
      </c>
      <c r="AV11" s="377" t="str">
        <f>+Parameter!AM11</f>
        <v>Geschenke</v>
      </c>
      <c r="AW11" s="367">
        <f>SUMIFS($I$4:$I$48,$F$4:$F$48,AQ9,$E$4:$E$48,AU11)+SUMIFS($J$4:$J$48,$F$4:$F$48,AQ9,$E$4:$E$48,AU11)+SUMIFS($H$4:$H$48,$F$4:$F$48,AQ9,$E$4:$E$48,AU11)</f>
        <v>0</v>
      </c>
      <c r="AX11" s="367"/>
      <c r="AY11" s="377" t="str">
        <f>+Parameter!AP11</f>
        <v>V</v>
      </c>
      <c r="AZ11" s="377" t="str">
        <f>+Parameter!AQ11</f>
        <v>Veranstaltungn</v>
      </c>
      <c r="BA11" s="367">
        <f>SUMIFS($I$4:$I$48,$F$4:$F$48,AQ9,$E$4:$E$48,AY11)+SUMIFS($J$4:$J$48,$F$4:$F$48,AQ9,$E$4:$E$48,AY11)+SUMIFS($H$4:$H$48,$F$4:$F$48,AQ9,$E$4:$E$48,AY11)</f>
        <v>0</v>
      </c>
      <c r="BB11" s="371">
        <f>+S2</f>
        <v>0</v>
      </c>
      <c r="BD11" s="268"/>
      <c r="BE11" s="274">
        <f>IF($I$2=AQ9,1,IF($I$2=Jahr!$M$7,1,0))</f>
        <v>1</v>
      </c>
      <c r="BF11" s="728">
        <v>1</v>
      </c>
      <c r="BG11" s="699">
        <f t="shared" si="33"/>
        <v>0</v>
      </c>
      <c r="BH11" s="699">
        <f t="shared" si="34"/>
        <v>0</v>
      </c>
      <c r="BI11" s="699">
        <f t="shared" si="35"/>
        <v>0</v>
      </c>
      <c r="BJ11" s="700">
        <f t="shared" si="36"/>
        <v>0</v>
      </c>
      <c r="BK11" s="700">
        <f t="shared" si="37"/>
        <v>0</v>
      </c>
      <c r="BL11" s="700">
        <f t="shared" si="38"/>
        <v>0</v>
      </c>
      <c r="BM11" s="701">
        <f t="shared" si="39"/>
        <v>0</v>
      </c>
      <c r="BN11" s="701">
        <f t="shared" si="40"/>
        <v>0</v>
      </c>
      <c r="BO11" s="701">
        <f t="shared" si="41"/>
        <v>0</v>
      </c>
      <c r="BP11" s="698">
        <f t="shared" si="42"/>
        <v>0</v>
      </c>
      <c r="BQ11" s="698">
        <f t="shared" si="43"/>
        <v>0</v>
      </c>
      <c r="BR11" s="698">
        <f t="shared" si="44"/>
        <v>0</v>
      </c>
      <c r="BS11" s="275">
        <f>SUMIFS($H$4:$H$48,$F$4:$F$48,AQ9,$B$4:$B$48,"&gt;0")</f>
        <v>0</v>
      </c>
      <c r="BT11" s="275">
        <f>SUMIFS($I$4:$I$48,$F$4:$F$48,AQ9,$B$4:$B$48,"&gt;0")</f>
        <v>0</v>
      </c>
      <c r="BU11" s="275">
        <f>SUMIFS($J$4:$J$48,$F$4:$F$48,AQ9,$B$4:$B$48,"&gt;0")</f>
        <v>0</v>
      </c>
      <c r="BV11" s="276"/>
      <c r="BW11" s="1056"/>
      <c r="BX11" s="1026"/>
    </row>
    <row r="12" spans="1:76" ht="13.35" customHeight="1" x14ac:dyDescent="0.45">
      <c r="A12" s="1003" t="str">
        <f t="shared" si="0"/>
        <v>!</v>
      </c>
      <c r="B12" s="721"/>
      <c r="C12" s="1180"/>
      <c r="D12" s="1181"/>
      <c r="E12" s="585"/>
      <c r="F12" s="586"/>
      <c r="G12" s="1190"/>
      <c r="H12" s="1191"/>
      <c r="I12" s="1192"/>
      <c r="J12" s="1193"/>
      <c r="K12" s="1057">
        <f t="shared" si="4"/>
        <v>0</v>
      </c>
      <c r="L12" s="1049">
        <f t="shared" si="2"/>
        <v>0</v>
      </c>
      <c r="M12" s="1050">
        <f>IF(AND(B12&gt;0,B12&lt;&gt;"x",M11&lt;&gt;0),+M11+1,0)</f>
        <v>0</v>
      </c>
      <c r="N12" s="1051">
        <f t="shared" si="5"/>
        <v>0</v>
      </c>
      <c r="O12" s="87">
        <f t="shared" si="6"/>
        <v>0</v>
      </c>
      <c r="P12" s="87" t="str">
        <f t="shared" si="7"/>
        <v/>
      </c>
      <c r="Q12" s="1052">
        <f t="shared" si="8"/>
        <v>0</v>
      </c>
      <c r="R12" s="87">
        <f t="shared" si="9"/>
        <v>0</v>
      </c>
      <c r="S12" s="87" t="str">
        <f t="shared" si="10"/>
        <v/>
      </c>
      <c r="T12" s="1052">
        <f t="shared" si="11"/>
        <v>0</v>
      </c>
      <c r="U12" s="87">
        <f t="shared" si="12"/>
        <v>0</v>
      </c>
      <c r="V12" s="87" t="str">
        <f t="shared" si="13"/>
        <v/>
      </c>
      <c r="W12" s="1052">
        <f t="shared" si="14"/>
        <v>1</v>
      </c>
      <c r="X12" s="87">
        <f t="shared" si="15"/>
        <v>0</v>
      </c>
      <c r="Y12" s="87">
        <f t="shared" si="16"/>
        <v>0</v>
      </c>
      <c r="Z12" s="1052">
        <f t="shared" si="17"/>
        <v>1</v>
      </c>
      <c r="AA12" s="87">
        <f t="shared" si="18"/>
        <v>0</v>
      </c>
      <c r="AB12" s="87">
        <f t="shared" si="19"/>
        <v>0</v>
      </c>
      <c r="AC12" s="1052">
        <f t="shared" si="20"/>
        <v>1</v>
      </c>
      <c r="AD12" s="87">
        <f t="shared" si="21"/>
        <v>0</v>
      </c>
      <c r="AE12" s="87">
        <f t="shared" si="22"/>
        <v>0</v>
      </c>
      <c r="AF12" s="1052">
        <f t="shared" si="23"/>
        <v>1</v>
      </c>
      <c r="AG12" s="87">
        <f t="shared" si="24"/>
        <v>0</v>
      </c>
      <c r="AH12" s="87">
        <f t="shared" si="25"/>
        <v>0</v>
      </c>
      <c r="AI12" s="1052">
        <f t="shared" si="26"/>
        <v>1</v>
      </c>
      <c r="AJ12" s="87">
        <f t="shared" si="27"/>
        <v>0</v>
      </c>
      <c r="AK12" s="87">
        <f t="shared" si="28"/>
        <v>0</v>
      </c>
      <c r="AL12" s="1052">
        <f t="shared" si="29"/>
        <v>0</v>
      </c>
      <c r="AM12" s="91">
        <f t="shared" si="30"/>
        <v>0</v>
      </c>
      <c r="AN12" s="91" t="str">
        <f t="shared" si="31"/>
        <v/>
      </c>
      <c r="AO12" s="1058" t="str">
        <f>+Parameter!$D$5</f>
        <v>A</v>
      </c>
      <c r="AP12" s="1054">
        <f t="shared" si="32"/>
        <v>0</v>
      </c>
      <c r="AQ12" s="377">
        <f>+Parameter!AH12</f>
        <v>0</v>
      </c>
      <c r="AR12" s="377">
        <f>+Parameter!AI12</f>
        <v>0</v>
      </c>
      <c r="AS12" s="623">
        <f>SUMIFS($I$4:$I$48,$F$4:$F$48,AQ9,$E$4:$E$48,AQ12)+SUMIFS($J$4:$J$48,$F$4:$F$48,AQ9,$E$4:$E$48,AQ12)+SUMIFS($H$4:$H$48,$F$4:$F$48,AQ9,$E$4:$E$48,AQ12)</f>
        <v>0</v>
      </c>
      <c r="AT12" s="367"/>
      <c r="AU12" s="377" t="str">
        <f>+Parameter!AL12</f>
        <v>H</v>
      </c>
      <c r="AV12" s="377" t="str">
        <f>+Parameter!AM12</f>
        <v>Hobby</v>
      </c>
      <c r="AW12" s="367">
        <f>SUMIFS($I$4:$I$48,$F$4:$F$48,AQ9,$E$4:$E$48,AU12)+SUMIFS($J$4:$J$48,$F$4:$F$48,AQ9,$E$4:$E$48,AU12)+SUMIFS($H$4:$H$48,$F$4:$F$48,AQ9,$E$4:$E$48,AU12)</f>
        <v>0</v>
      </c>
      <c r="AX12" s="367"/>
      <c r="AY12" s="377">
        <f>+Parameter!AP12</f>
        <v>0</v>
      </c>
      <c r="AZ12" s="377">
        <f>+Parameter!AQ12</f>
        <v>0</v>
      </c>
      <c r="BA12" s="367">
        <f>SUMIFS($I$4:$I$48,$F$4:$F$48,AQ9,$E$4:$E$48,AY12)+SUMIFS($J$4:$J$48,$F$4:$F$48,AQ9,$E$4:$E$48,AY12)+SUMIFS($H$4:$H$48,$F$4:$F$48,AQ9,$E$4:$E$48,AY12)</f>
        <v>0</v>
      </c>
      <c r="BB12" s="372" t="str">
        <f>IF(BB13&lt;&gt;0,"Monatsende","")</f>
        <v/>
      </c>
      <c r="BD12" s="268"/>
      <c r="BE12" s="274">
        <f>IF($I$2=AQ9,1,IF($I$2=Jahr!$M$7,1,0))</f>
        <v>1</v>
      </c>
      <c r="BF12" s="728">
        <v>1</v>
      </c>
      <c r="BG12" s="699">
        <f t="shared" si="33"/>
        <v>0</v>
      </c>
      <c r="BH12" s="699">
        <f t="shared" si="34"/>
        <v>0</v>
      </c>
      <c r="BI12" s="699">
        <f t="shared" si="35"/>
        <v>0</v>
      </c>
      <c r="BJ12" s="700">
        <f t="shared" si="36"/>
        <v>0</v>
      </c>
      <c r="BK12" s="700">
        <f t="shared" si="37"/>
        <v>0</v>
      </c>
      <c r="BL12" s="700">
        <f t="shared" si="38"/>
        <v>0</v>
      </c>
      <c r="BM12" s="701">
        <f t="shared" si="39"/>
        <v>0</v>
      </c>
      <c r="BN12" s="701">
        <f t="shared" si="40"/>
        <v>0</v>
      </c>
      <c r="BO12" s="701">
        <f t="shared" si="41"/>
        <v>0</v>
      </c>
      <c r="BP12" s="698">
        <f t="shared" si="42"/>
        <v>0</v>
      </c>
      <c r="BQ12" s="698">
        <f t="shared" si="43"/>
        <v>0</v>
      </c>
      <c r="BR12" s="698">
        <f t="shared" si="44"/>
        <v>0</v>
      </c>
      <c r="BS12" s="270" t="s">
        <v>22</v>
      </c>
      <c r="BV12" s="1055"/>
      <c r="BW12" s="1056"/>
      <c r="BX12" s="1026"/>
    </row>
    <row r="13" spans="1:76" ht="13.35" customHeight="1" x14ac:dyDescent="0.45">
      <c r="A13" s="1003" t="str">
        <f t="shared" si="0"/>
        <v>!</v>
      </c>
      <c r="B13" s="721"/>
      <c r="C13" s="1180"/>
      <c r="D13" s="1181"/>
      <c r="E13" s="585"/>
      <c r="F13" s="586"/>
      <c r="G13" s="1190"/>
      <c r="H13" s="1191"/>
      <c r="I13" s="1192"/>
      <c r="J13" s="1193"/>
      <c r="K13" s="1057">
        <f t="shared" si="4"/>
        <v>0</v>
      </c>
      <c r="L13" s="1049">
        <f t="shared" si="2"/>
        <v>0</v>
      </c>
      <c r="M13" s="1050">
        <f>IF(AND(B13&gt;0,B13&lt;&gt;"x",M12&lt;&gt;0),+M12+1,0)</f>
        <v>0</v>
      </c>
      <c r="N13" s="1051">
        <f t="shared" si="5"/>
        <v>0</v>
      </c>
      <c r="O13" s="87">
        <f t="shared" si="6"/>
        <v>0</v>
      </c>
      <c r="P13" s="87" t="str">
        <f t="shared" si="7"/>
        <v/>
      </c>
      <c r="Q13" s="1052">
        <f t="shared" si="8"/>
        <v>0</v>
      </c>
      <c r="R13" s="87">
        <f t="shared" si="9"/>
        <v>0</v>
      </c>
      <c r="S13" s="87" t="str">
        <f t="shared" si="10"/>
        <v/>
      </c>
      <c r="T13" s="1052">
        <f t="shared" si="11"/>
        <v>0</v>
      </c>
      <c r="U13" s="87">
        <f t="shared" si="12"/>
        <v>0</v>
      </c>
      <c r="V13" s="87" t="str">
        <f t="shared" si="13"/>
        <v/>
      </c>
      <c r="W13" s="1052">
        <f t="shared" si="14"/>
        <v>1</v>
      </c>
      <c r="X13" s="87">
        <f t="shared" si="15"/>
        <v>0</v>
      </c>
      <c r="Y13" s="87">
        <f t="shared" si="16"/>
        <v>0</v>
      </c>
      <c r="Z13" s="1052">
        <f t="shared" si="17"/>
        <v>1</v>
      </c>
      <c r="AA13" s="87">
        <f t="shared" si="18"/>
        <v>0</v>
      </c>
      <c r="AB13" s="87">
        <f t="shared" si="19"/>
        <v>0</v>
      </c>
      <c r="AC13" s="1052">
        <f t="shared" si="20"/>
        <v>1</v>
      </c>
      <c r="AD13" s="87">
        <f t="shared" si="21"/>
        <v>0</v>
      </c>
      <c r="AE13" s="87">
        <f t="shared" si="22"/>
        <v>0</v>
      </c>
      <c r="AF13" s="1052">
        <f t="shared" si="23"/>
        <v>1</v>
      </c>
      <c r="AG13" s="87">
        <f t="shared" si="24"/>
        <v>0</v>
      </c>
      <c r="AH13" s="87">
        <f t="shared" si="25"/>
        <v>0</v>
      </c>
      <c r="AI13" s="1052">
        <f t="shared" si="26"/>
        <v>1</v>
      </c>
      <c r="AJ13" s="87">
        <f t="shared" si="27"/>
        <v>0</v>
      </c>
      <c r="AK13" s="87">
        <f t="shared" si="28"/>
        <v>0</v>
      </c>
      <c r="AL13" s="1052">
        <f t="shared" si="29"/>
        <v>0</v>
      </c>
      <c r="AM13" s="91">
        <f t="shared" si="30"/>
        <v>0</v>
      </c>
      <c r="AN13" s="91" t="str">
        <f t="shared" si="31"/>
        <v/>
      </c>
      <c r="AO13" s="1058" t="str">
        <f>+Parameter!$D$5</f>
        <v>A</v>
      </c>
      <c r="AP13" s="1054">
        <f t="shared" si="32"/>
        <v>0</v>
      </c>
      <c r="AQ13" s="378">
        <f>+Parameter!AH13</f>
        <v>0</v>
      </c>
      <c r="AR13" s="378">
        <f>+Parameter!AI13</f>
        <v>0</v>
      </c>
      <c r="AS13" s="623">
        <f>SUMIFS($I$4:$I$48,$F$4:$F$48,AQ9,$E$4:$E$48,AQ13)+SUMIFS($J$4:$J$48,$F$4:$F$48,AQ9,$E$4:$E$48,AQ13)+SUMIFS($H$4:$H$48,$F$4:$F$48,AQ9,$E$4:$E$48,AQ13)</f>
        <v>0</v>
      </c>
      <c r="AT13" s="373"/>
      <c r="AU13" s="378" t="str">
        <f>+Parameter!AL13</f>
        <v>S</v>
      </c>
      <c r="AV13" s="378" t="str">
        <f>+Parameter!AM13</f>
        <v>Sport</v>
      </c>
      <c r="AW13" s="367">
        <f>SUMIFS($I$4:$I$48,$F$4:$F$48,AQ9,$E$4:$E$48,AU13)+SUMIFS($J$4:$J$48,$F$4:$F$48,AQ9,$E$4:$E$48,AU13)+SUMIFS($H$4:$H$48,$F$4:$F$48,AQ9,$E$4:$E$48,AU13)</f>
        <v>0</v>
      </c>
      <c r="AX13" s="373"/>
      <c r="AY13" s="378" t="str">
        <f>+Parameter!AP13</f>
        <v>A</v>
      </c>
      <c r="AZ13" s="378" t="str">
        <f>+Parameter!AQ13</f>
        <v>Akkordeon</v>
      </c>
      <c r="BA13" s="367">
        <f>SUMIFS($I$4:$I$48,$F$4:$F$48,AQ9,$E$4:$E$48,AY13)+SUMIFS($J$4:$J$48,$F$4:$F$48,AQ9,$E$4:$E$48,AY13)+SUMIFS($H$4:$H$48,$F$4:$F$48,AQ9,$E$4:$E$48,AY13)</f>
        <v>0</v>
      </c>
      <c r="BB13" s="375">
        <f>+S3</f>
        <v>0</v>
      </c>
      <c r="BD13" s="268"/>
      <c r="BE13" s="274">
        <f>IF($I$2=AQ9,1,IF($I$2=Jahr!$M$7,1,0))</f>
        <v>1</v>
      </c>
      <c r="BF13" s="728">
        <v>1</v>
      </c>
      <c r="BG13" s="702">
        <f t="shared" si="33"/>
        <v>0</v>
      </c>
      <c r="BH13" s="702">
        <f t="shared" si="34"/>
        <v>0</v>
      </c>
      <c r="BI13" s="702">
        <f t="shared" si="35"/>
        <v>0</v>
      </c>
      <c r="BJ13" s="703">
        <f t="shared" si="36"/>
        <v>0</v>
      </c>
      <c r="BK13" s="703">
        <f t="shared" si="37"/>
        <v>0</v>
      </c>
      <c r="BL13" s="703">
        <f t="shared" si="38"/>
        <v>0</v>
      </c>
      <c r="BM13" s="704">
        <f t="shared" si="39"/>
        <v>0</v>
      </c>
      <c r="BN13" s="704">
        <f t="shared" si="40"/>
        <v>0</v>
      </c>
      <c r="BO13" s="704">
        <f t="shared" si="41"/>
        <v>0</v>
      </c>
      <c r="BP13" s="705">
        <f t="shared" si="42"/>
        <v>0</v>
      </c>
      <c r="BQ13" s="705">
        <f t="shared" si="43"/>
        <v>0</v>
      </c>
      <c r="BR13" s="705">
        <f t="shared" si="44"/>
        <v>0</v>
      </c>
      <c r="BS13" s="277">
        <f>SUMIFS($H$4:$H$48,$F$4:$F$48,AQ9)</f>
        <v>0</v>
      </c>
      <c r="BT13" s="277">
        <f>SUMIFS($I$4:$I$48,$F$4:$F$48,AQ9)</f>
        <v>0</v>
      </c>
      <c r="BU13" s="277">
        <f>SUMIFS($J$4:$J$48,$F$4:$F$48,AQ9)</f>
        <v>0</v>
      </c>
      <c r="BV13" s="278">
        <f>IF($AP$2=0,+BW13-BB9,0)</f>
        <v>0</v>
      </c>
      <c r="BW13" s="1059">
        <f>+S$50</f>
        <v>0</v>
      </c>
      <c r="BX13" s="1026"/>
    </row>
    <row r="14" spans="1:76" ht="13.35" customHeight="1" x14ac:dyDescent="0.45">
      <c r="A14" s="1003" t="str">
        <f t="shared" si="0"/>
        <v>!</v>
      </c>
      <c r="B14" s="721"/>
      <c r="C14" s="1180"/>
      <c r="D14" s="1181"/>
      <c r="E14" s="585"/>
      <c r="F14" s="586"/>
      <c r="G14" s="1190"/>
      <c r="H14" s="1191"/>
      <c r="I14" s="1192"/>
      <c r="J14" s="1193"/>
      <c r="K14" s="1057">
        <f t="shared" si="4"/>
        <v>0</v>
      </c>
      <c r="L14" s="1049">
        <f t="shared" si="2"/>
        <v>0</v>
      </c>
      <c r="M14" s="1050">
        <f>IF(AND(B14&gt;0,B14&lt;&gt;"x",M13&lt;&gt;0),+M13+1,0)</f>
        <v>0</v>
      </c>
      <c r="N14" s="1051">
        <f t="shared" si="5"/>
        <v>0</v>
      </c>
      <c r="O14" s="87">
        <f t="shared" si="6"/>
        <v>0</v>
      </c>
      <c r="P14" s="87" t="str">
        <f t="shared" si="7"/>
        <v/>
      </c>
      <c r="Q14" s="1052">
        <f t="shared" si="8"/>
        <v>0</v>
      </c>
      <c r="R14" s="87">
        <f t="shared" si="9"/>
        <v>0</v>
      </c>
      <c r="S14" s="87" t="str">
        <f t="shared" si="10"/>
        <v/>
      </c>
      <c r="T14" s="1052">
        <f t="shared" si="11"/>
        <v>0</v>
      </c>
      <c r="U14" s="87">
        <f t="shared" si="12"/>
        <v>0</v>
      </c>
      <c r="V14" s="87" t="str">
        <f t="shared" si="13"/>
        <v/>
      </c>
      <c r="W14" s="1052">
        <f t="shared" si="14"/>
        <v>1</v>
      </c>
      <c r="X14" s="87">
        <f t="shared" si="15"/>
        <v>0</v>
      </c>
      <c r="Y14" s="87">
        <f t="shared" si="16"/>
        <v>0</v>
      </c>
      <c r="Z14" s="1052">
        <f t="shared" si="17"/>
        <v>1</v>
      </c>
      <c r="AA14" s="87">
        <f t="shared" si="18"/>
        <v>0</v>
      </c>
      <c r="AB14" s="87">
        <f t="shared" si="19"/>
        <v>0</v>
      </c>
      <c r="AC14" s="1052">
        <f t="shared" si="20"/>
        <v>1</v>
      </c>
      <c r="AD14" s="87">
        <f t="shared" si="21"/>
        <v>0</v>
      </c>
      <c r="AE14" s="87">
        <f t="shared" si="22"/>
        <v>0</v>
      </c>
      <c r="AF14" s="1052">
        <f t="shared" si="23"/>
        <v>1</v>
      </c>
      <c r="AG14" s="87">
        <f t="shared" si="24"/>
        <v>0</v>
      </c>
      <c r="AH14" s="87">
        <f t="shared" si="25"/>
        <v>0</v>
      </c>
      <c r="AI14" s="1052">
        <f t="shared" si="26"/>
        <v>1</v>
      </c>
      <c r="AJ14" s="87">
        <f t="shared" si="27"/>
        <v>0</v>
      </c>
      <c r="AK14" s="87">
        <f t="shared" si="28"/>
        <v>0</v>
      </c>
      <c r="AL14" s="1052">
        <f t="shared" si="29"/>
        <v>0</v>
      </c>
      <c r="AM14" s="91">
        <f t="shared" si="30"/>
        <v>0</v>
      </c>
      <c r="AN14" s="91" t="str">
        <f t="shared" si="31"/>
        <v/>
      </c>
      <c r="AO14" s="1053">
        <f>IF(AP14="E",1,0)</f>
        <v>0</v>
      </c>
      <c r="AP14" s="1054">
        <f t="shared" si="32"/>
        <v>0</v>
      </c>
      <c r="AQ14" s="217" t="str">
        <f>+Parameter!AH14</f>
        <v>Arzt</v>
      </c>
      <c r="AR14" s="631"/>
      <c r="AS14" s="632">
        <f>SUM(AS15:AS18)</f>
        <v>0</v>
      </c>
      <c r="AT14" s="632"/>
      <c r="AU14" s="632"/>
      <c r="AV14" s="632"/>
      <c r="AW14" s="632">
        <f>SUM(AW15:AW18)</f>
        <v>0</v>
      </c>
      <c r="AX14" s="632"/>
      <c r="AY14" s="632"/>
      <c r="AZ14" s="632"/>
      <c r="BA14" s="632">
        <f>SUM(BA15:BA18)</f>
        <v>0</v>
      </c>
      <c r="BB14" s="634">
        <f>+BA14+AW14+AS14</f>
        <v>0</v>
      </c>
      <c r="BD14" s="268"/>
      <c r="BE14" s="274">
        <f>IF($I$2=AQ14,1,IF($I$2=Jahr!$M$7,1,0))</f>
        <v>1</v>
      </c>
      <c r="BF14" s="728">
        <v>1</v>
      </c>
      <c r="BG14" s="227"/>
      <c r="BH14" s="227"/>
      <c r="BI14" s="227"/>
      <c r="BJ14" s="227"/>
      <c r="BK14" s="227"/>
      <c r="BL14" s="227"/>
      <c r="BM14" s="227"/>
      <c r="BN14" s="227"/>
      <c r="BO14" s="227"/>
      <c r="BP14" s="273"/>
      <c r="BQ14" s="273"/>
      <c r="BR14" s="273"/>
      <c r="BV14" s="1055"/>
      <c r="BW14" s="1056"/>
      <c r="BX14" s="1026"/>
    </row>
    <row r="15" spans="1:76" ht="13.35" customHeight="1" x14ac:dyDescent="0.45">
      <c r="A15" s="1003" t="str">
        <f t="shared" si="0"/>
        <v>!</v>
      </c>
      <c r="B15" s="721"/>
      <c r="C15" s="1180"/>
      <c r="D15" s="1181"/>
      <c r="E15" s="585"/>
      <c r="F15" s="586"/>
      <c r="G15" s="1190"/>
      <c r="H15" s="1191"/>
      <c r="I15" s="1192"/>
      <c r="J15" s="1193"/>
      <c r="K15" s="1057">
        <f t="shared" si="4"/>
        <v>0</v>
      </c>
      <c r="L15" s="1049">
        <f t="shared" si="2"/>
        <v>0</v>
      </c>
      <c r="M15" s="1050">
        <f>IF(AND(B15&gt;0,B15&lt;&gt;"x",M14&lt;&gt;0),+M14+1,0)</f>
        <v>0</v>
      </c>
      <c r="N15" s="1051">
        <f t="shared" si="5"/>
        <v>0</v>
      </c>
      <c r="O15" s="87">
        <f t="shared" si="6"/>
        <v>0</v>
      </c>
      <c r="P15" s="87" t="str">
        <f t="shared" si="7"/>
        <v/>
      </c>
      <c r="Q15" s="1052">
        <f t="shared" si="8"/>
        <v>0</v>
      </c>
      <c r="R15" s="87">
        <f t="shared" si="9"/>
        <v>0</v>
      </c>
      <c r="S15" s="87" t="str">
        <f t="shared" si="10"/>
        <v/>
      </c>
      <c r="T15" s="1052">
        <f t="shared" si="11"/>
        <v>0</v>
      </c>
      <c r="U15" s="87">
        <f t="shared" si="12"/>
        <v>0</v>
      </c>
      <c r="V15" s="87" t="str">
        <f t="shared" si="13"/>
        <v/>
      </c>
      <c r="W15" s="1052">
        <f t="shared" si="14"/>
        <v>1</v>
      </c>
      <c r="X15" s="87">
        <f t="shared" si="15"/>
        <v>0</v>
      </c>
      <c r="Y15" s="87">
        <f t="shared" si="16"/>
        <v>0</v>
      </c>
      <c r="Z15" s="1052">
        <f t="shared" si="17"/>
        <v>1</v>
      </c>
      <c r="AA15" s="87">
        <f t="shared" si="18"/>
        <v>0</v>
      </c>
      <c r="AB15" s="87">
        <f t="shared" si="19"/>
        <v>0</v>
      </c>
      <c r="AC15" s="1052">
        <f t="shared" si="20"/>
        <v>1</v>
      </c>
      <c r="AD15" s="87">
        <f t="shared" si="21"/>
        <v>0</v>
      </c>
      <c r="AE15" s="87">
        <f t="shared" si="22"/>
        <v>0</v>
      </c>
      <c r="AF15" s="1052">
        <f t="shared" si="23"/>
        <v>1</v>
      </c>
      <c r="AG15" s="87">
        <f t="shared" si="24"/>
        <v>0</v>
      </c>
      <c r="AH15" s="87">
        <f t="shared" si="25"/>
        <v>0</v>
      </c>
      <c r="AI15" s="1052">
        <f t="shared" si="26"/>
        <v>1</v>
      </c>
      <c r="AJ15" s="87">
        <f t="shared" si="27"/>
        <v>0</v>
      </c>
      <c r="AK15" s="87">
        <f t="shared" si="28"/>
        <v>0</v>
      </c>
      <c r="AL15" s="1052">
        <f t="shared" si="29"/>
        <v>0</v>
      </c>
      <c r="AM15" s="91">
        <f t="shared" si="30"/>
        <v>0</v>
      </c>
      <c r="AN15" s="91" t="str">
        <f t="shared" si="31"/>
        <v/>
      </c>
      <c r="AO15" s="1058" t="str">
        <f>+Parameter!$D$6</f>
        <v>A</v>
      </c>
      <c r="AP15" s="1054">
        <f t="shared" si="32"/>
        <v>0</v>
      </c>
      <c r="AQ15" s="380" t="str">
        <f>+Parameter!AH15</f>
        <v>A</v>
      </c>
      <c r="AR15" s="381" t="str">
        <f>+Parameter!AI15</f>
        <v>Augenarzt</v>
      </c>
      <c r="AS15" s="501">
        <f>SUMIFS($I$4:$I$48,$F$4:$F$48,AQ14,$E$4:$E$48,AQ15)+SUMIFS($J$4:$J$48,$F$4:$F$48,AQ14,$E$4:$E$48,AQ15)+SUMIFS($H$4:$H$48,$F$4:$F$48,AQ14,$E$4:$E$48,AQ15)</f>
        <v>0</v>
      </c>
      <c r="AT15" s="379"/>
      <c r="AU15" s="380" t="str">
        <f>+Parameter!AL15</f>
        <v>K</v>
      </c>
      <c r="AV15" s="381" t="str">
        <f>+Parameter!AM15</f>
        <v>Kardiologie</v>
      </c>
      <c r="AW15" s="379">
        <f>SUMIFS($I$4:$I$48,$F$4:$F$48,AQ14,$E$4:$E$48,AU15)+SUMIFS($J$4:$J$48,$F$4:$F$48,AQ14,$E$4:$E$48,AU15)+SUMIFS($H$4:$H$48,$F$4:$F$48,AQ14,$E$4:$E$48,AU15)</f>
        <v>0</v>
      </c>
      <c r="AX15" s="379"/>
      <c r="AY15" s="380" t="str">
        <f>+Parameter!AP15</f>
        <v>D</v>
      </c>
      <c r="AZ15" s="381" t="str">
        <f>+Parameter!AQ15</f>
        <v>DKV-Beitrag</v>
      </c>
      <c r="BA15" s="379">
        <f>SUMIFS($I$4:$I$48,$F$4:$F$48,AQ14,$E$4:$E$48,AY15)+SUMIFS($J$4:$J$48,$F$4:$F$48,AQ14,$E$4:$E$48,AY15)+SUMIFS($H$4:$H$48,$F$4:$F$48,AQ14,$E$4:$E$48,AY15)</f>
        <v>0</v>
      </c>
      <c r="BB15" s="370" t="str">
        <f>IF(AND($B$50="y",BB16&lt;&gt;0),"aktuell","")</f>
        <v/>
      </c>
      <c r="BD15" s="268"/>
      <c r="BE15" s="274">
        <f>IF($I$2=AQ14,1,IF($I$2=Jahr!$M$7,1,0))</f>
        <v>1</v>
      </c>
      <c r="BF15" s="728">
        <v>1</v>
      </c>
      <c r="BG15" s="699">
        <f t="shared" si="33"/>
        <v>0</v>
      </c>
      <c r="BH15" s="699">
        <f t="shared" si="34"/>
        <v>0</v>
      </c>
      <c r="BI15" s="699">
        <f t="shared" si="35"/>
        <v>0</v>
      </c>
      <c r="BJ15" s="700">
        <f t="shared" si="36"/>
        <v>0</v>
      </c>
      <c r="BK15" s="700">
        <f t="shared" si="37"/>
        <v>0</v>
      </c>
      <c r="BL15" s="700">
        <f t="shared" si="38"/>
        <v>0</v>
      </c>
      <c r="BM15" s="701">
        <f t="shared" si="39"/>
        <v>0</v>
      </c>
      <c r="BN15" s="701">
        <f t="shared" si="40"/>
        <v>0</v>
      </c>
      <c r="BO15" s="701">
        <f t="shared" si="41"/>
        <v>0</v>
      </c>
      <c r="BP15" s="698">
        <f t="shared" si="42"/>
        <v>0</v>
      </c>
      <c r="BQ15" s="698">
        <f t="shared" si="43"/>
        <v>0</v>
      </c>
      <c r="BR15" s="698">
        <f t="shared" si="44"/>
        <v>0</v>
      </c>
      <c r="BS15" s="270" t="s">
        <v>8</v>
      </c>
      <c r="BV15" s="1055"/>
      <c r="BW15" s="1056"/>
      <c r="BX15" s="1026"/>
    </row>
    <row r="16" spans="1:76" ht="13.35" customHeight="1" x14ac:dyDescent="0.45">
      <c r="A16" s="1003" t="str">
        <f t="shared" si="0"/>
        <v>!</v>
      </c>
      <c r="B16" s="721"/>
      <c r="C16" s="1180"/>
      <c r="D16" s="1181"/>
      <c r="E16" s="585"/>
      <c r="F16" s="586"/>
      <c r="G16" s="1190"/>
      <c r="H16" s="1191"/>
      <c r="I16" s="1192"/>
      <c r="J16" s="1193"/>
      <c r="K16" s="1057">
        <f t="shared" si="4"/>
        <v>0</v>
      </c>
      <c r="L16" s="1049">
        <f t="shared" si="2"/>
        <v>0</v>
      </c>
      <c r="M16" s="1050">
        <f t="shared" si="45"/>
        <v>0</v>
      </c>
      <c r="N16" s="1051">
        <f t="shared" si="5"/>
        <v>0</v>
      </c>
      <c r="O16" s="87">
        <f t="shared" si="6"/>
        <v>0</v>
      </c>
      <c r="P16" s="87" t="str">
        <f t="shared" si="7"/>
        <v/>
      </c>
      <c r="Q16" s="1052">
        <f t="shared" si="8"/>
        <v>0</v>
      </c>
      <c r="R16" s="87">
        <f t="shared" si="9"/>
        <v>0</v>
      </c>
      <c r="S16" s="87" t="str">
        <f t="shared" si="10"/>
        <v/>
      </c>
      <c r="T16" s="1052">
        <f t="shared" si="11"/>
        <v>0</v>
      </c>
      <c r="U16" s="87">
        <f t="shared" si="12"/>
        <v>0</v>
      </c>
      <c r="V16" s="87" t="str">
        <f t="shared" si="13"/>
        <v/>
      </c>
      <c r="W16" s="1052">
        <f t="shared" si="14"/>
        <v>1</v>
      </c>
      <c r="X16" s="87">
        <f t="shared" si="15"/>
        <v>0</v>
      </c>
      <c r="Y16" s="87">
        <f t="shared" si="16"/>
        <v>0</v>
      </c>
      <c r="Z16" s="1052">
        <f t="shared" si="17"/>
        <v>1</v>
      </c>
      <c r="AA16" s="87">
        <f t="shared" si="18"/>
        <v>0</v>
      </c>
      <c r="AB16" s="87">
        <f t="shared" si="19"/>
        <v>0</v>
      </c>
      <c r="AC16" s="1052">
        <f t="shared" si="20"/>
        <v>1</v>
      </c>
      <c r="AD16" s="87">
        <f t="shared" si="21"/>
        <v>0</v>
      </c>
      <c r="AE16" s="87">
        <f t="shared" si="22"/>
        <v>0</v>
      </c>
      <c r="AF16" s="1052">
        <f t="shared" si="23"/>
        <v>1</v>
      </c>
      <c r="AG16" s="87">
        <f t="shared" si="24"/>
        <v>0</v>
      </c>
      <c r="AH16" s="87">
        <f t="shared" si="25"/>
        <v>0</v>
      </c>
      <c r="AI16" s="1052">
        <f t="shared" si="26"/>
        <v>1</v>
      </c>
      <c r="AJ16" s="87">
        <f t="shared" si="27"/>
        <v>0</v>
      </c>
      <c r="AK16" s="87">
        <f t="shared" si="28"/>
        <v>0</v>
      </c>
      <c r="AL16" s="1052">
        <f t="shared" si="29"/>
        <v>0</v>
      </c>
      <c r="AM16" s="91">
        <f t="shared" si="30"/>
        <v>0</v>
      </c>
      <c r="AN16" s="91" t="str">
        <f t="shared" si="31"/>
        <v/>
      </c>
      <c r="AO16" s="1058" t="str">
        <f>+Parameter!$D$6</f>
        <v>A</v>
      </c>
      <c r="AP16" s="1054">
        <f t="shared" si="32"/>
        <v>0</v>
      </c>
      <c r="AQ16" s="381" t="str">
        <f>+Parameter!AH16</f>
        <v>H</v>
      </c>
      <c r="AR16" s="381" t="str">
        <f>+Parameter!AI16</f>
        <v>Hausarzt</v>
      </c>
      <c r="AS16" s="501">
        <f>SUMIFS($I$4:$I$48,$F$4:$F$48,AQ14,$E$4:$E$48,AQ16)+SUMIFS($J$4:$J$48,$F$4:$F$48,AQ14,$E$4:$E$48,AQ16)+SUMIFS($H$4:$H$48,$F$4:$F$48,AQ14,$E$4:$E$48,AQ16)</f>
        <v>0</v>
      </c>
      <c r="AT16" s="379"/>
      <c r="AU16" s="381" t="str">
        <f>+Parameter!AL16</f>
        <v>N</v>
      </c>
      <c r="AV16" s="381" t="str">
        <f>+Parameter!AM16</f>
        <v>Nephrologie</v>
      </c>
      <c r="AW16" s="379">
        <f>SUMIFS($I$4:$I$48,$F$4:$F$48,AQ14,$E$4:$E$48,AU16)+SUMIFS($J$4:$J$48,$F$4:$F$48,AQ14,$E$4:$E$48,AU16)+SUMIFS($H$4:$H$48,$F$4:$F$48,AQ14,$E$4:$E$48,AU16)</f>
        <v>0</v>
      </c>
      <c r="AX16" s="379"/>
      <c r="AY16" s="381">
        <f>+Parameter!AP16</f>
        <v>0</v>
      </c>
      <c r="AZ16" s="381">
        <f>+Parameter!AQ16</f>
        <v>0</v>
      </c>
      <c r="BA16" s="379">
        <f>SUMIFS($I$4:$I$48,$F$4:$F$48,AQ14,$E$4:$E$48,AY16)+SUMIFS($J$4:$J$48,$F$4:$F$48,AQ14,$E$4:$E$48,AY16)+SUMIFS($H$4:$H$48,$F$4:$F$48,AQ14,$E$4:$E$48,AY16)</f>
        <v>0</v>
      </c>
      <c r="BB16" s="371">
        <f>+V2</f>
        <v>0</v>
      </c>
      <c r="BD16" s="268"/>
      <c r="BE16" s="274">
        <f>IF($I$2=AQ14,1,IF($I$2=Jahr!$M$7,1,0))</f>
        <v>1</v>
      </c>
      <c r="BF16" s="728">
        <v>1</v>
      </c>
      <c r="BG16" s="699">
        <f t="shared" si="33"/>
        <v>0</v>
      </c>
      <c r="BH16" s="699">
        <f t="shared" si="34"/>
        <v>0</v>
      </c>
      <c r="BI16" s="699">
        <f t="shared" si="35"/>
        <v>0</v>
      </c>
      <c r="BJ16" s="700">
        <f t="shared" si="36"/>
        <v>0</v>
      </c>
      <c r="BK16" s="700">
        <f t="shared" si="37"/>
        <v>0</v>
      </c>
      <c r="BL16" s="700">
        <f t="shared" si="38"/>
        <v>0</v>
      </c>
      <c r="BM16" s="701">
        <f t="shared" si="39"/>
        <v>0</v>
      </c>
      <c r="BN16" s="701">
        <f t="shared" si="40"/>
        <v>0</v>
      </c>
      <c r="BO16" s="701">
        <f t="shared" si="41"/>
        <v>0</v>
      </c>
      <c r="BP16" s="698">
        <f t="shared" si="42"/>
        <v>0</v>
      </c>
      <c r="BQ16" s="698">
        <f t="shared" si="43"/>
        <v>0</v>
      </c>
      <c r="BR16" s="698">
        <f t="shared" si="44"/>
        <v>0</v>
      </c>
      <c r="BS16" s="275">
        <f>SUMIFS($H$4:$H$48,$F$4:$F$48,AQ14,$B$4:$B$48,"&gt;0")</f>
        <v>0</v>
      </c>
      <c r="BT16" s="275">
        <f>SUMIFS($I$4:$I$48,$F$4:$F$48,AQ14,$B$4:$B$48,"&gt;0")</f>
        <v>0</v>
      </c>
      <c r="BU16" s="275">
        <f>SUMIFS($J$4:$J$48,$F$4:$F$48,AQ14,$B$4:$B$48,"&gt;0")</f>
        <v>0</v>
      </c>
      <c r="BV16" s="276"/>
      <c r="BW16" s="1056"/>
      <c r="BX16" s="1026"/>
    </row>
    <row r="17" spans="1:76" ht="13.35" customHeight="1" x14ac:dyDescent="0.45">
      <c r="A17" s="1003" t="str">
        <f t="shared" si="0"/>
        <v>!</v>
      </c>
      <c r="B17" s="721"/>
      <c r="C17" s="1180"/>
      <c r="D17" s="1181"/>
      <c r="E17" s="585"/>
      <c r="F17" s="586"/>
      <c r="G17" s="1190"/>
      <c r="H17" s="1191"/>
      <c r="I17" s="1192"/>
      <c r="J17" s="1193"/>
      <c r="K17" s="1057">
        <f t="shared" si="4"/>
        <v>0</v>
      </c>
      <c r="L17" s="1049">
        <f t="shared" si="2"/>
        <v>0</v>
      </c>
      <c r="M17" s="1050">
        <f t="shared" si="45"/>
        <v>0</v>
      </c>
      <c r="N17" s="1051">
        <f t="shared" si="5"/>
        <v>0</v>
      </c>
      <c r="O17" s="87">
        <f t="shared" si="6"/>
        <v>0</v>
      </c>
      <c r="P17" s="87" t="str">
        <f t="shared" si="7"/>
        <v/>
      </c>
      <c r="Q17" s="1052">
        <f t="shared" si="8"/>
        <v>0</v>
      </c>
      <c r="R17" s="87">
        <f t="shared" si="9"/>
        <v>0</v>
      </c>
      <c r="S17" s="87" t="str">
        <f t="shared" si="10"/>
        <v/>
      </c>
      <c r="T17" s="1052">
        <f t="shared" si="11"/>
        <v>0</v>
      </c>
      <c r="U17" s="87">
        <f t="shared" si="12"/>
        <v>0</v>
      </c>
      <c r="V17" s="87" t="str">
        <f t="shared" si="13"/>
        <v/>
      </c>
      <c r="W17" s="1052">
        <f t="shared" si="14"/>
        <v>1</v>
      </c>
      <c r="X17" s="87">
        <f t="shared" si="15"/>
        <v>0</v>
      </c>
      <c r="Y17" s="87">
        <f t="shared" si="16"/>
        <v>0</v>
      </c>
      <c r="Z17" s="1052">
        <f t="shared" si="17"/>
        <v>1</v>
      </c>
      <c r="AA17" s="87">
        <f t="shared" si="18"/>
        <v>0</v>
      </c>
      <c r="AB17" s="87">
        <f t="shared" si="19"/>
        <v>0</v>
      </c>
      <c r="AC17" s="1052">
        <f t="shared" si="20"/>
        <v>1</v>
      </c>
      <c r="AD17" s="87">
        <f t="shared" si="21"/>
        <v>0</v>
      </c>
      <c r="AE17" s="87">
        <f t="shared" si="22"/>
        <v>0</v>
      </c>
      <c r="AF17" s="1052">
        <f t="shared" si="23"/>
        <v>1</v>
      </c>
      <c r="AG17" s="87">
        <f t="shared" si="24"/>
        <v>0</v>
      </c>
      <c r="AH17" s="87">
        <f t="shared" si="25"/>
        <v>0</v>
      </c>
      <c r="AI17" s="1052">
        <f t="shared" si="26"/>
        <v>1</v>
      </c>
      <c r="AJ17" s="87">
        <f t="shared" si="27"/>
        <v>0</v>
      </c>
      <c r="AK17" s="87">
        <f t="shared" si="28"/>
        <v>0</v>
      </c>
      <c r="AL17" s="1052">
        <f t="shared" si="29"/>
        <v>0</v>
      </c>
      <c r="AM17" s="91">
        <f t="shared" si="30"/>
        <v>0</v>
      </c>
      <c r="AN17" s="91" t="str">
        <f t="shared" si="31"/>
        <v/>
      </c>
      <c r="AO17" s="1058" t="str">
        <f>+Parameter!$D$6</f>
        <v>A</v>
      </c>
      <c r="AP17" s="1054">
        <f t="shared" si="32"/>
        <v>0</v>
      </c>
      <c r="AQ17" s="381" t="str">
        <f>+Parameter!AH17</f>
        <v>Z</v>
      </c>
      <c r="AR17" s="381" t="str">
        <f>+Parameter!AI17</f>
        <v>Zahnarzt</v>
      </c>
      <c r="AS17" s="501">
        <f>SUMIFS($I$4:$I$48,$F$4:$F$48,AQ14,$E$4:$E$48,AQ17)+SUMIFS($J$4:$J$48,$F$4:$F$48,AQ14,$E$4:$E$48,AQ17)+SUMIFS($H$4:$H$48,$F$4:$F$48,AQ14,$E$4:$E$48,AQ17)</f>
        <v>0</v>
      </c>
      <c r="AT17" s="379"/>
      <c r="AU17" s="381" t="str">
        <f>+Parameter!AL17</f>
        <v>U</v>
      </c>
      <c r="AV17" s="381" t="str">
        <f>+Parameter!AM17</f>
        <v>Urologie</v>
      </c>
      <c r="AW17" s="379">
        <f>SUMIFS($I$4:$I$48,$F$4:$F$48,AQ14,$E$4:$E$48,AU17)+SUMIFS($J$4:$J$48,$F$4:$F$48,AQ14,$E$4:$E$48,AU17)+SUMIFS($H$4:$H$48,$F$4:$F$48,AQ14,$E$4:$E$48,AU17)</f>
        <v>0</v>
      </c>
      <c r="AX17" s="379"/>
      <c r="AY17" s="381">
        <f>+Parameter!AP17</f>
        <v>0</v>
      </c>
      <c r="AZ17" s="381">
        <f>+Parameter!AQ17</f>
        <v>0</v>
      </c>
      <c r="BA17" s="379">
        <f>SUMIFS($I$4:$I$48,$F$4:$F$48,AQ14,$E$4:$E$48,AY17)+SUMIFS($J$4:$J$48,$F$4:$F$48,AQ14,$E$4:$E$48,AY17)+SUMIFS($H$4:$H$48,$F$4:$F$48,AQ14,$E$4:$E$48,AY17)</f>
        <v>0</v>
      </c>
      <c r="BB17" s="372" t="str">
        <f>IF(BB18&lt;&gt;0,"Monatsende","")</f>
        <v/>
      </c>
      <c r="BD17" s="268"/>
      <c r="BE17" s="274">
        <f>IF($I$2=AQ14,1,IF($I$2=Jahr!$M$7,1,0))</f>
        <v>1</v>
      </c>
      <c r="BF17" s="728">
        <v>1</v>
      </c>
      <c r="BG17" s="699">
        <f t="shared" si="33"/>
        <v>0</v>
      </c>
      <c r="BH17" s="699">
        <f t="shared" si="34"/>
        <v>0</v>
      </c>
      <c r="BI17" s="699">
        <f t="shared" si="35"/>
        <v>0</v>
      </c>
      <c r="BJ17" s="700">
        <f t="shared" si="36"/>
        <v>0</v>
      </c>
      <c r="BK17" s="700">
        <f t="shared" si="37"/>
        <v>0</v>
      </c>
      <c r="BL17" s="700">
        <f t="shared" si="38"/>
        <v>0</v>
      </c>
      <c r="BM17" s="701">
        <f t="shared" si="39"/>
        <v>0</v>
      </c>
      <c r="BN17" s="701">
        <f t="shared" si="40"/>
        <v>0</v>
      </c>
      <c r="BO17" s="701">
        <f t="shared" si="41"/>
        <v>0</v>
      </c>
      <c r="BP17" s="698">
        <f t="shared" si="42"/>
        <v>0</v>
      </c>
      <c r="BQ17" s="698">
        <f t="shared" si="43"/>
        <v>0</v>
      </c>
      <c r="BR17" s="698">
        <f t="shared" si="44"/>
        <v>0</v>
      </c>
      <c r="BS17" s="270" t="s">
        <v>22</v>
      </c>
      <c r="BV17" s="1055"/>
      <c r="BW17" s="1056"/>
      <c r="BX17" s="1026"/>
    </row>
    <row r="18" spans="1:76" ht="13.35" customHeight="1" x14ac:dyDescent="0.45">
      <c r="A18" s="1003" t="str">
        <f t="shared" si="0"/>
        <v>!</v>
      </c>
      <c r="B18" s="721"/>
      <c r="C18" s="1180"/>
      <c r="D18" s="1181"/>
      <c r="E18" s="585"/>
      <c r="F18" s="586"/>
      <c r="G18" s="1190"/>
      <c r="H18" s="1191"/>
      <c r="I18" s="1192"/>
      <c r="J18" s="1193"/>
      <c r="K18" s="1057">
        <f t="shared" si="4"/>
        <v>0</v>
      </c>
      <c r="L18" s="1049">
        <f t="shared" si="2"/>
        <v>0</v>
      </c>
      <c r="M18" s="1050">
        <f t="shared" si="45"/>
        <v>0</v>
      </c>
      <c r="N18" s="1051">
        <f t="shared" si="5"/>
        <v>0</v>
      </c>
      <c r="O18" s="87">
        <f t="shared" si="6"/>
        <v>0</v>
      </c>
      <c r="P18" s="87" t="str">
        <f t="shared" si="7"/>
        <v/>
      </c>
      <c r="Q18" s="1052">
        <f t="shared" si="8"/>
        <v>0</v>
      </c>
      <c r="R18" s="87">
        <f t="shared" si="9"/>
        <v>0</v>
      </c>
      <c r="S18" s="87" t="str">
        <f t="shared" si="10"/>
        <v/>
      </c>
      <c r="T18" s="1052">
        <f t="shared" si="11"/>
        <v>0</v>
      </c>
      <c r="U18" s="87">
        <f t="shared" si="12"/>
        <v>0</v>
      </c>
      <c r="V18" s="87" t="str">
        <f t="shared" si="13"/>
        <v/>
      </c>
      <c r="W18" s="1052">
        <f t="shared" si="14"/>
        <v>1</v>
      </c>
      <c r="X18" s="87">
        <f t="shared" si="15"/>
        <v>0</v>
      </c>
      <c r="Y18" s="87">
        <f t="shared" si="16"/>
        <v>0</v>
      </c>
      <c r="Z18" s="1052">
        <f t="shared" si="17"/>
        <v>1</v>
      </c>
      <c r="AA18" s="87">
        <f t="shared" si="18"/>
        <v>0</v>
      </c>
      <c r="AB18" s="87">
        <f t="shared" si="19"/>
        <v>0</v>
      </c>
      <c r="AC18" s="1052">
        <f t="shared" si="20"/>
        <v>1</v>
      </c>
      <c r="AD18" s="87">
        <f t="shared" si="21"/>
        <v>0</v>
      </c>
      <c r="AE18" s="87">
        <f t="shared" si="22"/>
        <v>0</v>
      </c>
      <c r="AF18" s="1052">
        <f t="shared" si="23"/>
        <v>1</v>
      </c>
      <c r="AG18" s="87">
        <f t="shared" si="24"/>
        <v>0</v>
      </c>
      <c r="AH18" s="87">
        <f t="shared" si="25"/>
        <v>0</v>
      </c>
      <c r="AI18" s="1052">
        <f t="shared" si="26"/>
        <v>1</v>
      </c>
      <c r="AJ18" s="87">
        <f t="shared" si="27"/>
        <v>0</v>
      </c>
      <c r="AK18" s="87">
        <f t="shared" si="28"/>
        <v>0</v>
      </c>
      <c r="AL18" s="1052">
        <f t="shared" si="29"/>
        <v>0</v>
      </c>
      <c r="AM18" s="91">
        <f t="shared" si="30"/>
        <v>0</v>
      </c>
      <c r="AN18" s="91" t="str">
        <f t="shared" si="31"/>
        <v/>
      </c>
      <c r="AO18" s="1058" t="str">
        <f>+Parameter!$D$6</f>
        <v>A</v>
      </c>
      <c r="AP18" s="1054">
        <f t="shared" si="32"/>
        <v>0</v>
      </c>
      <c r="AQ18" s="383" t="str">
        <f>+Parameter!AH18</f>
        <v>M</v>
      </c>
      <c r="AR18" s="383" t="str">
        <f>+Parameter!AI18</f>
        <v>Medikamente</v>
      </c>
      <c r="AS18" s="501">
        <f>SUMIFS($I$4:$I$48,$F$4:$F$48,AQ14,$E$4:$E$48,AQ18)+SUMIFS($J$4:$J$48,$F$4:$F$48,AQ14,$E$4:$E$48,AQ18)+SUMIFS($H$4:$H$48,$F$4:$F$48,AQ14,$E$4:$E$48,AQ18)</f>
        <v>0</v>
      </c>
      <c r="AT18" s="382"/>
      <c r="AU18" s="383" t="str">
        <f>+Parameter!AL18</f>
        <v>L</v>
      </c>
      <c r="AV18" s="383" t="str">
        <f>+Parameter!AM18</f>
        <v>Labor</v>
      </c>
      <c r="AW18" s="379">
        <f>SUMIFS($I$4:$I$48,$F$4:$F$48,AQ14,$E$4:$E$48,AU18)+SUMIFS($J$4:$J$48,$F$4:$F$48,AQ14,$E$4:$E$48,AU18)+SUMIFS($H$4:$H$48,$F$4:$F$48,AQ14,$E$4:$E$48,AU18)</f>
        <v>0</v>
      </c>
      <c r="AX18" s="382"/>
      <c r="AY18" s="383" t="str">
        <f>+Parameter!AP18</f>
        <v>E</v>
      </c>
      <c r="AZ18" s="383" t="str">
        <f>+Parameter!AQ18</f>
        <v>Erstattung DKV</v>
      </c>
      <c r="BA18" s="379">
        <f>SUMIFS($I$4:$I$48,$F$4:$F$48,AQ14,$E$4:$E$48,AY18)+SUMIFS($J$4:$J$48,$F$4:$F$48,AQ14,$E$4:$E$48,AY18)+SUMIFS($H$4:$H$48,$F$4:$F$48,AQ14,$E$4:$E$48,AY18)</f>
        <v>0</v>
      </c>
      <c r="BB18" s="375">
        <f>+V3</f>
        <v>0</v>
      </c>
      <c r="BD18" s="268"/>
      <c r="BE18" s="274">
        <f>IF($I$2=AQ14,1,IF($I$2=Jahr!$M$7,1,0))</f>
        <v>1</v>
      </c>
      <c r="BF18" s="728">
        <v>1</v>
      </c>
      <c r="BG18" s="702">
        <f t="shared" si="33"/>
        <v>0</v>
      </c>
      <c r="BH18" s="702">
        <f t="shared" si="34"/>
        <v>0</v>
      </c>
      <c r="BI18" s="702">
        <f t="shared" si="35"/>
        <v>0</v>
      </c>
      <c r="BJ18" s="703">
        <f t="shared" si="36"/>
        <v>0</v>
      </c>
      <c r="BK18" s="703">
        <f t="shared" si="37"/>
        <v>0</v>
      </c>
      <c r="BL18" s="703">
        <f t="shared" si="38"/>
        <v>0</v>
      </c>
      <c r="BM18" s="704">
        <f t="shared" si="39"/>
        <v>0</v>
      </c>
      <c r="BN18" s="704">
        <f t="shared" si="40"/>
        <v>0</v>
      </c>
      <c r="BO18" s="704">
        <f t="shared" si="41"/>
        <v>0</v>
      </c>
      <c r="BP18" s="705">
        <f t="shared" si="42"/>
        <v>0</v>
      </c>
      <c r="BQ18" s="705">
        <f t="shared" si="43"/>
        <v>0</v>
      </c>
      <c r="BR18" s="705">
        <f t="shared" si="44"/>
        <v>0</v>
      </c>
      <c r="BS18" s="277">
        <f>SUMIFS($H$4:$H$48,$F$4:$F$48,AQ14)</f>
        <v>0</v>
      </c>
      <c r="BT18" s="277">
        <f>SUMIFS($I$4:$I$48,$F$4:$F$48,AQ14)</f>
        <v>0</v>
      </c>
      <c r="BU18" s="277">
        <f>SUMIFS($J$4:$J$48,$F$4:$F$48,AQ14)</f>
        <v>0</v>
      </c>
      <c r="BV18" s="278">
        <f>IF($AP$2=0,+BW18-BB14,0)</f>
        <v>0</v>
      </c>
      <c r="BW18" s="1059">
        <f>+V$50</f>
        <v>0</v>
      </c>
      <c r="BX18" s="1026"/>
    </row>
    <row r="19" spans="1:76" ht="13.35" customHeight="1" x14ac:dyDescent="0.45">
      <c r="A19" s="1003" t="str">
        <f t="shared" si="0"/>
        <v>!</v>
      </c>
      <c r="B19" s="721"/>
      <c r="C19" s="1180"/>
      <c r="D19" s="1181"/>
      <c r="E19" s="585"/>
      <c r="F19" s="586"/>
      <c r="G19" s="1190"/>
      <c r="H19" s="1195"/>
      <c r="I19" s="1192"/>
      <c r="J19" s="1193"/>
      <c r="K19" s="1057">
        <f t="shared" si="4"/>
        <v>0</v>
      </c>
      <c r="L19" s="1049">
        <f t="shared" si="2"/>
        <v>0</v>
      </c>
      <c r="M19" s="1050">
        <f t="shared" si="45"/>
        <v>0</v>
      </c>
      <c r="N19" s="1051">
        <f t="shared" si="5"/>
        <v>0</v>
      </c>
      <c r="O19" s="87">
        <f t="shared" si="6"/>
        <v>0</v>
      </c>
      <c r="P19" s="87" t="str">
        <f t="shared" si="7"/>
        <v/>
      </c>
      <c r="Q19" s="1052">
        <f t="shared" si="8"/>
        <v>0</v>
      </c>
      <c r="R19" s="87">
        <f t="shared" si="9"/>
        <v>0</v>
      </c>
      <c r="S19" s="87" t="str">
        <f t="shared" si="10"/>
        <v/>
      </c>
      <c r="T19" s="1052">
        <f t="shared" si="11"/>
        <v>0</v>
      </c>
      <c r="U19" s="87">
        <f t="shared" si="12"/>
        <v>0</v>
      </c>
      <c r="V19" s="87" t="str">
        <f t="shared" si="13"/>
        <v/>
      </c>
      <c r="W19" s="1052">
        <f t="shared" si="14"/>
        <v>1</v>
      </c>
      <c r="X19" s="87">
        <f t="shared" si="15"/>
        <v>0</v>
      </c>
      <c r="Y19" s="87">
        <f t="shared" si="16"/>
        <v>0</v>
      </c>
      <c r="Z19" s="1052">
        <f t="shared" si="17"/>
        <v>1</v>
      </c>
      <c r="AA19" s="87">
        <f t="shared" si="18"/>
        <v>0</v>
      </c>
      <c r="AB19" s="87">
        <f t="shared" si="19"/>
        <v>0</v>
      </c>
      <c r="AC19" s="1052">
        <f t="shared" si="20"/>
        <v>1</v>
      </c>
      <c r="AD19" s="87">
        <f t="shared" si="21"/>
        <v>0</v>
      </c>
      <c r="AE19" s="87">
        <f t="shared" si="22"/>
        <v>0</v>
      </c>
      <c r="AF19" s="1052">
        <f t="shared" si="23"/>
        <v>1</v>
      </c>
      <c r="AG19" s="87">
        <f t="shared" si="24"/>
        <v>0</v>
      </c>
      <c r="AH19" s="87">
        <f t="shared" si="25"/>
        <v>0</v>
      </c>
      <c r="AI19" s="1052">
        <f t="shared" si="26"/>
        <v>1</v>
      </c>
      <c r="AJ19" s="87">
        <f t="shared" si="27"/>
        <v>0</v>
      </c>
      <c r="AK19" s="87">
        <f t="shared" si="28"/>
        <v>0</v>
      </c>
      <c r="AL19" s="1052">
        <f t="shared" si="29"/>
        <v>0</v>
      </c>
      <c r="AM19" s="91">
        <f t="shared" si="30"/>
        <v>0</v>
      </c>
      <c r="AN19" s="91" t="str">
        <f t="shared" si="31"/>
        <v/>
      </c>
      <c r="AO19" s="1053">
        <f>IF(AP19="E",1,0)</f>
        <v>0</v>
      </c>
      <c r="AP19" s="1054">
        <f t="shared" si="32"/>
        <v>0</v>
      </c>
      <c r="AQ19" s="218" t="str">
        <f>+Parameter!AH19</f>
        <v>#</v>
      </c>
      <c r="AR19" s="631"/>
      <c r="AS19" s="632">
        <f>SUM(AS20:AS23)</f>
        <v>0</v>
      </c>
      <c r="AT19" s="632"/>
      <c r="AU19" s="632"/>
      <c r="AV19" s="632"/>
      <c r="AW19" s="632">
        <f>SUM(AW20:AW23)</f>
        <v>0</v>
      </c>
      <c r="AX19" s="632"/>
      <c r="AY19" s="632"/>
      <c r="AZ19" s="632"/>
      <c r="BA19" s="632">
        <f>SUM(BA20:BA23)</f>
        <v>0</v>
      </c>
      <c r="BB19" s="634">
        <f>+BA19+AW19+AS19</f>
        <v>0</v>
      </c>
      <c r="BD19" s="268"/>
      <c r="BE19" s="274">
        <f>IF($I$2=AQ19,1,IF($I$2=Jahr!$M$7,1,0))</f>
        <v>1</v>
      </c>
      <c r="BF19" s="728">
        <v>1</v>
      </c>
      <c r="BG19" s="227"/>
      <c r="BH19" s="227"/>
      <c r="BI19" s="227"/>
      <c r="BJ19" s="227"/>
      <c r="BK19" s="227"/>
      <c r="BL19" s="227"/>
      <c r="BM19" s="227"/>
      <c r="BN19" s="227"/>
      <c r="BO19" s="227"/>
      <c r="BP19" s="273"/>
      <c r="BQ19" s="273"/>
      <c r="BR19" s="273"/>
      <c r="BV19" s="1055"/>
      <c r="BW19" s="1056"/>
      <c r="BX19" s="1026"/>
    </row>
    <row r="20" spans="1:76" ht="13.35" customHeight="1" x14ac:dyDescent="0.45">
      <c r="A20" s="1003" t="str">
        <f t="shared" si="0"/>
        <v>!</v>
      </c>
      <c r="B20" s="721"/>
      <c r="C20" s="1180"/>
      <c r="D20" s="1181"/>
      <c r="E20" s="585"/>
      <c r="F20" s="586"/>
      <c r="G20" s="1190"/>
      <c r="H20" s="1195"/>
      <c r="I20" s="1192"/>
      <c r="J20" s="1193"/>
      <c r="K20" s="1057">
        <f t="shared" si="4"/>
        <v>0</v>
      </c>
      <c r="L20" s="1049">
        <f t="shared" si="2"/>
        <v>0</v>
      </c>
      <c r="M20" s="1050">
        <f t="shared" si="45"/>
        <v>0</v>
      </c>
      <c r="N20" s="1051">
        <f t="shared" si="5"/>
        <v>0</v>
      </c>
      <c r="O20" s="87">
        <f t="shared" si="6"/>
        <v>0</v>
      </c>
      <c r="P20" s="87" t="str">
        <f t="shared" si="7"/>
        <v/>
      </c>
      <c r="Q20" s="1052">
        <f t="shared" si="8"/>
        <v>0</v>
      </c>
      <c r="R20" s="87">
        <f t="shared" si="9"/>
        <v>0</v>
      </c>
      <c r="S20" s="87" t="str">
        <f t="shared" si="10"/>
        <v/>
      </c>
      <c r="T20" s="1052">
        <f t="shared" si="11"/>
        <v>0</v>
      </c>
      <c r="U20" s="87">
        <f t="shared" si="12"/>
        <v>0</v>
      </c>
      <c r="V20" s="87" t="str">
        <f t="shared" si="13"/>
        <v/>
      </c>
      <c r="W20" s="1052">
        <f t="shared" si="14"/>
        <v>1</v>
      </c>
      <c r="X20" s="87">
        <f t="shared" si="15"/>
        <v>0</v>
      </c>
      <c r="Y20" s="87">
        <f t="shared" si="16"/>
        <v>0</v>
      </c>
      <c r="Z20" s="1052">
        <f t="shared" si="17"/>
        <v>1</v>
      </c>
      <c r="AA20" s="87">
        <f t="shared" si="18"/>
        <v>0</v>
      </c>
      <c r="AB20" s="87">
        <f t="shared" si="19"/>
        <v>0</v>
      </c>
      <c r="AC20" s="1052">
        <f t="shared" si="20"/>
        <v>1</v>
      </c>
      <c r="AD20" s="87">
        <f t="shared" si="21"/>
        <v>0</v>
      </c>
      <c r="AE20" s="87">
        <f t="shared" si="22"/>
        <v>0</v>
      </c>
      <c r="AF20" s="1052">
        <f t="shared" si="23"/>
        <v>1</v>
      </c>
      <c r="AG20" s="87">
        <f t="shared" si="24"/>
        <v>0</v>
      </c>
      <c r="AH20" s="87">
        <f t="shared" si="25"/>
        <v>0</v>
      </c>
      <c r="AI20" s="1052">
        <f t="shared" si="26"/>
        <v>1</v>
      </c>
      <c r="AJ20" s="87">
        <f t="shared" si="27"/>
        <v>0</v>
      </c>
      <c r="AK20" s="87">
        <f t="shared" si="28"/>
        <v>0</v>
      </c>
      <c r="AL20" s="1052">
        <f t="shared" si="29"/>
        <v>0</v>
      </c>
      <c r="AM20" s="91">
        <f t="shared" si="30"/>
        <v>0</v>
      </c>
      <c r="AN20" s="91" t="str">
        <f t="shared" si="31"/>
        <v/>
      </c>
      <c r="AO20" s="1058">
        <f>+Parameter!$D$7</f>
        <v>0</v>
      </c>
      <c r="AP20" s="1054">
        <f t="shared" si="32"/>
        <v>0</v>
      </c>
      <c r="AQ20" s="384">
        <f>+Parameter!AH20</f>
        <v>0</v>
      </c>
      <c r="AR20" s="385">
        <f>+Parameter!AI20</f>
        <v>0</v>
      </c>
      <c r="AS20" s="379">
        <f>SUMIFS($I$4:$I$48,$F$4:$F$48,AQ19,$E$4:$E$48,AQ20)+SUMIFS($J$4:$J$48,$F$4:$F$48,AQ19,$E$4:$E$48,AQ20)+SUMIFS($H$4:$H$48,$F$4:$F$48,AQ19,$E$4:$E$48,AQ20)</f>
        <v>0</v>
      </c>
      <c r="AT20" s="379"/>
      <c r="AU20" s="384">
        <f>+Parameter!AL20</f>
        <v>0</v>
      </c>
      <c r="AV20" s="385">
        <f>+Parameter!AM20</f>
        <v>0</v>
      </c>
      <c r="AW20" s="379">
        <f>SUMIFS($I$4:$I$48,$F$4:$F$48,AQ19,$E$4:$E$48,AU20)+SUMIFS($J$4:$J$48,$F$4:$F$48,AQ19,$E$4:$E$48,AU20)+SUMIFS($H$4:$H$48,$F$4:$F$48,AQ19,$E$4:$E$48,AU20)</f>
        <v>0</v>
      </c>
      <c r="AX20" s="379"/>
      <c r="AY20" s="384">
        <f>+Parameter!AP20</f>
        <v>0</v>
      </c>
      <c r="AZ20" s="385">
        <f>+Parameter!AQ20</f>
        <v>0</v>
      </c>
      <c r="BA20" s="379">
        <f>SUMIFS($I$4:$I$48,$F$4:$F$48,AQ19,$E$4:$E$48,AY20)+SUMIFS($J$4:$J$48,$F$4:$F$48,AQ19,$E$4:$E$48,AY20)+SUMIFS($H$4:$H$48,$F$4:$F$48,AQ19,$E$4:$E$48,AY20)</f>
        <v>0</v>
      </c>
      <c r="BB20" s="370" t="str">
        <f>IF(AND($B$50="y",BB21&lt;&gt;0),"aktuell","")</f>
        <v/>
      </c>
      <c r="BD20" s="268"/>
      <c r="BE20" s="274">
        <f>IF($I$2=AQ19,1,IF($I$2=Jahr!$M$7,1,0))</f>
        <v>1</v>
      </c>
      <c r="BF20" s="728">
        <v>1</v>
      </c>
      <c r="BG20" s="699">
        <f t="shared" si="33"/>
        <v>0</v>
      </c>
      <c r="BH20" s="699">
        <f t="shared" si="34"/>
        <v>0</v>
      </c>
      <c r="BI20" s="699">
        <f t="shared" si="35"/>
        <v>0</v>
      </c>
      <c r="BJ20" s="700">
        <f t="shared" si="36"/>
        <v>0</v>
      </c>
      <c r="BK20" s="700">
        <f t="shared" si="37"/>
        <v>0</v>
      </c>
      <c r="BL20" s="700">
        <f t="shared" si="38"/>
        <v>0</v>
      </c>
      <c r="BM20" s="701">
        <f t="shared" si="39"/>
        <v>0</v>
      </c>
      <c r="BN20" s="701">
        <f t="shared" si="40"/>
        <v>0</v>
      </c>
      <c r="BO20" s="701">
        <f t="shared" si="41"/>
        <v>0</v>
      </c>
      <c r="BP20" s="698">
        <f t="shared" si="42"/>
        <v>0</v>
      </c>
      <c r="BQ20" s="698">
        <f t="shared" si="43"/>
        <v>0</v>
      </c>
      <c r="BR20" s="698">
        <f t="shared" si="44"/>
        <v>0</v>
      </c>
      <c r="BS20" s="270" t="s">
        <v>8</v>
      </c>
      <c r="BV20" s="1055"/>
      <c r="BW20" s="1056"/>
      <c r="BX20" s="1026"/>
    </row>
    <row r="21" spans="1:76" ht="13.35" customHeight="1" x14ac:dyDescent="0.45">
      <c r="A21" s="1003" t="str">
        <f t="shared" si="0"/>
        <v>!</v>
      </c>
      <c r="B21" s="721"/>
      <c r="C21" s="1180"/>
      <c r="D21" s="1181"/>
      <c r="E21" s="585"/>
      <c r="F21" s="586"/>
      <c r="G21" s="1190"/>
      <c r="H21" s="1195"/>
      <c r="I21" s="1192"/>
      <c r="J21" s="1193"/>
      <c r="K21" s="1057">
        <f t="shared" si="4"/>
        <v>0</v>
      </c>
      <c r="L21" s="1049">
        <f t="shared" si="2"/>
        <v>0</v>
      </c>
      <c r="M21" s="1050">
        <f t="shared" si="45"/>
        <v>0</v>
      </c>
      <c r="N21" s="1051">
        <f t="shared" si="5"/>
        <v>0</v>
      </c>
      <c r="O21" s="87">
        <f t="shared" si="6"/>
        <v>0</v>
      </c>
      <c r="P21" s="87" t="str">
        <f t="shared" si="7"/>
        <v/>
      </c>
      <c r="Q21" s="1052">
        <f t="shared" si="8"/>
        <v>0</v>
      </c>
      <c r="R21" s="87">
        <f t="shared" si="9"/>
        <v>0</v>
      </c>
      <c r="S21" s="87" t="str">
        <f t="shared" si="10"/>
        <v/>
      </c>
      <c r="T21" s="1052">
        <f t="shared" si="11"/>
        <v>0</v>
      </c>
      <c r="U21" s="87">
        <f t="shared" si="12"/>
        <v>0</v>
      </c>
      <c r="V21" s="87" t="str">
        <f t="shared" si="13"/>
        <v/>
      </c>
      <c r="W21" s="1052">
        <f t="shared" si="14"/>
        <v>1</v>
      </c>
      <c r="X21" s="87">
        <f t="shared" si="15"/>
        <v>0</v>
      </c>
      <c r="Y21" s="87">
        <f t="shared" si="16"/>
        <v>0</v>
      </c>
      <c r="Z21" s="1052">
        <f t="shared" si="17"/>
        <v>1</v>
      </c>
      <c r="AA21" s="87">
        <f t="shared" si="18"/>
        <v>0</v>
      </c>
      <c r="AB21" s="87">
        <f t="shared" si="19"/>
        <v>0</v>
      </c>
      <c r="AC21" s="1052">
        <f t="shared" si="20"/>
        <v>1</v>
      </c>
      <c r="AD21" s="87">
        <f t="shared" si="21"/>
        <v>0</v>
      </c>
      <c r="AE21" s="87">
        <f t="shared" si="22"/>
        <v>0</v>
      </c>
      <c r="AF21" s="1052">
        <f t="shared" si="23"/>
        <v>1</v>
      </c>
      <c r="AG21" s="87">
        <f t="shared" si="24"/>
        <v>0</v>
      </c>
      <c r="AH21" s="87">
        <f t="shared" si="25"/>
        <v>0</v>
      </c>
      <c r="AI21" s="1052">
        <f t="shared" si="26"/>
        <v>1</v>
      </c>
      <c r="AJ21" s="87">
        <f t="shared" si="27"/>
        <v>0</v>
      </c>
      <c r="AK21" s="87">
        <f t="shared" si="28"/>
        <v>0</v>
      </c>
      <c r="AL21" s="1052">
        <f t="shared" si="29"/>
        <v>0</v>
      </c>
      <c r="AM21" s="91">
        <f t="shared" si="30"/>
        <v>0</v>
      </c>
      <c r="AN21" s="91" t="str">
        <f t="shared" si="31"/>
        <v/>
      </c>
      <c r="AO21" s="1058">
        <f>+Parameter!$D$7</f>
        <v>0</v>
      </c>
      <c r="AP21" s="1054">
        <f t="shared" si="32"/>
        <v>0</v>
      </c>
      <c r="AQ21" s="385">
        <f>+Parameter!AH21</f>
        <v>0</v>
      </c>
      <c r="AR21" s="385">
        <f>+Parameter!AI21</f>
        <v>0</v>
      </c>
      <c r="AS21" s="379">
        <f>SUMIFS($I$4:$I$48,$F$4:$F$48,AQ19,$E$4:$E$48,AQ21)+SUMIFS($J$4:$J$48,$F$4:$F$48,AQ19,$E$4:$E$48,AQ21)+SUMIFS($H$4:$H$48,$F$4:$F$48,AQ19,$E$4:$E$48,AQ21)</f>
        <v>0</v>
      </c>
      <c r="AT21" s="379"/>
      <c r="AU21" s="385">
        <f>+Parameter!AL21</f>
        <v>0</v>
      </c>
      <c r="AV21" s="385">
        <f>+Parameter!AM21</f>
        <v>0</v>
      </c>
      <c r="AW21" s="379">
        <f>SUMIFS($I$4:$I$48,$F$4:$F$48,AQ19,$E$4:$E$48,AU21)+SUMIFS($J$4:$J$48,$F$4:$F$48,AQ19,$E$4:$E$48,AU21)+SUMIFS($H$4:$H$48,$F$4:$F$48,AQ19,$E$4:$E$48,AU21)</f>
        <v>0</v>
      </c>
      <c r="AX21" s="379"/>
      <c r="AY21" s="385">
        <f>+Parameter!AP21</f>
        <v>0</v>
      </c>
      <c r="AZ21" s="385">
        <f>+Parameter!AQ21</f>
        <v>0</v>
      </c>
      <c r="BA21" s="379">
        <f>SUMIFS($I$4:$I$48,$F$4:$F$48,AQ19,$E$4:$E$48,AY21)+SUMIFS($J$4:$J$48,$F$4:$F$48,AQ19,$E$4:$E$48,AY21)+SUMIFS($H$4:$H$48,$F$4:$F$48,AQ19,$E$4:$E$48,AY21)</f>
        <v>0</v>
      </c>
      <c r="BB21" s="371">
        <f>+Y2</f>
        <v>0</v>
      </c>
      <c r="BD21" s="268"/>
      <c r="BE21" s="274">
        <f>IF($I$2=AQ19,1,IF($I$2=Jahr!$M$7,1,0))</f>
        <v>1</v>
      </c>
      <c r="BF21" s="728">
        <v>1</v>
      </c>
      <c r="BG21" s="699">
        <f t="shared" si="33"/>
        <v>0</v>
      </c>
      <c r="BH21" s="699">
        <f t="shared" si="34"/>
        <v>0</v>
      </c>
      <c r="BI21" s="699">
        <f t="shared" si="35"/>
        <v>0</v>
      </c>
      <c r="BJ21" s="700">
        <f t="shared" si="36"/>
        <v>0</v>
      </c>
      <c r="BK21" s="700">
        <f t="shared" si="37"/>
        <v>0</v>
      </c>
      <c r="BL21" s="700">
        <f t="shared" si="38"/>
        <v>0</v>
      </c>
      <c r="BM21" s="701">
        <f t="shared" si="39"/>
        <v>0</v>
      </c>
      <c r="BN21" s="701">
        <f t="shared" si="40"/>
        <v>0</v>
      </c>
      <c r="BO21" s="701">
        <f t="shared" si="41"/>
        <v>0</v>
      </c>
      <c r="BP21" s="698">
        <f t="shared" si="42"/>
        <v>0</v>
      </c>
      <c r="BQ21" s="698">
        <f t="shared" si="43"/>
        <v>0</v>
      </c>
      <c r="BR21" s="698">
        <f t="shared" si="44"/>
        <v>0</v>
      </c>
      <c r="BS21" s="275">
        <f>SUMIFS($H$4:$H$48,$F$4:$F$48,AQ19,$B$4:$B$48,"&gt;0")</f>
        <v>0</v>
      </c>
      <c r="BT21" s="275">
        <f>SUMIFS($I$4:$I$48,$F$4:$F$48,AQ19,$B$4:$B$48,"&gt;0")</f>
        <v>0</v>
      </c>
      <c r="BU21" s="275">
        <f>SUMIFS($J$4:$J$48,$F$4:$F$48,AQ19,$B$4:$B$48,"&gt;0")</f>
        <v>0</v>
      </c>
      <c r="BV21" s="276"/>
      <c r="BW21" s="1056"/>
      <c r="BX21" s="1026"/>
    </row>
    <row r="22" spans="1:76" ht="13.35" customHeight="1" x14ac:dyDescent="0.45">
      <c r="A22" s="1003" t="str">
        <f t="shared" si="0"/>
        <v>!</v>
      </c>
      <c r="B22" s="721"/>
      <c r="C22" s="1180"/>
      <c r="D22" s="1181"/>
      <c r="E22" s="585"/>
      <c r="F22" s="586"/>
      <c r="G22" s="1190"/>
      <c r="H22" s="1195"/>
      <c r="I22" s="1192"/>
      <c r="J22" s="1193"/>
      <c r="K22" s="1057">
        <f t="shared" si="4"/>
        <v>0</v>
      </c>
      <c r="L22" s="1049">
        <f t="shared" si="2"/>
        <v>0</v>
      </c>
      <c r="M22" s="1050">
        <f t="shared" si="45"/>
        <v>0</v>
      </c>
      <c r="N22" s="1051">
        <f t="shared" si="5"/>
        <v>0</v>
      </c>
      <c r="O22" s="87">
        <f t="shared" si="6"/>
        <v>0</v>
      </c>
      <c r="P22" s="87" t="str">
        <f t="shared" si="7"/>
        <v/>
      </c>
      <c r="Q22" s="1052">
        <f t="shared" si="8"/>
        <v>0</v>
      </c>
      <c r="R22" s="87">
        <f t="shared" si="9"/>
        <v>0</v>
      </c>
      <c r="S22" s="87" t="str">
        <f t="shared" si="10"/>
        <v/>
      </c>
      <c r="T22" s="1052">
        <f t="shared" si="11"/>
        <v>0</v>
      </c>
      <c r="U22" s="87">
        <f t="shared" si="12"/>
        <v>0</v>
      </c>
      <c r="V22" s="87" t="str">
        <f t="shared" si="13"/>
        <v/>
      </c>
      <c r="W22" s="1052">
        <f t="shared" si="14"/>
        <v>1</v>
      </c>
      <c r="X22" s="87">
        <f t="shared" si="15"/>
        <v>0</v>
      </c>
      <c r="Y22" s="87">
        <f t="shared" si="16"/>
        <v>0</v>
      </c>
      <c r="Z22" s="1052">
        <f t="shared" si="17"/>
        <v>1</v>
      </c>
      <c r="AA22" s="87">
        <f t="shared" si="18"/>
        <v>0</v>
      </c>
      <c r="AB22" s="87">
        <f t="shared" si="19"/>
        <v>0</v>
      </c>
      <c r="AC22" s="1052">
        <f t="shared" si="20"/>
        <v>1</v>
      </c>
      <c r="AD22" s="87">
        <f t="shared" si="21"/>
        <v>0</v>
      </c>
      <c r="AE22" s="87">
        <f t="shared" si="22"/>
        <v>0</v>
      </c>
      <c r="AF22" s="1052">
        <f t="shared" si="23"/>
        <v>1</v>
      </c>
      <c r="AG22" s="87">
        <f t="shared" si="24"/>
        <v>0</v>
      </c>
      <c r="AH22" s="87">
        <f t="shared" si="25"/>
        <v>0</v>
      </c>
      <c r="AI22" s="1052">
        <f t="shared" si="26"/>
        <v>1</v>
      </c>
      <c r="AJ22" s="87">
        <f t="shared" si="27"/>
        <v>0</v>
      </c>
      <c r="AK22" s="87">
        <f t="shared" si="28"/>
        <v>0</v>
      </c>
      <c r="AL22" s="1052">
        <f t="shared" si="29"/>
        <v>0</v>
      </c>
      <c r="AM22" s="91">
        <f t="shared" si="30"/>
        <v>0</v>
      </c>
      <c r="AN22" s="91" t="str">
        <f t="shared" si="31"/>
        <v/>
      </c>
      <c r="AO22" s="1058">
        <f>+Parameter!$D$7</f>
        <v>0</v>
      </c>
      <c r="AP22" s="1054">
        <f t="shared" si="32"/>
        <v>0</v>
      </c>
      <c r="AQ22" s="385">
        <f>+Parameter!AH22</f>
        <v>0</v>
      </c>
      <c r="AR22" s="385">
        <f>+Parameter!AI22</f>
        <v>0</v>
      </c>
      <c r="AS22" s="379">
        <f>SUMIFS($I$4:$I$48,$F$4:$F$48,AQ19,$E$4:$E$48,AQ22)+SUMIFS($J$4:$J$48,$F$4:$F$48,AQ19,$E$4:$E$48,AQ22)+SUMIFS($H$4:$H$48,$F$4:$F$48,AQ19,$E$4:$E$48,AQ22)</f>
        <v>0</v>
      </c>
      <c r="AT22" s="379"/>
      <c r="AU22" s="385">
        <f>+Parameter!AL22</f>
        <v>0</v>
      </c>
      <c r="AV22" s="385">
        <f>+Parameter!AM22</f>
        <v>0</v>
      </c>
      <c r="AW22" s="379">
        <f>SUMIFS($I$4:$I$48,$F$4:$F$48,AQ19,$E$4:$E$48,AU22)+SUMIFS($J$4:$J$48,$F$4:$F$48,AQ19,$E$4:$E$48,AU22)+SUMIFS($H$4:$H$48,$F$4:$F$48,AQ19,$E$4:$E$48,AU22)</f>
        <v>0</v>
      </c>
      <c r="AX22" s="379"/>
      <c r="AY22" s="385">
        <f>+Parameter!AP22</f>
        <v>0</v>
      </c>
      <c r="AZ22" s="385">
        <f>+Parameter!AQ22</f>
        <v>0</v>
      </c>
      <c r="BA22" s="379">
        <f>SUMIFS($I$4:$I$48,$F$4:$F$48,AQ19,$E$4:$E$48,AY22)+SUMIFS($J$4:$J$48,$F$4:$F$48,AQ19,$E$4:$E$48,AY22)+SUMIFS($H$4:$H$48,$F$4:$F$48,AQ19,$E$4:$E$48,AY22)</f>
        <v>0</v>
      </c>
      <c r="BB22" s="386" t="str">
        <f>IF(BB23&lt;&gt;0,"Monatsende","")</f>
        <v/>
      </c>
      <c r="BD22" s="268"/>
      <c r="BE22" s="274">
        <f>IF($I$2=AQ19,1,IF($I$2=Jahr!$M$7,1,0))</f>
        <v>1</v>
      </c>
      <c r="BF22" s="728">
        <v>1</v>
      </c>
      <c r="BG22" s="699">
        <f t="shared" si="33"/>
        <v>0</v>
      </c>
      <c r="BH22" s="699">
        <f t="shared" si="34"/>
        <v>0</v>
      </c>
      <c r="BI22" s="699">
        <f t="shared" si="35"/>
        <v>0</v>
      </c>
      <c r="BJ22" s="700">
        <f t="shared" si="36"/>
        <v>0</v>
      </c>
      <c r="BK22" s="700">
        <f t="shared" si="37"/>
        <v>0</v>
      </c>
      <c r="BL22" s="700">
        <f t="shared" si="38"/>
        <v>0</v>
      </c>
      <c r="BM22" s="701">
        <f t="shared" si="39"/>
        <v>0</v>
      </c>
      <c r="BN22" s="701">
        <f t="shared" si="40"/>
        <v>0</v>
      </c>
      <c r="BO22" s="701">
        <f t="shared" si="41"/>
        <v>0</v>
      </c>
      <c r="BP22" s="698">
        <f t="shared" si="42"/>
        <v>0</v>
      </c>
      <c r="BQ22" s="698">
        <f t="shared" si="43"/>
        <v>0</v>
      </c>
      <c r="BR22" s="698">
        <f t="shared" si="44"/>
        <v>0</v>
      </c>
      <c r="BS22" s="270" t="s">
        <v>22</v>
      </c>
      <c r="BV22" s="1055"/>
      <c r="BW22" s="1056"/>
      <c r="BX22" s="1026"/>
    </row>
    <row r="23" spans="1:76" ht="13.35" customHeight="1" x14ac:dyDescent="0.45">
      <c r="A23" s="1003" t="str">
        <f t="shared" si="0"/>
        <v>!</v>
      </c>
      <c r="B23" s="721"/>
      <c r="C23" s="1180"/>
      <c r="D23" s="722"/>
      <c r="E23" s="585"/>
      <c r="F23" s="586"/>
      <c r="G23" s="1194"/>
      <c r="H23" s="1195"/>
      <c r="I23" s="1192"/>
      <c r="J23" s="1196"/>
      <c r="K23" s="1057">
        <f t="shared" si="4"/>
        <v>0</v>
      </c>
      <c r="L23" s="1049">
        <f t="shared" si="2"/>
        <v>0</v>
      </c>
      <c r="M23" s="1050">
        <f t="shared" si="45"/>
        <v>0</v>
      </c>
      <c r="N23" s="1051">
        <f t="shared" si="5"/>
        <v>0</v>
      </c>
      <c r="O23" s="87">
        <f t="shared" si="6"/>
        <v>0</v>
      </c>
      <c r="P23" s="87" t="str">
        <f t="shared" si="7"/>
        <v/>
      </c>
      <c r="Q23" s="1052">
        <f t="shared" si="8"/>
        <v>0</v>
      </c>
      <c r="R23" s="87">
        <f t="shared" si="9"/>
        <v>0</v>
      </c>
      <c r="S23" s="87" t="str">
        <f t="shared" si="10"/>
        <v/>
      </c>
      <c r="T23" s="1052">
        <f t="shared" si="11"/>
        <v>0</v>
      </c>
      <c r="U23" s="87">
        <f t="shared" si="12"/>
        <v>0</v>
      </c>
      <c r="V23" s="87" t="str">
        <f t="shared" si="13"/>
        <v/>
      </c>
      <c r="W23" s="1052">
        <f t="shared" si="14"/>
        <v>1</v>
      </c>
      <c r="X23" s="87">
        <f t="shared" si="15"/>
        <v>0</v>
      </c>
      <c r="Y23" s="87">
        <f t="shared" si="16"/>
        <v>0</v>
      </c>
      <c r="Z23" s="1052">
        <f t="shared" si="17"/>
        <v>1</v>
      </c>
      <c r="AA23" s="87">
        <f t="shared" si="18"/>
        <v>0</v>
      </c>
      <c r="AB23" s="87">
        <f t="shared" si="19"/>
        <v>0</v>
      </c>
      <c r="AC23" s="1052">
        <f t="shared" si="20"/>
        <v>1</v>
      </c>
      <c r="AD23" s="87">
        <f t="shared" si="21"/>
        <v>0</v>
      </c>
      <c r="AE23" s="87">
        <f t="shared" si="22"/>
        <v>0</v>
      </c>
      <c r="AF23" s="1052">
        <f t="shared" si="23"/>
        <v>1</v>
      </c>
      <c r="AG23" s="87">
        <f t="shared" si="24"/>
        <v>0</v>
      </c>
      <c r="AH23" s="87">
        <f t="shared" si="25"/>
        <v>0</v>
      </c>
      <c r="AI23" s="1052">
        <f t="shared" si="26"/>
        <v>1</v>
      </c>
      <c r="AJ23" s="87">
        <f t="shared" si="27"/>
        <v>0</v>
      </c>
      <c r="AK23" s="87">
        <f t="shared" si="28"/>
        <v>0</v>
      </c>
      <c r="AL23" s="1052">
        <f t="shared" si="29"/>
        <v>0</v>
      </c>
      <c r="AM23" s="91">
        <f t="shared" si="30"/>
        <v>0</v>
      </c>
      <c r="AN23" s="91" t="str">
        <f t="shared" si="31"/>
        <v/>
      </c>
      <c r="AO23" s="1058">
        <f>+Parameter!$D$7</f>
        <v>0</v>
      </c>
      <c r="AP23" s="1054">
        <f t="shared" si="32"/>
        <v>0</v>
      </c>
      <c r="AQ23" s="387">
        <f>+Parameter!AH23</f>
        <v>0</v>
      </c>
      <c r="AR23" s="387">
        <f>+Parameter!AI23</f>
        <v>0</v>
      </c>
      <c r="AS23" s="379">
        <f>SUMIFS($I$4:$I$48,$F$4:$F$48,AQ19,$E$4:$E$48,AQ23)+SUMIFS($J$4:$J$48,$F$4:$F$48,AQ19,$E$4:$E$48,AQ23)+SUMIFS($H$4:$H$48,$F$4:$F$48,AQ19,$E$4:$E$48,AQ23)</f>
        <v>0</v>
      </c>
      <c r="AT23" s="382"/>
      <c r="AU23" s="387">
        <f>+Parameter!AL23</f>
        <v>0</v>
      </c>
      <c r="AV23" s="387">
        <f>+Parameter!AM23</f>
        <v>0</v>
      </c>
      <c r="AW23" s="379">
        <f>SUMIFS($I$4:$I$48,$F$4:$F$48,AQ19,$E$4:$E$48,AU23)+SUMIFS($J$4:$J$48,$F$4:$F$48,AQ19,$E$4:$E$48,AU23)+SUMIFS($H$4:$H$48,$F$4:$F$48,AQ19,$E$4:$E$48,AU23)</f>
        <v>0</v>
      </c>
      <c r="AX23" s="382"/>
      <c r="AY23" s="387">
        <f>+Parameter!AP23</f>
        <v>0</v>
      </c>
      <c r="AZ23" s="387">
        <f>+Parameter!AQ23</f>
        <v>0</v>
      </c>
      <c r="BA23" s="379">
        <f>SUMIFS($I$4:$I$48,$F$4:$F$48,AQ19,$E$4:$E$48,AY23)+SUMIFS($J$4:$J$48,$F$4:$F$48,AQ19,$E$4:$E$48,AY23)+SUMIFS($H$4:$H$48,$F$4:$F$48,AQ19,$E$4:$E$48,AY23)</f>
        <v>0</v>
      </c>
      <c r="BB23" s="375">
        <f>+Y3</f>
        <v>0</v>
      </c>
      <c r="BD23" s="268"/>
      <c r="BE23" s="274">
        <f>IF($I$2=AQ19,1,IF($I$2=Jahr!$M$7,1,0))</f>
        <v>1</v>
      </c>
      <c r="BF23" s="728">
        <v>1</v>
      </c>
      <c r="BG23" s="702">
        <f t="shared" si="33"/>
        <v>0</v>
      </c>
      <c r="BH23" s="702">
        <f t="shared" si="34"/>
        <v>0</v>
      </c>
      <c r="BI23" s="702">
        <f t="shared" si="35"/>
        <v>0</v>
      </c>
      <c r="BJ23" s="703">
        <f t="shared" si="36"/>
        <v>0</v>
      </c>
      <c r="BK23" s="703">
        <f t="shared" si="37"/>
        <v>0</v>
      </c>
      <c r="BL23" s="703">
        <f t="shared" si="38"/>
        <v>0</v>
      </c>
      <c r="BM23" s="704">
        <f t="shared" si="39"/>
        <v>0</v>
      </c>
      <c r="BN23" s="704">
        <f t="shared" si="40"/>
        <v>0</v>
      </c>
      <c r="BO23" s="704">
        <f t="shared" si="41"/>
        <v>0</v>
      </c>
      <c r="BP23" s="705">
        <f t="shared" si="42"/>
        <v>0</v>
      </c>
      <c r="BQ23" s="705">
        <f t="shared" si="43"/>
        <v>0</v>
      </c>
      <c r="BR23" s="705">
        <f t="shared" si="44"/>
        <v>0</v>
      </c>
      <c r="BS23" s="277">
        <f>SUMIFS($H$4:$H$48,$F$4:$F$48,AQ19)</f>
        <v>0</v>
      </c>
      <c r="BT23" s="277">
        <f>SUMIFS($I$4:$I$48,$F$4:$F$48,AQ19)</f>
        <v>0</v>
      </c>
      <c r="BU23" s="277">
        <f>SUMIFS($J$4:$J$48,$F$4:$F$48,AQ19)</f>
        <v>0</v>
      </c>
      <c r="BV23" s="278">
        <f>IF($AP$2=0,+BW23-BB19,0)</f>
        <v>0</v>
      </c>
      <c r="BW23" s="1059">
        <f>+Y$50</f>
        <v>0</v>
      </c>
      <c r="BX23" s="1026"/>
    </row>
    <row r="24" spans="1:76" ht="13.35" customHeight="1" x14ac:dyDescent="0.45">
      <c r="A24" s="1003" t="str">
        <f t="shared" si="0"/>
        <v>!</v>
      </c>
      <c r="B24" s="721"/>
      <c r="C24" s="1180"/>
      <c r="D24" s="722"/>
      <c r="E24" s="585"/>
      <c r="F24" s="586"/>
      <c r="G24" s="1194"/>
      <c r="H24" s="1195"/>
      <c r="I24" s="1192"/>
      <c r="J24" s="1196"/>
      <c r="K24" s="1057">
        <f t="shared" si="4"/>
        <v>0</v>
      </c>
      <c r="L24" s="1049">
        <f t="shared" si="2"/>
        <v>0</v>
      </c>
      <c r="M24" s="1050">
        <f t="shared" si="45"/>
        <v>0</v>
      </c>
      <c r="N24" s="1051">
        <f t="shared" si="5"/>
        <v>0</v>
      </c>
      <c r="O24" s="87">
        <f t="shared" si="6"/>
        <v>0</v>
      </c>
      <c r="P24" s="87" t="str">
        <f t="shared" si="7"/>
        <v/>
      </c>
      <c r="Q24" s="1052">
        <f t="shared" si="8"/>
        <v>0</v>
      </c>
      <c r="R24" s="87">
        <f t="shared" si="9"/>
        <v>0</v>
      </c>
      <c r="S24" s="87" t="str">
        <f t="shared" si="10"/>
        <v/>
      </c>
      <c r="T24" s="1052">
        <f t="shared" si="11"/>
        <v>0</v>
      </c>
      <c r="U24" s="87">
        <f t="shared" si="12"/>
        <v>0</v>
      </c>
      <c r="V24" s="87" t="str">
        <f t="shared" si="13"/>
        <v/>
      </c>
      <c r="W24" s="1052">
        <f t="shared" si="14"/>
        <v>1</v>
      </c>
      <c r="X24" s="87">
        <f t="shared" si="15"/>
        <v>0</v>
      </c>
      <c r="Y24" s="87">
        <f t="shared" si="16"/>
        <v>0</v>
      </c>
      <c r="Z24" s="1052">
        <f t="shared" si="17"/>
        <v>1</v>
      </c>
      <c r="AA24" s="87">
        <f t="shared" si="18"/>
        <v>0</v>
      </c>
      <c r="AB24" s="87">
        <f t="shared" si="19"/>
        <v>0</v>
      </c>
      <c r="AC24" s="1052">
        <f t="shared" si="20"/>
        <v>1</v>
      </c>
      <c r="AD24" s="87">
        <f t="shared" si="21"/>
        <v>0</v>
      </c>
      <c r="AE24" s="87">
        <f t="shared" si="22"/>
        <v>0</v>
      </c>
      <c r="AF24" s="1052">
        <f t="shared" si="23"/>
        <v>1</v>
      </c>
      <c r="AG24" s="87">
        <f t="shared" si="24"/>
        <v>0</v>
      </c>
      <c r="AH24" s="87">
        <f t="shared" si="25"/>
        <v>0</v>
      </c>
      <c r="AI24" s="1052">
        <f t="shared" si="26"/>
        <v>1</v>
      </c>
      <c r="AJ24" s="87">
        <f t="shared" si="27"/>
        <v>0</v>
      </c>
      <c r="AK24" s="87">
        <f t="shared" si="28"/>
        <v>0</v>
      </c>
      <c r="AL24" s="1052">
        <f t="shared" si="29"/>
        <v>0</v>
      </c>
      <c r="AM24" s="91">
        <f t="shared" si="30"/>
        <v>0</v>
      </c>
      <c r="AN24" s="91" t="str">
        <f t="shared" si="31"/>
        <v/>
      </c>
      <c r="AO24" s="1053">
        <f>IF(AP24="E",1,0)</f>
        <v>0</v>
      </c>
      <c r="AP24" s="1054">
        <f t="shared" si="32"/>
        <v>0</v>
      </c>
      <c r="AQ24" s="219" t="str">
        <f>+Parameter!AH24</f>
        <v>#</v>
      </c>
      <c r="AR24" s="631"/>
      <c r="AS24" s="632">
        <f>SUM(AS25:AS28)</f>
        <v>0</v>
      </c>
      <c r="AT24" s="632"/>
      <c r="AU24" s="632"/>
      <c r="AV24" s="632"/>
      <c r="AW24" s="632">
        <f>SUM(AW25:AW28)</f>
        <v>0</v>
      </c>
      <c r="AX24" s="632"/>
      <c r="AY24" s="632"/>
      <c r="AZ24" s="632"/>
      <c r="BA24" s="632">
        <f>SUM(BA25:BA28)</f>
        <v>0</v>
      </c>
      <c r="BB24" s="634">
        <f>+BA24+AW24+AS24</f>
        <v>0</v>
      </c>
      <c r="BD24" s="268"/>
      <c r="BE24" s="274">
        <f>IF($I$2=AQ24,1,IF($I$2=Jahr!$M$7,1,0))</f>
        <v>1</v>
      </c>
      <c r="BF24" s="728">
        <v>1</v>
      </c>
      <c r="BG24" s="227"/>
      <c r="BH24" s="227"/>
      <c r="BI24" s="227"/>
      <c r="BJ24" s="227"/>
      <c r="BK24" s="227"/>
      <c r="BL24" s="227"/>
      <c r="BM24" s="227"/>
      <c r="BN24" s="227"/>
      <c r="BO24" s="227"/>
      <c r="BP24" s="273"/>
      <c r="BQ24" s="273"/>
      <c r="BR24" s="273"/>
      <c r="BV24" s="1055"/>
      <c r="BW24" s="1056"/>
      <c r="BX24" s="1026"/>
    </row>
    <row r="25" spans="1:76" ht="13.35" customHeight="1" x14ac:dyDescent="0.45">
      <c r="A25" s="1003" t="str">
        <f t="shared" si="0"/>
        <v>!</v>
      </c>
      <c r="B25" s="721"/>
      <c r="C25" s="1180"/>
      <c r="D25" s="722"/>
      <c r="E25" s="585"/>
      <c r="F25" s="586"/>
      <c r="G25" s="1194"/>
      <c r="H25" s="1195"/>
      <c r="I25" s="1192"/>
      <c r="J25" s="1196"/>
      <c r="K25" s="1057">
        <f t="shared" si="4"/>
        <v>0</v>
      </c>
      <c r="L25" s="1049">
        <f t="shared" si="2"/>
        <v>0</v>
      </c>
      <c r="M25" s="1050">
        <f t="shared" si="3"/>
        <v>0</v>
      </c>
      <c r="N25" s="1051">
        <f t="shared" si="5"/>
        <v>0</v>
      </c>
      <c r="O25" s="87">
        <f t="shared" si="6"/>
        <v>0</v>
      </c>
      <c r="P25" s="87" t="str">
        <f t="shared" si="7"/>
        <v/>
      </c>
      <c r="Q25" s="1052">
        <f t="shared" si="8"/>
        <v>0</v>
      </c>
      <c r="R25" s="87">
        <f t="shared" si="9"/>
        <v>0</v>
      </c>
      <c r="S25" s="87" t="str">
        <f t="shared" si="10"/>
        <v/>
      </c>
      <c r="T25" s="1052">
        <f t="shared" si="11"/>
        <v>0</v>
      </c>
      <c r="U25" s="87">
        <f t="shared" si="12"/>
        <v>0</v>
      </c>
      <c r="V25" s="87" t="str">
        <f t="shared" si="13"/>
        <v/>
      </c>
      <c r="W25" s="1052">
        <f t="shared" si="14"/>
        <v>1</v>
      </c>
      <c r="X25" s="87">
        <f t="shared" si="15"/>
        <v>0</v>
      </c>
      <c r="Y25" s="87">
        <f t="shared" si="16"/>
        <v>0</v>
      </c>
      <c r="Z25" s="1052">
        <f t="shared" si="17"/>
        <v>1</v>
      </c>
      <c r="AA25" s="87">
        <f t="shared" si="18"/>
        <v>0</v>
      </c>
      <c r="AB25" s="87">
        <f t="shared" si="19"/>
        <v>0</v>
      </c>
      <c r="AC25" s="1052">
        <f t="shared" si="20"/>
        <v>1</v>
      </c>
      <c r="AD25" s="87">
        <f t="shared" si="21"/>
        <v>0</v>
      </c>
      <c r="AE25" s="87">
        <f t="shared" si="22"/>
        <v>0</v>
      </c>
      <c r="AF25" s="1052">
        <f t="shared" si="23"/>
        <v>1</v>
      </c>
      <c r="AG25" s="87">
        <f t="shared" si="24"/>
        <v>0</v>
      </c>
      <c r="AH25" s="87">
        <f t="shared" si="25"/>
        <v>0</v>
      </c>
      <c r="AI25" s="1052">
        <f t="shared" si="26"/>
        <v>1</v>
      </c>
      <c r="AJ25" s="87">
        <f t="shared" si="27"/>
        <v>0</v>
      </c>
      <c r="AK25" s="87">
        <f t="shared" si="28"/>
        <v>0</v>
      </c>
      <c r="AL25" s="1052">
        <f t="shared" si="29"/>
        <v>0</v>
      </c>
      <c r="AM25" s="91">
        <f t="shared" si="30"/>
        <v>0</v>
      </c>
      <c r="AN25" s="91" t="str">
        <f t="shared" si="31"/>
        <v/>
      </c>
      <c r="AO25" s="1058">
        <f>+Parameter!$D$8</f>
        <v>0</v>
      </c>
      <c r="AP25" s="1054">
        <f t="shared" si="32"/>
        <v>0</v>
      </c>
      <c r="AQ25" s="389">
        <f>+Parameter!AH25</f>
        <v>0</v>
      </c>
      <c r="AR25" s="390">
        <f>+Parameter!AI25</f>
        <v>0</v>
      </c>
      <c r="AS25" s="388">
        <f>SUMIFS($I$4:$I$48,$F$4:$F$48,AQ24,$E$4:$E$48,AQ25)+SUMIFS($J$4:$J$48,$F$4:$F$48,AQ24,$E$4:$E$48,AQ25)+SUMIFS($H$4:$H$48,$F$4:$F$48,AQ24,$E$4:$E$48,AQ25)</f>
        <v>0</v>
      </c>
      <c r="AT25" s="388"/>
      <c r="AU25" s="389">
        <f>+Parameter!AL25</f>
        <v>0</v>
      </c>
      <c r="AV25" s="390">
        <f>+Parameter!AM25</f>
        <v>0</v>
      </c>
      <c r="AW25" s="388">
        <f>SUMIFS($I$4:$I$48,$F$4:$F$48,AQ24,$E$4:$E$48,AU25)+SUMIFS($J$4:$J$48,$F$4:$F$48,AQ24,$E$4:$E$48,AU25)+SUMIFS($H$4:$H$48,$F$4:$F$48,AQ24,$E$4:$E$48,AU25)</f>
        <v>0</v>
      </c>
      <c r="AX25" s="388"/>
      <c r="AY25" s="389">
        <f>+Parameter!AP25</f>
        <v>0</v>
      </c>
      <c r="AZ25" s="390">
        <f>+Parameter!AQ25</f>
        <v>0</v>
      </c>
      <c r="BA25" s="388">
        <f>SUMIFS($I$4:$I$48,$F$4:$F$48,AQ24,$E$4:$E$48,AY25)+SUMIFS($J$4:$J$48,$F$4:$F$48,AQ24,$E$4:$E$48,AY25)+SUMIFS($H$4:$H$48,$F$4:$F$48,AQ24,$E$4:$E$48,AY25)</f>
        <v>0</v>
      </c>
      <c r="BB25" s="370" t="str">
        <f>IF(AND($B$50="y",BB26&lt;&gt;0),"aktuell","")</f>
        <v/>
      </c>
      <c r="BD25" s="268"/>
      <c r="BE25" s="274">
        <f>IF($I$2=AQ24,1,IF($I$2=Jahr!$M$7,1,0))</f>
        <v>1</v>
      </c>
      <c r="BF25" s="728">
        <v>1</v>
      </c>
      <c r="BG25" s="699">
        <f t="shared" si="33"/>
        <v>0</v>
      </c>
      <c r="BH25" s="699">
        <f t="shared" si="34"/>
        <v>0</v>
      </c>
      <c r="BI25" s="699">
        <f t="shared" si="35"/>
        <v>0</v>
      </c>
      <c r="BJ25" s="700">
        <f t="shared" si="36"/>
        <v>0</v>
      </c>
      <c r="BK25" s="700">
        <f t="shared" si="37"/>
        <v>0</v>
      </c>
      <c r="BL25" s="700">
        <f t="shared" si="38"/>
        <v>0</v>
      </c>
      <c r="BM25" s="701">
        <f t="shared" si="39"/>
        <v>0</v>
      </c>
      <c r="BN25" s="701">
        <f t="shared" si="40"/>
        <v>0</v>
      </c>
      <c r="BO25" s="701">
        <f t="shared" si="41"/>
        <v>0</v>
      </c>
      <c r="BP25" s="698">
        <f t="shared" si="42"/>
        <v>0</v>
      </c>
      <c r="BQ25" s="698">
        <f t="shared" si="43"/>
        <v>0</v>
      </c>
      <c r="BR25" s="698">
        <f t="shared" si="44"/>
        <v>0</v>
      </c>
      <c r="BS25" s="270" t="s">
        <v>8</v>
      </c>
      <c r="BV25" s="1055"/>
      <c r="BW25" s="1056"/>
      <c r="BX25" s="1026"/>
    </row>
    <row r="26" spans="1:76" ht="13.35" customHeight="1" x14ac:dyDescent="0.45">
      <c r="A26" s="1003" t="str">
        <f t="shared" si="0"/>
        <v>!</v>
      </c>
      <c r="B26" s="721"/>
      <c r="C26" s="1180"/>
      <c r="D26" s="722"/>
      <c r="E26" s="731"/>
      <c r="F26" s="732"/>
      <c r="G26" s="1190"/>
      <c r="H26" s="1195"/>
      <c r="I26" s="1192"/>
      <c r="J26" s="1196"/>
      <c r="K26" s="1057">
        <f t="shared" si="4"/>
        <v>0</v>
      </c>
      <c r="L26" s="1049">
        <f t="shared" si="2"/>
        <v>0</v>
      </c>
      <c r="M26" s="1050">
        <f t="shared" ref="M26:M35" si="46">IF(AND(B26&gt;0,B26&lt;&gt;"x",M25&lt;&gt;0),+M25+1,0)</f>
        <v>0</v>
      </c>
      <c r="N26" s="1051">
        <f t="shared" si="5"/>
        <v>0</v>
      </c>
      <c r="O26" s="87">
        <f t="shared" si="6"/>
        <v>0</v>
      </c>
      <c r="P26" s="87" t="str">
        <f t="shared" si="7"/>
        <v/>
      </c>
      <c r="Q26" s="1052">
        <f t="shared" si="8"/>
        <v>0</v>
      </c>
      <c r="R26" s="87">
        <f t="shared" si="9"/>
        <v>0</v>
      </c>
      <c r="S26" s="87" t="str">
        <f t="shared" si="10"/>
        <v/>
      </c>
      <c r="T26" s="1052">
        <f t="shared" si="11"/>
        <v>0</v>
      </c>
      <c r="U26" s="87">
        <f t="shared" si="12"/>
        <v>0</v>
      </c>
      <c r="V26" s="87" t="str">
        <f t="shared" si="13"/>
        <v/>
      </c>
      <c r="W26" s="1052">
        <f t="shared" si="14"/>
        <v>1</v>
      </c>
      <c r="X26" s="87">
        <f t="shared" si="15"/>
        <v>0</v>
      </c>
      <c r="Y26" s="87">
        <f t="shared" si="16"/>
        <v>0</v>
      </c>
      <c r="Z26" s="1052">
        <f t="shared" si="17"/>
        <v>1</v>
      </c>
      <c r="AA26" s="87">
        <f t="shared" si="18"/>
        <v>0</v>
      </c>
      <c r="AB26" s="87">
        <f t="shared" si="19"/>
        <v>0</v>
      </c>
      <c r="AC26" s="1052">
        <f t="shared" si="20"/>
        <v>1</v>
      </c>
      <c r="AD26" s="87">
        <f t="shared" si="21"/>
        <v>0</v>
      </c>
      <c r="AE26" s="87">
        <f t="shared" si="22"/>
        <v>0</v>
      </c>
      <c r="AF26" s="1052">
        <f t="shared" si="23"/>
        <v>1</v>
      </c>
      <c r="AG26" s="87">
        <f t="shared" si="24"/>
        <v>0</v>
      </c>
      <c r="AH26" s="87">
        <f t="shared" si="25"/>
        <v>0</v>
      </c>
      <c r="AI26" s="1052">
        <f t="shared" si="26"/>
        <v>1</v>
      </c>
      <c r="AJ26" s="87">
        <f t="shared" si="27"/>
        <v>0</v>
      </c>
      <c r="AK26" s="87">
        <f t="shared" si="28"/>
        <v>0</v>
      </c>
      <c r="AL26" s="1052">
        <f t="shared" si="29"/>
        <v>0</v>
      </c>
      <c r="AM26" s="91">
        <f t="shared" si="30"/>
        <v>0</v>
      </c>
      <c r="AN26" s="91" t="str">
        <f t="shared" si="31"/>
        <v/>
      </c>
      <c r="AO26" s="1058">
        <f>+Parameter!$D$8</f>
        <v>0</v>
      </c>
      <c r="AP26" s="1054">
        <f t="shared" si="32"/>
        <v>0</v>
      </c>
      <c r="AQ26" s="390">
        <f>+Parameter!AH26</f>
        <v>0</v>
      </c>
      <c r="AR26" s="390">
        <f>+Parameter!AI26</f>
        <v>0</v>
      </c>
      <c r="AS26" s="388">
        <f>SUMIFS($I$4:$I$48,$F$4:$F$48,AQ24,$E$4:$E$48,AQ26)+SUMIFS($J$4:$J$48,$F$4:$F$48,AQ24,$E$4:$E$48,AQ26)+SUMIFS($H$4:$H$48,$F$4:$F$48,AQ24,$E$4:$E$48,AQ26)</f>
        <v>0</v>
      </c>
      <c r="AT26" s="388"/>
      <c r="AU26" s="390">
        <f>+Parameter!AL26</f>
        <v>0</v>
      </c>
      <c r="AV26" s="390">
        <f>+Parameter!AM26</f>
        <v>0</v>
      </c>
      <c r="AW26" s="388">
        <f>SUMIFS($I$4:$I$48,$F$4:$F$48,AQ24,$E$4:$E$48,AU26)+SUMIFS($J$4:$J$48,$F$4:$F$48,AQ24,$E$4:$E$48,AU26)+SUMIFS($H$4:$H$48,$F$4:$F$48,AQ24,$E$4:$E$48,AU26)</f>
        <v>0</v>
      </c>
      <c r="AX26" s="388"/>
      <c r="AY26" s="390">
        <f>+Parameter!AP26</f>
        <v>0</v>
      </c>
      <c r="AZ26" s="390">
        <f>+Parameter!AQ26</f>
        <v>0</v>
      </c>
      <c r="BA26" s="388">
        <f>SUMIFS($I$4:$I$48,$F$4:$F$48,AQ24,$E$4:$E$48,AY26)+SUMIFS($J$4:$J$48,$F$4:$F$48,AQ24,$E$4:$E$48,AY26)+SUMIFS($H$4:$H$48,$F$4:$F$48,AQ24,$E$4:$E$48,AY26)</f>
        <v>0</v>
      </c>
      <c r="BB26" s="371">
        <f>+AB2</f>
        <v>0</v>
      </c>
      <c r="BD26" s="268"/>
      <c r="BE26" s="274">
        <f>IF($I$2=AQ24,1,IF($I$2=Jahr!$M$7,1,0))</f>
        <v>1</v>
      </c>
      <c r="BF26" s="728">
        <v>1</v>
      </c>
      <c r="BG26" s="699">
        <f t="shared" si="33"/>
        <v>0</v>
      </c>
      <c r="BH26" s="699">
        <f t="shared" si="34"/>
        <v>0</v>
      </c>
      <c r="BI26" s="699">
        <f t="shared" si="35"/>
        <v>0</v>
      </c>
      <c r="BJ26" s="700">
        <f t="shared" si="36"/>
        <v>0</v>
      </c>
      <c r="BK26" s="700">
        <f t="shared" si="37"/>
        <v>0</v>
      </c>
      <c r="BL26" s="700">
        <f t="shared" si="38"/>
        <v>0</v>
      </c>
      <c r="BM26" s="701">
        <f t="shared" si="39"/>
        <v>0</v>
      </c>
      <c r="BN26" s="701">
        <f t="shared" si="40"/>
        <v>0</v>
      </c>
      <c r="BO26" s="701">
        <f t="shared" si="41"/>
        <v>0</v>
      </c>
      <c r="BP26" s="698">
        <f t="shared" si="42"/>
        <v>0</v>
      </c>
      <c r="BQ26" s="698">
        <f t="shared" si="43"/>
        <v>0</v>
      </c>
      <c r="BR26" s="698">
        <f t="shared" si="44"/>
        <v>0</v>
      </c>
      <c r="BS26" s="275">
        <f>SUMIFS($H$4:$H$48,$F$4:$F$48,AQ24,$B$4:$B$48,"&gt;0")</f>
        <v>0</v>
      </c>
      <c r="BT26" s="275">
        <f>SUMIFS($I$4:$I$48,$F$4:$F$48,AQ24,$B$4:$B$48,"&gt;0")</f>
        <v>0</v>
      </c>
      <c r="BU26" s="275">
        <f>SUMIFS($J$4:$J$48,$F$4:$F$48,AQ24,$B$4:$B$48,"&gt;0")</f>
        <v>0</v>
      </c>
      <c r="BV26" s="276"/>
      <c r="BW26" s="1056"/>
      <c r="BX26" s="1026"/>
    </row>
    <row r="27" spans="1:76" ht="13.35" customHeight="1" x14ac:dyDescent="0.45">
      <c r="A27" s="1003" t="str">
        <f t="shared" si="0"/>
        <v>!</v>
      </c>
      <c r="B27" s="721"/>
      <c r="C27" s="1180"/>
      <c r="D27" s="722"/>
      <c r="E27" s="585"/>
      <c r="F27" s="586"/>
      <c r="G27" s="1190"/>
      <c r="H27" s="1195"/>
      <c r="I27" s="1192"/>
      <c r="J27" s="1196"/>
      <c r="K27" s="1057">
        <f t="shared" si="4"/>
        <v>0</v>
      </c>
      <c r="L27" s="1049">
        <f t="shared" si="2"/>
        <v>0</v>
      </c>
      <c r="M27" s="1050">
        <f t="shared" si="46"/>
        <v>0</v>
      </c>
      <c r="N27" s="1051">
        <f t="shared" si="5"/>
        <v>0</v>
      </c>
      <c r="O27" s="87">
        <f t="shared" si="6"/>
        <v>0</v>
      </c>
      <c r="P27" s="87" t="str">
        <f t="shared" si="7"/>
        <v/>
      </c>
      <c r="Q27" s="1052">
        <f t="shared" si="8"/>
        <v>0</v>
      </c>
      <c r="R27" s="87">
        <f t="shared" si="9"/>
        <v>0</v>
      </c>
      <c r="S27" s="87" t="str">
        <f t="shared" si="10"/>
        <v/>
      </c>
      <c r="T27" s="1052">
        <f t="shared" si="11"/>
        <v>0</v>
      </c>
      <c r="U27" s="87">
        <f t="shared" si="12"/>
        <v>0</v>
      </c>
      <c r="V27" s="87" t="str">
        <f t="shared" si="13"/>
        <v/>
      </c>
      <c r="W27" s="1052">
        <f t="shared" si="14"/>
        <v>1</v>
      </c>
      <c r="X27" s="87">
        <f t="shared" si="15"/>
        <v>0</v>
      </c>
      <c r="Y27" s="87">
        <f t="shared" si="16"/>
        <v>0</v>
      </c>
      <c r="Z27" s="1052">
        <f t="shared" si="17"/>
        <v>1</v>
      </c>
      <c r="AA27" s="87">
        <f t="shared" si="18"/>
        <v>0</v>
      </c>
      <c r="AB27" s="87">
        <f t="shared" si="19"/>
        <v>0</v>
      </c>
      <c r="AC27" s="1052">
        <f t="shared" si="20"/>
        <v>1</v>
      </c>
      <c r="AD27" s="87">
        <f t="shared" si="21"/>
        <v>0</v>
      </c>
      <c r="AE27" s="87">
        <f t="shared" si="22"/>
        <v>0</v>
      </c>
      <c r="AF27" s="1052">
        <f t="shared" si="23"/>
        <v>1</v>
      </c>
      <c r="AG27" s="87">
        <f t="shared" si="24"/>
        <v>0</v>
      </c>
      <c r="AH27" s="87">
        <f t="shared" si="25"/>
        <v>0</v>
      </c>
      <c r="AI27" s="1052">
        <f t="shared" si="26"/>
        <v>1</v>
      </c>
      <c r="AJ27" s="87">
        <f t="shared" si="27"/>
        <v>0</v>
      </c>
      <c r="AK27" s="87">
        <f t="shared" si="28"/>
        <v>0</v>
      </c>
      <c r="AL27" s="1052">
        <f t="shared" si="29"/>
        <v>0</v>
      </c>
      <c r="AM27" s="91">
        <f t="shared" si="30"/>
        <v>0</v>
      </c>
      <c r="AN27" s="91" t="str">
        <f t="shared" si="31"/>
        <v/>
      </c>
      <c r="AO27" s="1058">
        <f>+Parameter!$D$8</f>
        <v>0</v>
      </c>
      <c r="AP27" s="1054">
        <f t="shared" si="32"/>
        <v>0</v>
      </c>
      <c r="AQ27" s="390">
        <f>+Parameter!AH27</f>
        <v>0</v>
      </c>
      <c r="AR27" s="390">
        <f>+Parameter!AI27</f>
        <v>0</v>
      </c>
      <c r="AS27" s="388">
        <f>SUMIFS($I$4:$I$48,$F$4:$F$48,AQ24,$E$4:$E$48,AQ27)+SUMIFS($J$4:$J$48,$F$4:$F$48,AQ24,$E$4:$E$48,AQ27)+SUMIFS($H$4:$H$48,$F$4:$F$48,AQ24,$E$4:$E$48,AQ27)</f>
        <v>0</v>
      </c>
      <c r="AT27" s="388"/>
      <c r="AU27" s="390">
        <f>+Parameter!AL27</f>
        <v>0</v>
      </c>
      <c r="AV27" s="390">
        <f>+Parameter!AM27</f>
        <v>0</v>
      </c>
      <c r="AW27" s="388">
        <f>SUMIFS($I$4:$I$48,$F$4:$F$48,AQ24,$E$4:$E$48,AU27)+SUMIFS($J$4:$J$48,$F$4:$F$48,AQ24,$E$4:$E$48,AU27)+SUMIFS($H$4:$H$48,$F$4:$F$48,AQ24,$E$4:$E$48,AU27)</f>
        <v>0</v>
      </c>
      <c r="AX27" s="388"/>
      <c r="AY27" s="390">
        <f>+Parameter!AP27</f>
        <v>0</v>
      </c>
      <c r="AZ27" s="390">
        <f>+Parameter!AQ27</f>
        <v>0</v>
      </c>
      <c r="BA27" s="388">
        <f>SUMIFS($I$4:$I$48,$F$4:$F$48,AQ24,$E$4:$E$48,AY27)+SUMIFS($J$4:$J$48,$F$4:$F$48,AQ24,$E$4:$E$48,AY27)+SUMIFS($H$4:$H$48,$F$4:$F$48,AQ24,$E$4:$E$48,AY27)</f>
        <v>0</v>
      </c>
      <c r="BB27" s="372" t="str">
        <f>IF(BB28&lt;&gt;0,"Monatsende","")</f>
        <v/>
      </c>
      <c r="BD27" s="268"/>
      <c r="BE27" s="274">
        <f>IF($I$2=AQ24,1,IF($I$2=Jahr!$M$7,1,0))</f>
        <v>1</v>
      </c>
      <c r="BF27" s="728">
        <v>1</v>
      </c>
      <c r="BG27" s="699">
        <f t="shared" si="33"/>
        <v>0</v>
      </c>
      <c r="BH27" s="699">
        <f t="shared" si="34"/>
        <v>0</v>
      </c>
      <c r="BI27" s="699">
        <f t="shared" si="35"/>
        <v>0</v>
      </c>
      <c r="BJ27" s="700">
        <f t="shared" si="36"/>
        <v>0</v>
      </c>
      <c r="BK27" s="700">
        <f t="shared" si="37"/>
        <v>0</v>
      </c>
      <c r="BL27" s="700">
        <f t="shared" si="38"/>
        <v>0</v>
      </c>
      <c r="BM27" s="701">
        <f t="shared" si="39"/>
        <v>0</v>
      </c>
      <c r="BN27" s="701">
        <f t="shared" si="40"/>
        <v>0</v>
      </c>
      <c r="BO27" s="701">
        <f t="shared" si="41"/>
        <v>0</v>
      </c>
      <c r="BP27" s="698">
        <f t="shared" si="42"/>
        <v>0</v>
      </c>
      <c r="BQ27" s="698">
        <f t="shared" si="43"/>
        <v>0</v>
      </c>
      <c r="BR27" s="698">
        <f t="shared" si="44"/>
        <v>0</v>
      </c>
      <c r="BS27" s="270" t="s">
        <v>22</v>
      </c>
      <c r="BV27" s="1055"/>
      <c r="BW27" s="1056"/>
      <c r="BX27" s="1026"/>
    </row>
    <row r="28" spans="1:76" ht="13.35" customHeight="1" x14ac:dyDescent="0.45">
      <c r="A28" s="1003" t="str">
        <f t="shared" si="0"/>
        <v>!</v>
      </c>
      <c r="B28" s="721"/>
      <c r="C28" s="1180"/>
      <c r="D28" s="722"/>
      <c r="E28" s="585"/>
      <c r="F28" s="586"/>
      <c r="G28" s="1194"/>
      <c r="H28" s="1195"/>
      <c r="I28" s="1192"/>
      <c r="J28" s="1196"/>
      <c r="K28" s="1057">
        <f t="shared" si="4"/>
        <v>0</v>
      </c>
      <c r="L28" s="1049">
        <f t="shared" si="2"/>
        <v>0</v>
      </c>
      <c r="M28" s="1050">
        <f t="shared" si="46"/>
        <v>0</v>
      </c>
      <c r="N28" s="1051">
        <f t="shared" si="5"/>
        <v>0</v>
      </c>
      <c r="O28" s="87">
        <f t="shared" si="6"/>
        <v>0</v>
      </c>
      <c r="P28" s="87" t="str">
        <f t="shared" si="7"/>
        <v/>
      </c>
      <c r="Q28" s="1052">
        <f t="shared" si="8"/>
        <v>0</v>
      </c>
      <c r="R28" s="87">
        <f t="shared" si="9"/>
        <v>0</v>
      </c>
      <c r="S28" s="87" t="str">
        <f t="shared" si="10"/>
        <v/>
      </c>
      <c r="T28" s="1052">
        <f t="shared" si="11"/>
        <v>0</v>
      </c>
      <c r="U28" s="87">
        <f t="shared" si="12"/>
        <v>0</v>
      </c>
      <c r="V28" s="87" t="str">
        <f t="shared" si="13"/>
        <v/>
      </c>
      <c r="W28" s="1052">
        <f t="shared" si="14"/>
        <v>1</v>
      </c>
      <c r="X28" s="87">
        <f t="shared" si="15"/>
        <v>0</v>
      </c>
      <c r="Y28" s="87">
        <f t="shared" si="16"/>
        <v>0</v>
      </c>
      <c r="Z28" s="1052">
        <f t="shared" si="17"/>
        <v>1</v>
      </c>
      <c r="AA28" s="87">
        <f t="shared" si="18"/>
        <v>0</v>
      </c>
      <c r="AB28" s="87">
        <f t="shared" si="19"/>
        <v>0</v>
      </c>
      <c r="AC28" s="1052">
        <f t="shared" si="20"/>
        <v>1</v>
      </c>
      <c r="AD28" s="87">
        <f t="shared" si="21"/>
        <v>0</v>
      </c>
      <c r="AE28" s="87">
        <f t="shared" si="22"/>
        <v>0</v>
      </c>
      <c r="AF28" s="1052">
        <f t="shared" si="23"/>
        <v>1</v>
      </c>
      <c r="AG28" s="87">
        <f t="shared" si="24"/>
        <v>0</v>
      </c>
      <c r="AH28" s="87">
        <f t="shared" si="25"/>
        <v>0</v>
      </c>
      <c r="AI28" s="1052">
        <f t="shared" si="26"/>
        <v>1</v>
      </c>
      <c r="AJ28" s="87">
        <f t="shared" si="27"/>
        <v>0</v>
      </c>
      <c r="AK28" s="87">
        <f t="shared" si="28"/>
        <v>0</v>
      </c>
      <c r="AL28" s="1052">
        <f t="shared" si="29"/>
        <v>0</v>
      </c>
      <c r="AM28" s="91">
        <f t="shared" si="30"/>
        <v>0</v>
      </c>
      <c r="AN28" s="91" t="str">
        <f t="shared" si="31"/>
        <v/>
      </c>
      <c r="AO28" s="1058">
        <f>+Parameter!$D$8</f>
        <v>0</v>
      </c>
      <c r="AP28" s="1054">
        <f t="shared" si="32"/>
        <v>0</v>
      </c>
      <c r="AQ28" s="392">
        <f>+Parameter!AH28</f>
        <v>0</v>
      </c>
      <c r="AR28" s="392">
        <f>+Parameter!AI28</f>
        <v>0</v>
      </c>
      <c r="AS28" s="388">
        <f>SUMIFS($I$4:$I$48,$F$4:$F$48,AQ24,$E$4:$E$48,AQ28)+SUMIFS($J$4:$J$48,$F$4:$F$48,AQ24,$E$4:$E$48,AQ28)+SUMIFS($H$4:$H$48,$F$4:$F$48,AQ24,$E$4:$E$48,AQ28)</f>
        <v>0</v>
      </c>
      <c r="AT28" s="391"/>
      <c r="AU28" s="392">
        <f>+Parameter!AL28</f>
        <v>0</v>
      </c>
      <c r="AV28" s="392">
        <f>+Parameter!AM28</f>
        <v>0</v>
      </c>
      <c r="AW28" s="388">
        <f>SUMIFS($I$4:$I$48,$F$4:$F$48,AQ24,$E$4:$E$48,AU28)+SUMIFS($J$4:$J$48,$F$4:$F$48,AQ24,$E$4:$E$48,AU28)+SUMIFS($H$4:$H$48,$F$4:$F$48,AQ24,$E$4:$E$48,AU28)</f>
        <v>0</v>
      </c>
      <c r="AX28" s="391"/>
      <c r="AY28" s="392">
        <f>+Parameter!AP28</f>
        <v>0</v>
      </c>
      <c r="AZ28" s="392">
        <f>+Parameter!AQ28</f>
        <v>0</v>
      </c>
      <c r="BA28" s="388">
        <f>SUMIFS($I$4:$I$48,$F$4:$F$48,AQ24,$E$4:$E$48,AY28)+SUMIFS($J$4:$J$48,$F$4:$F$48,AQ24,$E$4:$E$48,AY28)+SUMIFS($H$4:$H$48,$F$4:$F$48,AQ24,$E$4:$E$48,AY28)</f>
        <v>0</v>
      </c>
      <c r="BB28" s="375">
        <f>+AB3</f>
        <v>0</v>
      </c>
      <c r="BD28" s="268"/>
      <c r="BE28" s="274">
        <f>IF($I$2=AQ24,1,IF($I$2=Jahr!$M$7,1,0))</f>
        <v>1</v>
      </c>
      <c r="BF28" s="728">
        <v>1</v>
      </c>
      <c r="BG28" s="702">
        <f t="shared" si="33"/>
        <v>0</v>
      </c>
      <c r="BH28" s="702">
        <f t="shared" si="34"/>
        <v>0</v>
      </c>
      <c r="BI28" s="702">
        <f t="shared" si="35"/>
        <v>0</v>
      </c>
      <c r="BJ28" s="703">
        <f t="shared" si="36"/>
        <v>0</v>
      </c>
      <c r="BK28" s="703">
        <f t="shared" si="37"/>
        <v>0</v>
      </c>
      <c r="BL28" s="703">
        <f t="shared" si="38"/>
        <v>0</v>
      </c>
      <c r="BM28" s="704">
        <f t="shared" si="39"/>
        <v>0</v>
      </c>
      <c r="BN28" s="704">
        <f t="shared" si="40"/>
        <v>0</v>
      </c>
      <c r="BO28" s="704">
        <f t="shared" si="41"/>
        <v>0</v>
      </c>
      <c r="BP28" s="705">
        <f t="shared" si="42"/>
        <v>0</v>
      </c>
      <c r="BQ28" s="705">
        <f t="shared" si="43"/>
        <v>0</v>
      </c>
      <c r="BR28" s="705">
        <f t="shared" si="44"/>
        <v>0</v>
      </c>
      <c r="BS28" s="277">
        <f>SUMIFS($H$4:$H$48,$F$4:$F$48,AQ24)</f>
        <v>0</v>
      </c>
      <c r="BT28" s="277">
        <f>SUMIFS($I$4:$I$48,$F$4:$F$48,AQ24)</f>
        <v>0</v>
      </c>
      <c r="BU28" s="277">
        <f>SUMIFS($J$4:$J$48,$F$4:$F$48,AQ24)</f>
        <v>0</v>
      </c>
      <c r="BV28" s="278">
        <f>IF($AP$2=0,+BW28-BB24,0)</f>
        <v>0</v>
      </c>
      <c r="BW28" s="1059">
        <f>+AB$50</f>
        <v>0</v>
      </c>
      <c r="BX28" s="1026"/>
    </row>
    <row r="29" spans="1:76" ht="13.35" customHeight="1" x14ac:dyDescent="0.45">
      <c r="A29" s="1003" t="str">
        <f t="shared" si="0"/>
        <v>!</v>
      </c>
      <c r="B29" s="721"/>
      <c r="C29" s="1180"/>
      <c r="D29" s="722"/>
      <c r="E29" s="585"/>
      <c r="F29" s="586"/>
      <c r="G29" s="1194"/>
      <c r="H29" s="1195"/>
      <c r="I29" s="1192"/>
      <c r="J29" s="1196"/>
      <c r="K29" s="1057">
        <f t="shared" si="4"/>
        <v>0</v>
      </c>
      <c r="L29" s="1049">
        <f t="shared" si="2"/>
        <v>0</v>
      </c>
      <c r="M29" s="1050">
        <f t="shared" si="46"/>
        <v>0</v>
      </c>
      <c r="N29" s="1051">
        <f t="shared" si="5"/>
        <v>0</v>
      </c>
      <c r="O29" s="87">
        <f t="shared" si="6"/>
        <v>0</v>
      </c>
      <c r="P29" s="87" t="str">
        <f t="shared" si="7"/>
        <v/>
      </c>
      <c r="Q29" s="1052">
        <f t="shared" si="8"/>
        <v>0</v>
      </c>
      <c r="R29" s="87">
        <f t="shared" si="9"/>
        <v>0</v>
      </c>
      <c r="S29" s="87" t="str">
        <f t="shared" si="10"/>
        <v/>
      </c>
      <c r="T29" s="1052">
        <f t="shared" si="11"/>
        <v>0</v>
      </c>
      <c r="U29" s="87">
        <f t="shared" si="12"/>
        <v>0</v>
      </c>
      <c r="V29" s="87" t="str">
        <f t="shared" si="13"/>
        <v/>
      </c>
      <c r="W29" s="1052">
        <f t="shared" si="14"/>
        <v>1</v>
      </c>
      <c r="X29" s="87">
        <f t="shared" si="15"/>
        <v>0</v>
      </c>
      <c r="Y29" s="87">
        <f t="shared" si="16"/>
        <v>0</v>
      </c>
      <c r="Z29" s="1052">
        <f t="shared" si="17"/>
        <v>1</v>
      </c>
      <c r="AA29" s="87">
        <f t="shared" si="18"/>
        <v>0</v>
      </c>
      <c r="AB29" s="87">
        <f t="shared" si="19"/>
        <v>0</v>
      </c>
      <c r="AC29" s="1052">
        <f t="shared" si="20"/>
        <v>1</v>
      </c>
      <c r="AD29" s="87">
        <f t="shared" si="21"/>
        <v>0</v>
      </c>
      <c r="AE29" s="87">
        <f t="shared" si="22"/>
        <v>0</v>
      </c>
      <c r="AF29" s="1052">
        <f t="shared" si="23"/>
        <v>1</v>
      </c>
      <c r="AG29" s="87">
        <f t="shared" si="24"/>
        <v>0</v>
      </c>
      <c r="AH29" s="87">
        <f t="shared" si="25"/>
        <v>0</v>
      </c>
      <c r="AI29" s="1052">
        <f t="shared" si="26"/>
        <v>1</v>
      </c>
      <c r="AJ29" s="87">
        <f t="shared" si="27"/>
        <v>0</v>
      </c>
      <c r="AK29" s="87">
        <f t="shared" si="28"/>
        <v>0</v>
      </c>
      <c r="AL29" s="1052">
        <f t="shared" si="29"/>
        <v>0</v>
      </c>
      <c r="AM29" s="91">
        <f t="shared" si="30"/>
        <v>0</v>
      </c>
      <c r="AN29" s="91" t="str">
        <f t="shared" si="31"/>
        <v/>
      </c>
      <c r="AO29" s="1053">
        <f>IF(AP29="E",1,0)</f>
        <v>0</v>
      </c>
      <c r="AP29" s="1054">
        <f t="shared" si="32"/>
        <v>0</v>
      </c>
      <c r="AQ29" s="220" t="str">
        <f>+Parameter!AH29</f>
        <v>#</v>
      </c>
      <c r="AR29" s="631"/>
      <c r="AS29" s="632">
        <f>SUM(AS30:AS33)</f>
        <v>0</v>
      </c>
      <c r="AT29" s="632"/>
      <c r="AU29" s="632"/>
      <c r="AV29" s="632"/>
      <c r="AW29" s="632">
        <f>SUM(AW30:AW33)</f>
        <v>0</v>
      </c>
      <c r="AX29" s="632"/>
      <c r="AY29" s="632"/>
      <c r="AZ29" s="632"/>
      <c r="BA29" s="632">
        <f>SUM(BA30:BA33)</f>
        <v>0</v>
      </c>
      <c r="BB29" s="634">
        <f>+BA29+AW29+AS29</f>
        <v>0</v>
      </c>
      <c r="BD29" s="268"/>
      <c r="BE29" s="274">
        <f>IF($I$2=AQ29,1,IF($I$2=Jahr!$M$7,1,0))</f>
        <v>1</v>
      </c>
      <c r="BF29" s="728">
        <v>1</v>
      </c>
      <c r="BG29" s="227"/>
      <c r="BH29" s="227"/>
      <c r="BI29" s="227"/>
      <c r="BJ29" s="227"/>
      <c r="BK29" s="227"/>
      <c r="BL29" s="227"/>
      <c r="BM29" s="227"/>
      <c r="BN29" s="227"/>
      <c r="BO29" s="227"/>
      <c r="BP29" s="273"/>
      <c r="BQ29" s="273"/>
      <c r="BR29" s="273"/>
      <c r="BV29" s="1055"/>
      <c r="BW29" s="1056"/>
      <c r="BX29" s="1026"/>
    </row>
    <row r="30" spans="1:76" ht="13.35" customHeight="1" x14ac:dyDescent="0.45">
      <c r="A30" s="1003" t="str">
        <f t="shared" si="0"/>
        <v>!</v>
      </c>
      <c r="B30" s="721"/>
      <c r="C30" s="1180"/>
      <c r="D30" s="722"/>
      <c r="E30" s="585"/>
      <c r="F30" s="586"/>
      <c r="G30" s="1194"/>
      <c r="H30" s="1195"/>
      <c r="I30" s="1192"/>
      <c r="J30" s="1196"/>
      <c r="K30" s="1057">
        <f t="shared" si="4"/>
        <v>0</v>
      </c>
      <c r="L30" s="1049">
        <f t="shared" si="2"/>
        <v>0</v>
      </c>
      <c r="M30" s="1050">
        <f>IF(AND(B30&gt;0,B30&lt;&gt;"x",M29&lt;&gt;0),+M29+1,0)</f>
        <v>0</v>
      </c>
      <c r="N30" s="1051">
        <f t="shared" si="5"/>
        <v>0</v>
      </c>
      <c r="O30" s="87">
        <f t="shared" si="6"/>
        <v>0</v>
      </c>
      <c r="P30" s="87" t="str">
        <f t="shared" si="7"/>
        <v/>
      </c>
      <c r="Q30" s="1052">
        <f t="shared" si="8"/>
        <v>0</v>
      </c>
      <c r="R30" s="87">
        <f t="shared" si="9"/>
        <v>0</v>
      </c>
      <c r="S30" s="87" t="str">
        <f t="shared" si="10"/>
        <v/>
      </c>
      <c r="T30" s="1052">
        <f t="shared" si="11"/>
        <v>0</v>
      </c>
      <c r="U30" s="87">
        <f t="shared" si="12"/>
        <v>0</v>
      </c>
      <c r="V30" s="87" t="str">
        <f t="shared" si="13"/>
        <v/>
      </c>
      <c r="W30" s="1052">
        <f t="shared" si="14"/>
        <v>1</v>
      </c>
      <c r="X30" s="87">
        <f t="shared" si="15"/>
        <v>0</v>
      </c>
      <c r="Y30" s="87">
        <f t="shared" si="16"/>
        <v>0</v>
      </c>
      <c r="Z30" s="1052">
        <f t="shared" si="17"/>
        <v>1</v>
      </c>
      <c r="AA30" s="87">
        <f t="shared" si="18"/>
        <v>0</v>
      </c>
      <c r="AB30" s="87">
        <f t="shared" si="19"/>
        <v>0</v>
      </c>
      <c r="AC30" s="1052">
        <f t="shared" si="20"/>
        <v>1</v>
      </c>
      <c r="AD30" s="87">
        <f t="shared" si="21"/>
        <v>0</v>
      </c>
      <c r="AE30" s="87">
        <f t="shared" si="22"/>
        <v>0</v>
      </c>
      <c r="AF30" s="1052">
        <f t="shared" si="23"/>
        <v>1</v>
      </c>
      <c r="AG30" s="87">
        <f t="shared" si="24"/>
        <v>0</v>
      </c>
      <c r="AH30" s="87">
        <f t="shared" si="25"/>
        <v>0</v>
      </c>
      <c r="AI30" s="1052">
        <f t="shared" si="26"/>
        <v>1</v>
      </c>
      <c r="AJ30" s="87">
        <f t="shared" si="27"/>
        <v>0</v>
      </c>
      <c r="AK30" s="87">
        <f t="shared" si="28"/>
        <v>0</v>
      </c>
      <c r="AL30" s="1052">
        <f t="shared" si="29"/>
        <v>0</v>
      </c>
      <c r="AM30" s="91">
        <f t="shared" si="30"/>
        <v>0</v>
      </c>
      <c r="AN30" s="91" t="str">
        <f t="shared" si="31"/>
        <v/>
      </c>
      <c r="AO30" s="1058">
        <f>+Parameter!$D$9</f>
        <v>0</v>
      </c>
      <c r="AP30" s="1054">
        <f t="shared" si="32"/>
        <v>0</v>
      </c>
      <c r="AQ30" s="394">
        <f>+Parameter!AH30</f>
        <v>0</v>
      </c>
      <c r="AR30" s="395">
        <f>+Parameter!AI30</f>
        <v>0</v>
      </c>
      <c r="AS30" s="393">
        <f>SUMIFS($I$4:$I$48,$F$4:$F$48,AQ29,$E$4:$E$48,AQ30)+SUMIFS($J$4:$J$48,$F$4:$F$48,AQ29,$E$4:$E$48,AQ30)+SUMIFS($H$4:$H$48,$F$4:$F$48,AQ29,$E$4:$E$48,AQ30)</f>
        <v>0</v>
      </c>
      <c r="AT30" s="393"/>
      <c r="AU30" s="394">
        <f>+Parameter!AL30</f>
        <v>0</v>
      </c>
      <c r="AV30" s="395">
        <f>+Parameter!AM30</f>
        <v>0</v>
      </c>
      <c r="AW30" s="393">
        <f>SUMIFS($I$4:$I$48,$F$4:$F$48,AQ29,$E$4:$E$48,AU30)+SUMIFS($J$4:$J$48,$F$4:$F$48,AQ29,$E$4:$E$48,AU30)+SUMIFS($H$4:$H$48,$F$4:$F$48,AQ29,$E$4:$E$48,AU30)</f>
        <v>0</v>
      </c>
      <c r="AX30" s="393"/>
      <c r="AY30" s="394">
        <f>+Parameter!AP30</f>
        <v>0</v>
      </c>
      <c r="AZ30" s="395">
        <f>+Parameter!AQ30</f>
        <v>0</v>
      </c>
      <c r="BA30" s="393">
        <f>SUMIFS($I$4:$I$48,$F$4:$F$48,AQ29,$E$4:$E$48,AY30)+SUMIFS($J$4:$J$48,$F$4:$F$48,AQ29,$E$4:$E$48,AY30)+SUMIFS($H$4:$H$48,$F$4:$F$48,AQ29,$E$4:$E$48,AY30)</f>
        <v>0</v>
      </c>
      <c r="BB30" s="370" t="str">
        <f>IF(AND($B$50="y",BB31&lt;&gt;0),"aktuell","")</f>
        <v/>
      </c>
      <c r="BD30" s="268"/>
      <c r="BE30" s="274">
        <f>IF($I$2=AQ29,1,IF($I$2=Jahr!$M$7,1,0))</f>
        <v>1</v>
      </c>
      <c r="BF30" s="728">
        <v>1</v>
      </c>
      <c r="BG30" s="699">
        <f t="shared" si="33"/>
        <v>0</v>
      </c>
      <c r="BH30" s="699">
        <f t="shared" si="34"/>
        <v>0</v>
      </c>
      <c r="BI30" s="699">
        <f t="shared" si="35"/>
        <v>0</v>
      </c>
      <c r="BJ30" s="700">
        <f t="shared" si="36"/>
        <v>0</v>
      </c>
      <c r="BK30" s="700">
        <f t="shared" si="37"/>
        <v>0</v>
      </c>
      <c r="BL30" s="700">
        <f t="shared" si="38"/>
        <v>0</v>
      </c>
      <c r="BM30" s="701">
        <f t="shared" si="39"/>
        <v>0</v>
      </c>
      <c r="BN30" s="701">
        <f t="shared" si="40"/>
        <v>0</v>
      </c>
      <c r="BO30" s="701">
        <f t="shared" si="41"/>
        <v>0</v>
      </c>
      <c r="BP30" s="698">
        <f t="shared" si="42"/>
        <v>0</v>
      </c>
      <c r="BQ30" s="698">
        <f t="shared" si="43"/>
        <v>0</v>
      </c>
      <c r="BR30" s="698">
        <f t="shared" si="44"/>
        <v>0</v>
      </c>
      <c r="BS30" s="270" t="s">
        <v>8</v>
      </c>
      <c r="BV30" s="1055"/>
      <c r="BW30" s="1056"/>
      <c r="BX30" s="1026"/>
    </row>
    <row r="31" spans="1:76" ht="13.35" customHeight="1" x14ac:dyDescent="0.45">
      <c r="A31" s="1003" t="str">
        <f t="shared" si="0"/>
        <v>!</v>
      </c>
      <c r="B31" s="721"/>
      <c r="C31" s="1180"/>
      <c r="D31" s="1182"/>
      <c r="E31" s="585"/>
      <c r="F31" s="586"/>
      <c r="G31" s="1194"/>
      <c r="H31" s="1195"/>
      <c r="I31" s="1192"/>
      <c r="J31" s="1196"/>
      <c r="K31" s="1057">
        <f t="shared" si="4"/>
        <v>0</v>
      </c>
      <c r="L31" s="1049">
        <f t="shared" si="2"/>
        <v>0</v>
      </c>
      <c r="M31" s="1050">
        <f t="shared" si="46"/>
        <v>0</v>
      </c>
      <c r="N31" s="1051">
        <f t="shared" si="5"/>
        <v>0</v>
      </c>
      <c r="O31" s="87">
        <f t="shared" si="6"/>
        <v>0</v>
      </c>
      <c r="P31" s="87" t="str">
        <f t="shared" si="7"/>
        <v/>
      </c>
      <c r="Q31" s="1052">
        <f t="shared" si="8"/>
        <v>0</v>
      </c>
      <c r="R31" s="87">
        <f t="shared" si="9"/>
        <v>0</v>
      </c>
      <c r="S31" s="87" t="str">
        <f t="shared" si="10"/>
        <v/>
      </c>
      <c r="T31" s="1052">
        <f t="shared" si="11"/>
        <v>0</v>
      </c>
      <c r="U31" s="87">
        <f t="shared" si="12"/>
        <v>0</v>
      </c>
      <c r="V31" s="87" t="str">
        <f t="shared" si="13"/>
        <v/>
      </c>
      <c r="W31" s="1052">
        <f t="shared" si="14"/>
        <v>1</v>
      </c>
      <c r="X31" s="87">
        <f t="shared" si="15"/>
        <v>0</v>
      </c>
      <c r="Y31" s="87">
        <f t="shared" si="16"/>
        <v>0</v>
      </c>
      <c r="Z31" s="1052">
        <f t="shared" si="17"/>
        <v>1</v>
      </c>
      <c r="AA31" s="87">
        <f t="shared" si="18"/>
        <v>0</v>
      </c>
      <c r="AB31" s="87">
        <f t="shared" si="19"/>
        <v>0</v>
      </c>
      <c r="AC31" s="1052">
        <f t="shared" si="20"/>
        <v>1</v>
      </c>
      <c r="AD31" s="87">
        <f t="shared" si="21"/>
        <v>0</v>
      </c>
      <c r="AE31" s="87">
        <f t="shared" si="22"/>
        <v>0</v>
      </c>
      <c r="AF31" s="1052">
        <f t="shared" si="23"/>
        <v>1</v>
      </c>
      <c r="AG31" s="87">
        <f t="shared" si="24"/>
        <v>0</v>
      </c>
      <c r="AH31" s="87">
        <f t="shared" si="25"/>
        <v>0</v>
      </c>
      <c r="AI31" s="1052">
        <f t="shared" si="26"/>
        <v>1</v>
      </c>
      <c r="AJ31" s="87">
        <f t="shared" si="27"/>
        <v>0</v>
      </c>
      <c r="AK31" s="87">
        <f t="shared" si="28"/>
        <v>0</v>
      </c>
      <c r="AL31" s="1052">
        <f t="shared" si="29"/>
        <v>0</v>
      </c>
      <c r="AM31" s="91">
        <f t="shared" si="30"/>
        <v>0</v>
      </c>
      <c r="AN31" s="91" t="str">
        <f t="shared" si="31"/>
        <v/>
      </c>
      <c r="AO31" s="1058">
        <f>+Parameter!$D$9</f>
        <v>0</v>
      </c>
      <c r="AP31" s="1054">
        <f t="shared" si="32"/>
        <v>0</v>
      </c>
      <c r="AQ31" s="395">
        <f>+Parameter!AH31</f>
        <v>0</v>
      </c>
      <c r="AR31" s="395">
        <f>+Parameter!AI31</f>
        <v>0</v>
      </c>
      <c r="AS31" s="393">
        <f>SUMIFS($I$4:$I$48,$F$4:$F$48,AQ29,$E$4:$E$48,AQ31)+SUMIFS($J$4:$J$48,$F$4:$F$48,AQ29,$E$4:$E$48,AQ31)+SUMIFS($H$4:$H$48,$F$4:$F$48,AQ29,$E$4:$E$48,AQ31)</f>
        <v>0</v>
      </c>
      <c r="AT31" s="393"/>
      <c r="AU31" s="395">
        <f>+Parameter!AL31</f>
        <v>0</v>
      </c>
      <c r="AV31" s="395">
        <f>+Parameter!AM31</f>
        <v>0</v>
      </c>
      <c r="AW31" s="393">
        <f>SUMIFS($I$4:$I$48,$F$4:$F$48,AQ29,$E$4:$E$48,AU31)+SUMIFS($J$4:$J$48,$F$4:$F$48,AQ29,$E$4:$E$48,AU31)+SUMIFS($H$4:$H$48,$F$4:$F$48,AQ29,$E$4:$E$48,AU31)</f>
        <v>0</v>
      </c>
      <c r="AX31" s="393"/>
      <c r="AY31" s="395">
        <f>+Parameter!AP31</f>
        <v>0</v>
      </c>
      <c r="AZ31" s="395">
        <f>+Parameter!AQ31</f>
        <v>0</v>
      </c>
      <c r="BA31" s="393">
        <f>SUMIFS($I$4:$I$48,$F$4:$F$48,AQ29,$E$4:$E$48,AY31)+SUMIFS($J$4:$J$48,$F$4:$F$48,AQ29,$E$4:$E$48,AY31)+SUMIFS($H$4:$H$48,$F$4:$F$48,AQ29,$E$4:$E$48,AY31)</f>
        <v>0</v>
      </c>
      <c r="BB31" s="371">
        <f>+AE2</f>
        <v>0</v>
      </c>
      <c r="BD31" s="268"/>
      <c r="BE31" s="274">
        <f>IF($I$2=AQ29,1,IF($I$2=Jahr!$M$7,1,0))</f>
        <v>1</v>
      </c>
      <c r="BF31" s="728">
        <v>1</v>
      </c>
      <c r="BG31" s="699">
        <f t="shared" si="33"/>
        <v>0</v>
      </c>
      <c r="BH31" s="699">
        <f t="shared" si="34"/>
        <v>0</v>
      </c>
      <c r="BI31" s="699">
        <f t="shared" si="35"/>
        <v>0</v>
      </c>
      <c r="BJ31" s="700">
        <f t="shared" si="36"/>
        <v>0</v>
      </c>
      <c r="BK31" s="700">
        <f t="shared" si="37"/>
        <v>0</v>
      </c>
      <c r="BL31" s="700">
        <f t="shared" si="38"/>
        <v>0</v>
      </c>
      <c r="BM31" s="701">
        <f t="shared" si="39"/>
        <v>0</v>
      </c>
      <c r="BN31" s="701">
        <f t="shared" si="40"/>
        <v>0</v>
      </c>
      <c r="BO31" s="701">
        <f t="shared" si="41"/>
        <v>0</v>
      </c>
      <c r="BP31" s="698">
        <f t="shared" si="42"/>
        <v>0</v>
      </c>
      <c r="BQ31" s="698">
        <f t="shared" si="43"/>
        <v>0</v>
      </c>
      <c r="BR31" s="698">
        <f t="shared" si="44"/>
        <v>0</v>
      </c>
      <c r="BS31" s="275">
        <f>SUMIFS($H$4:$H$48,$F$4:$F$48,AQ29,$B$4:$B$48,"&gt;0")</f>
        <v>0</v>
      </c>
      <c r="BT31" s="275">
        <f>SUMIFS($I$4:$I$48,$F$4:$F$48,AQ29,$B$4:$B$48,"&gt;0")</f>
        <v>0</v>
      </c>
      <c r="BU31" s="275">
        <f>SUMIFS($J$4:$J$48,$F$4:$F$48,AQ29,$B$4:$B$48,"&gt;0")</f>
        <v>0</v>
      </c>
      <c r="BV31" s="276"/>
      <c r="BW31" s="1056"/>
      <c r="BX31" s="1026"/>
    </row>
    <row r="32" spans="1:76" ht="13.35" customHeight="1" x14ac:dyDescent="0.45">
      <c r="A32" s="1003" t="str">
        <f t="shared" si="0"/>
        <v>!</v>
      </c>
      <c r="B32" s="721"/>
      <c r="C32" s="1180"/>
      <c r="D32" s="1182"/>
      <c r="E32" s="585"/>
      <c r="F32" s="586"/>
      <c r="G32" s="1194"/>
      <c r="H32" s="1195"/>
      <c r="I32" s="1192"/>
      <c r="J32" s="1196"/>
      <c r="K32" s="1057">
        <f t="shared" si="4"/>
        <v>0</v>
      </c>
      <c r="L32" s="1049">
        <f t="shared" si="2"/>
        <v>0</v>
      </c>
      <c r="M32" s="1050">
        <f t="shared" si="46"/>
        <v>0</v>
      </c>
      <c r="N32" s="1051">
        <f t="shared" si="5"/>
        <v>0</v>
      </c>
      <c r="O32" s="87">
        <f t="shared" si="6"/>
        <v>0</v>
      </c>
      <c r="P32" s="87" t="str">
        <f t="shared" si="7"/>
        <v/>
      </c>
      <c r="Q32" s="1052">
        <f t="shared" si="8"/>
        <v>0</v>
      </c>
      <c r="R32" s="87">
        <f t="shared" si="9"/>
        <v>0</v>
      </c>
      <c r="S32" s="87" t="str">
        <f t="shared" si="10"/>
        <v/>
      </c>
      <c r="T32" s="1052">
        <f t="shared" si="11"/>
        <v>0</v>
      </c>
      <c r="U32" s="87">
        <f t="shared" si="12"/>
        <v>0</v>
      </c>
      <c r="V32" s="87" t="str">
        <f t="shared" si="13"/>
        <v/>
      </c>
      <c r="W32" s="1052">
        <f t="shared" si="14"/>
        <v>1</v>
      </c>
      <c r="X32" s="87">
        <f t="shared" si="15"/>
        <v>0</v>
      </c>
      <c r="Y32" s="87">
        <f t="shared" si="16"/>
        <v>0</v>
      </c>
      <c r="Z32" s="1052">
        <f t="shared" si="17"/>
        <v>1</v>
      </c>
      <c r="AA32" s="87">
        <f t="shared" si="18"/>
        <v>0</v>
      </c>
      <c r="AB32" s="87">
        <f t="shared" si="19"/>
        <v>0</v>
      </c>
      <c r="AC32" s="1052">
        <f t="shared" si="20"/>
        <v>1</v>
      </c>
      <c r="AD32" s="87">
        <f t="shared" si="21"/>
        <v>0</v>
      </c>
      <c r="AE32" s="87">
        <f t="shared" si="22"/>
        <v>0</v>
      </c>
      <c r="AF32" s="1052">
        <f t="shared" si="23"/>
        <v>1</v>
      </c>
      <c r="AG32" s="87">
        <f t="shared" si="24"/>
        <v>0</v>
      </c>
      <c r="AH32" s="87">
        <f t="shared" si="25"/>
        <v>0</v>
      </c>
      <c r="AI32" s="1052">
        <f t="shared" si="26"/>
        <v>1</v>
      </c>
      <c r="AJ32" s="87">
        <f t="shared" si="27"/>
        <v>0</v>
      </c>
      <c r="AK32" s="87">
        <f t="shared" si="28"/>
        <v>0</v>
      </c>
      <c r="AL32" s="1052">
        <f t="shared" si="29"/>
        <v>0</v>
      </c>
      <c r="AM32" s="91">
        <f t="shared" si="30"/>
        <v>0</v>
      </c>
      <c r="AN32" s="91" t="str">
        <f t="shared" si="31"/>
        <v/>
      </c>
      <c r="AO32" s="1058">
        <f>+Parameter!$D$9</f>
        <v>0</v>
      </c>
      <c r="AP32" s="1054">
        <f t="shared" si="32"/>
        <v>0</v>
      </c>
      <c r="AQ32" s="395">
        <f>+Parameter!AH32</f>
        <v>0</v>
      </c>
      <c r="AR32" s="395">
        <f>+Parameter!AI32</f>
        <v>0</v>
      </c>
      <c r="AS32" s="393">
        <f>SUMIFS($I$4:$I$48,$F$4:$F$48,AQ29,$E$4:$E$48,AQ32)+SUMIFS($J$4:$J$48,$F$4:$F$48,AQ29,$E$4:$E$48,AQ32)+SUMIFS($H$4:$H$48,$F$4:$F$48,AQ29,$E$4:$E$48,AQ32)</f>
        <v>0</v>
      </c>
      <c r="AT32" s="393"/>
      <c r="AU32" s="395">
        <f>+Parameter!AL32</f>
        <v>0</v>
      </c>
      <c r="AV32" s="395">
        <f>+Parameter!AM32</f>
        <v>0</v>
      </c>
      <c r="AW32" s="393">
        <f>SUMIFS($I$4:$I$48,$F$4:$F$48,AQ29,$E$4:$E$48,AU32)+SUMIFS($J$4:$J$48,$F$4:$F$48,AQ29,$E$4:$E$48,AU32)+SUMIFS($H$4:$H$48,$F$4:$F$48,AQ29,$E$4:$E$48,AU32)</f>
        <v>0</v>
      </c>
      <c r="AX32" s="393"/>
      <c r="AY32" s="395">
        <f>+Parameter!AP32</f>
        <v>0</v>
      </c>
      <c r="AZ32" s="395">
        <f>+Parameter!AQ32</f>
        <v>0</v>
      </c>
      <c r="BA32" s="393">
        <f>SUMIFS($I$4:$I$48,$F$4:$F$48,AQ29,$E$4:$E$48,AY32)+SUMIFS($J$4:$J$48,$F$4:$F$48,AQ29,$E$4:$E$48,AY32)+SUMIFS($H$4:$H$48,$F$4:$F$48,AQ29,$E$4:$E$48,AY32)</f>
        <v>0</v>
      </c>
      <c r="BB32" s="372" t="str">
        <f>IF(BB33&lt;&gt;0,"Monatsende","")</f>
        <v/>
      </c>
      <c r="BD32" s="268"/>
      <c r="BE32" s="274">
        <f>IF($I$2=AQ29,1,IF($I$2=Jahr!$M$7,1,0))</f>
        <v>1</v>
      </c>
      <c r="BF32" s="728">
        <v>1</v>
      </c>
      <c r="BG32" s="699">
        <f t="shared" si="33"/>
        <v>0</v>
      </c>
      <c r="BH32" s="699">
        <f t="shared" si="34"/>
        <v>0</v>
      </c>
      <c r="BI32" s="699">
        <f t="shared" si="35"/>
        <v>0</v>
      </c>
      <c r="BJ32" s="700">
        <f t="shared" si="36"/>
        <v>0</v>
      </c>
      <c r="BK32" s="700">
        <f t="shared" si="37"/>
        <v>0</v>
      </c>
      <c r="BL32" s="700">
        <f t="shared" si="38"/>
        <v>0</v>
      </c>
      <c r="BM32" s="701">
        <f t="shared" si="39"/>
        <v>0</v>
      </c>
      <c r="BN32" s="701">
        <f t="shared" si="40"/>
        <v>0</v>
      </c>
      <c r="BO32" s="701">
        <f t="shared" si="41"/>
        <v>0</v>
      </c>
      <c r="BP32" s="698">
        <f t="shared" si="42"/>
        <v>0</v>
      </c>
      <c r="BQ32" s="698">
        <f t="shared" si="43"/>
        <v>0</v>
      </c>
      <c r="BR32" s="698">
        <f t="shared" si="44"/>
        <v>0</v>
      </c>
      <c r="BS32" s="270" t="s">
        <v>22</v>
      </c>
      <c r="BV32" s="1055"/>
      <c r="BW32" s="1056"/>
      <c r="BX32" s="1026"/>
    </row>
    <row r="33" spans="1:76" ht="13.35" customHeight="1" x14ac:dyDescent="0.45">
      <c r="A33" s="1003" t="str">
        <f t="shared" si="0"/>
        <v>!</v>
      </c>
      <c r="B33" s="721"/>
      <c r="C33" s="1180"/>
      <c r="D33" s="1182"/>
      <c r="E33" s="585"/>
      <c r="F33" s="586"/>
      <c r="G33" s="1194"/>
      <c r="H33" s="1195"/>
      <c r="I33" s="1192"/>
      <c r="J33" s="1196"/>
      <c r="K33" s="1057">
        <f t="shared" si="4"/>
        <v>0</v>
      </c>
      <c r="L33" s="1049">
        <f t="shared" si="2"/>
        <v>0</v>
      </c>
      <c r="M33" s="1050">
        <f>IF(AND(B33&gt;0,B33&lt;&gt;"x",M32&lt;&gt;0),+M32+1,0)</f>
        <v>0</v>
      </c>
      <c r="N33" s="1051">
        <f t="shared" si="5"/>
        <v>0</v>
      </c>
      <c r="O33" s="87">
        <f t="shared" si="6"/>
        <v>0</v>
      </c>
      <c r="P33" s="87" t="str">
        <f t="shared" si="7"/>
        <v/>
      </c>
      <c r="Q33" s="1052">
        <f t="shared" si="8"/>
        <v>0</v>
      </c>
      <c r="R33" s="87">
        <f t="shared" si="9"/>
        <v>0</v>
      </c>
      <c r="S33" s="87" t="str">
        <f t="shared" si="10"/>
        <v/>
      </c>
      <c r="T33" s="1052">
        <f t="shared" si="11"/>
        <v>0</v>
      </c>
      <c r="U33" s="87">
        <f t="shared" si="12"/>
        <v>0</v>
      </c>
      <c r="V33" s="87" t="str">
        <f t="shared" si="13"/>
        <v/>
      </c>
      <c r="W33" s="1052">
        <f t="shared" si="14"/>
        <v>1</v>
      </c>
      <c r="X33" s="87">
        <f t="shared" si="15"/>
        <v>0</v>
      </c>
      <c r="Y33" s="87">
        <f t="shared" si="16"/>
        <v>0</v>
      </c>
      <c r="Z33" s="1052">
        <f t="shared" si="17"/>
        <v>1</v>
      </c>
      <c r="AA33" s="87">
        <f t="shared" si="18"/>
        <v>0</v>
      </c>
      <c r="AB33" s="87">
        <f t="shared" si="19"/>
        <v>0</v>
      </c>
      <c r="AC33" s="1052">
        <f t="shared" si="20"/>
        <v>1</v>
      </c>
      <c r="AD33" s="87">
        <f t="shared" si="21"/>
        <v>0</v>
      </c>
      <c r="AE33" s="87">
        <f t="shared" si="22"/>
        <v>0</v>
      </c>
      <c r="AF33" s="1052">
        <f t="shared" si="23"/>
        <v>1</v>
      </c>
      <c r="AG33" s="87">
        <f t="shared" si="24"/>
        <v>0</v>
      </c>
      <c r="AH33" s="87">
        <f t="shared" si="25"/>
        <v>0</v>
      </c>
      <c r="AI33" s="1052">
        <f t="shared" si="26"/>
        <v>1</v>
      </c>
      <c r="AJ33" s="87">
        <f t="shared" si="27"/>
        <v>0</v>
      </c>
      <c r="AK33" s="87">
        <f t="shared" si="28"/>
        <v>0</v>
      </c>
      <c r="AL33" s="1052">
        <f t="shared" si="29"/>
        <v>0</v>
      </c>
      <c r="AM33" s="91">
        <f t="shared" si="30"/>
        <v>0</v>
      </c>
      <c r="AN33" s="91" t="str">
        <f t="shared" si="31"/>
        <v/>
      </c>
      <c r="AO33" s="1058">
        <f>+Parameter!$D$9</f>
        <v>0</v>
      </c>
      <c r="AP33" s="1054">
        <f t="shared" si="32"/>
        <v>0</v>
      </c>
      <c r="AQ33" s="397">
        <f>+Parameter!AH33</f>
        <v>0</v>
      </c>
      <c r="AR33" s="397">
        <f>+Parameter!AI33</f>
        <v>0</v>
      </c>
      <c r="AS33" s="393">
        <f>SUMIFS($I$4:$I$48,$F$4:$F$48,AQ29,$E$4:$E$48,AQ33)+SUMIFS($J$4:$J$48,$F$4:$F$48,AQ29,$E$4:$E$48,AQ33)+SUMIFS($H$4:$H$48,$F$4:$F$48,AQ29,$E$4:$E$48,AQ33)</f>
        <v>0</v>
      </c>
      <c r="AT33" s="396"/>
      <c r="AU33" s="397">
        <f>+Parameter!AL33</f>
        <v>0</v>
      </c>
      <c r="AV33" s="397">
        <f>+Parameter!AM33</f>
        <v>0</v>
      </c>
      <c r="AW33" s="393">
        <f>SUMIFS($I$4:$I$48,$F$4:$F$48,AQ29,$E$4:$E$48,AU33)+SUMIFS($J$4:$J$48,$F$4:$F$48,AQ29,$E$4:$E$48,AU33)+SUMIFS($H$4:$H$48,$F$4:$F$48,AQ29,$E$4:$E$48,AU33)</f>
        <v>0</v>
      </c>
      <c r="AX33" s="396"/>
      <c r="AY33" s="397">
        <f>+Parameter!AP33</f>
        <v>0</v>
      </c>
      <c r="AZ33" s="397">
        <f>+Parameter!AQ33</f>
        <v>0</v>
      </c>
      <c r="BA33" s="393">
        <f>SUMIFS($I$4:$I$48,$F$4:$F$48,AQ29,$E$4:$E$48,AY33)+SUMIFS($J$4:$J$48,$F$4:$F$48,AQ29,$E$4:$E$48,AY33)+SUMIFS($H$4:$H$48,$F$4:$F$48,AQ29,$E$4:$E$48,AY33)</f>
        <v>0</v>
      </c>
      <c r="BB33" s="375">
        <f>+AE3</f>
        <v>0</v>
      </c>
      <c r="BD33" s="268"/>
      <c r="BE33" s="274">
        <f>IF($I$2=AQ29,1,IF($I$2=Jahr!$M$7,1,0))</f>
        <v>1</v>
      </c>
      <c r="BF33" s="728">
        <v>1</v>
      </c>
      <c r="BG33" s="702">
        <f t="shared" si="33"/>
        <v>0</v>
      </c>
      <c r="BH33" s="702">
        <f t="shared" si="34"/>
        <v>0</v>
      </c>
      <c r="BI33" s="702">
        <f t="shared" si="35"/>
        <v>0</v>
      </c>
      <c r="BJ33" s="703">
        <f t="shared" si="36"/>
        <v>0</v>
      </c>
      <c r="BK33" s="703">
        <f t="shared" si="37"/>
        <v>0</v>
      </c>
      <c r="BL33" s="703">
        <f t="shared" si="38"/>
        <v>0</v>
      </c>
      <c r="BM33" s="704">
        <f t="shared" si="39"/>
        <v>0</v>
      </c>
      <c r="BN33" s="704">
        <f t="shared" si="40"/>
        <v>0</v>
      </c>
      <c r="BO33" s="704">
        <f t="shared" si="41"/>
        <v>0</v>
      </c>
      <c r="BP33" s="705">
        <f t="shared" si="42"/>
        <v>0</v>
      </c>
      <c r="BQ33" s="705">
        <f t="shared" si="43"/>
        <v>0</v>
      </c>
      <c r="BR33" s="705">
        <f t="shared" si="44"/>
        <v>0</v>
      </c>
      <c r="BS33" s="277">
        <f>SUMIFS($H$4:$H$48,$F$4:$F$48,AQ29)</f>
        <v>0</v>
      </c>
      <c r="BT33" s="277">
        <f>SUMIFS($I$4:$I$48,$F$4:$F$48,AQ29)</f>
        <v>0</v>
      </c>
      <c r="BU33" s="277">
        <f>SUMIFS($J$4:$J$48,$F$4:$F$48,AQ29)</f>
        <v>0</v>
      </c>
      <c r="BV33" s="278">
        <f>IF($AP$2=0,+BW33-BB29,0)</f>
        <v>0</v>
      </c>
      <c r="BW33" s="1059">
        <f>+AE$50</f>
        <v>0</v>
      </c>
      <c r="BX33" s="1026"/>
    </row>
    <row r="34" spans="1:76" ht="13.35" customHeight="1" x14ac:dyDescent="0.45">
      <c r="A34" s="1003" t="str">
        <f t="shared" si="0"/>
        <v>!</v>
      </c>
      <c r="B34" s="721"/>
      <c r="C34" s="1180"/>
      <c r="D34" s="1182"/>
      <c r="E34" s="585"/>
      <c r="F34" s="586"/>
      <c r="G34" s="1194"/>
      <c r="H34" s="1195"/>
      <c r="I34" s="1192"/>
      <c r="J34" s="1196"/>
      <c r="K34" s="1057">
        <f t="shared" si="4"/>
        <v>0</v>
      </c>
      <c r="L34" s="1049">
        <f t="shared" si="2"/>
        <v>0</v>
      </c>
      <c r="M34" s="1050">
        <f t="shared" si="46"/>
        <v>0</v>
      </c>
      <c r="N34" s="1051">
        <f t="shared" si="5"/>
        <v>0</v>
      </c>
      <c r="O34" s="87">
        <f t="shared" si="6"/>
        <v>0</v>
      </c>
      <c r="P34" s="87" t="str">
        <f t="shared" si="7"/>
        <v/>
      </c>
      <c r="Q34" s="1052">
        <f t="shared" si="8"/>
        <v>0</v>
      </c>
      <c r="R34" s="87">
        <f t="shared" si="9"/>
        <v>0</v>
      </c>
      <c r="S34" s="87" t="str">
        <f t="shared" si="10"/>
        <v/>
      </c>
      <c r="T34" s="1052">
        <f t="shared" si="11"/>
        <v>0</v>
      </c>
      <c r="U34" s="87">
        <f t="shared" si="12"/>
        <v>0</v>
      </c>
      <c r="V34" s="87" t="str">
        <f t="shared" si="13"/>
        <v/>
      </c>
      <c r="W34" s="1052">
        <f t="shared" si="14"/>
        <v>1</v>
      </c>
      <c r="X34" s="87">
        <f t="shared" si="15"/>
        <v>0</v>
      </c>
      <c r="Y34" s="87">
        <f t="shared" si="16"/>
        <v>0</v>
      </c>
      <c r="Z34" s="1052">
        <f t="shared" si="17"/>
        <v>1</v>
      </c>
      <c r="AA34" s="87">
        <f t="shared" si="18"/>
        <v>0</v>
      </c>
      <c r="AB34" s="87">
        <f t="shared" si="19"/>
        <v>0</v>
      </c>
      <c r="AC34" s="1052">
        <f t="shared" si="20"/>
        <v>1</v>
      </c>
      <c r="AD34" s="87">
        <f t="shared" si="21"/>
        <v>0</v>
      </c>
      <c r="AE34" s="87">
        <f t="shared" si="22"/>
        <v>0</v>
      </c>
      <c r="AF34" s="1052">
        <f t="shared" si="23"/>
        <v>1</v>
      </c>
      <c r="AG34" s="87">
        <f t="shared" si="24"/>
        <v>0</v>
      </c>
      <c r="AH34" s="87">
        <f t="shared" si="25"/>
        <v>0</v>
      </c>
      <c r="AI34" s="1052">
        <f t="shared" si="26"/>
        <v>1</v>
      </c>
      <c r="AJ34" s="87">
        <f t="shared" si="27"/>
        <v>0</v>
      </c>
      <c r="AK34" s="87">
        <f t="shared" si="28"/>
        <v>0</v>
      </c>
      <c r="AL34" s="1052">
        <f t="shared" si="29"/>
        <v>0</v>
      </c>
      <c r="AM34" s="91">
        <f t="shared" si="30"/>
        <v>0</v>
      </c>
      <c r="AN34" s="91" t="str">
        <f t="shared" si="31"/>
        <v/>
      </c>
      <c r="AO34" s="1053">
        <f>IF(AP34="E",1,0)</f>
        <v>0</v>
      </c>
      <c r="AP34" s="1054">
        <f t="shared" si="32"/>
        <v>0</v>
      </c>
      <c r="AQ34" s="582" t="str">
        <f>+Parameter!AH34</f>
        <v>#</v>
      </c>
      <c r="AR34" s="631"/>
      <c r="AS34" s="632">
        <f>SUM(AS35:AS38)</f>
        <v>0</v>
      </c>
      <c r="AT34" s="632"/>
      <c r="AU34" s="632"/>
      <c r="AV34" s="632"/>
      <c r="AW34" s="632">
        <f>SUM(AW35:AW38)</f>
        <v>0</v>
      </c>
      <c r="AX34" s="632"/>
      <c r="AY34" s="632"/>
      <c r="AZ34" s="632"/>
      <c r="BA34" s="632">
        <f>SUM(BA35:BA38)</f>
        <v>0</v>
      </c>
      <c r="BB34" s="634">
        <f>+BA34+AW34+AS34</f>
        <v>0</v>
      </c>
      <c r="BD34" s="268"/>
      <c r="BE34" s="274">
        <f>IF($I$2=AQ34,1,IF($I$2=Jahr!$M$7,1,0))</f>
        <v>1</v>
      </c>
      <c r="BF34" s="728">
        <v>1</v>
      </c>
      <c r="BG34" s="227"/>
      <c r="BH34" s="227"/>
      <c r="BI34" s="227"/>
      <c r="BJ34" s="227"/>
      <c r="BK34" s="227"/>
      <c r="BL34" s="227"/>
      <c r="BM34" s="227"/>
      <c r="BN34" s="227"/>
      <c r="BO34" s="227"/>
      <c r="BP34" s="273"/>
      <c r="BQ34" s="273"/>
      <c r="BR34" s="273"/>
      <c r="BV34" s="1055"/>
      <c r="BW34" s="1056"/>
      <c r="BX34" s="1026"/>
    </row>
    <row r="35" spans="1:76" ht="13.35" customHeight="1" x14ac:dyDescent="0.45">
      <c r="A35" s="1003" t="str">
        <f t="shared" si="0"/>
        <v>!</v>
      </c>
      <c r="B35" s="721"/>
      <c r="C35" s="1180"/>
      <c r="D35" s="1183"/>
      <c r="E35" s="585"/>
      <c r="F35" s="586"/>
      <c r="G35" s="1194"/>
      <c r="H35" s="1195"/>
      <c r="I35" s="1192"/>
      <c r="J35" s="1196"/>
      <c r="K35" s="1057">
        <f t="shared" si="4"/>
        <v>0</v>
      </c>
      <c r="L35" s="1049">
        <f t="shared" si="2"/>
        <v>0</v>
      </c>
      <c r="M35" s="1050">
        <f t="shared" si="46"/>
        <v>0</v>
      </c>
      <c r="N35" s="1051">
        <f t="shared" si="5"/>
        <v>0</v>
      </c>
      <c r="O35" s="87">
        <f t="shared" si="6"/>
        <v>0</v>
      </c>
      <c r="P35" s="87" t="str">
        <f t="shared" si="7"/>
        <v/>
      </c>
      <c r="Q35" s="1052">
        <f t="shared" si="8"/>
        <v>0</v>
      </c>
      <c r="R35" s="87">
        <f t="shared" si="9"/>
        <v>0</v>
      </c>
      <c r="S35" s="87" t="str">
        <f t="shared" si="10"/>
        <v/>
      </c>
      <c r="T35" s="1052">
        <f t="shared" si="11"/>
        <v>0</v>
      </c>
      <c r="U35" s="87">
        <f t="shared" si="12"/>
        <v>0</v>
      </c>
      <c r="V35" s="87" t="str">
        <f t="shared" si="13"/>
        <v/>
      </c>
      <c r="W35" s="1052">
        <f t="shared" si="14"/>
        <v>1</v>
      </c>
      <c r="X35" s="87">
        <f t="shared" si="15"/>
        <v>0</v>
      </c>
      <c r="Y35" s="87">
        <f t="shared" si="16"/>
        <v>0</v>
      </c>
      <c r="Z35" s="1052">
        <f t="shared" si="17"/>
        <v>1</v>
      </c>
      <c r="AA35" s="87">
        <f t="shared" si="18"/>
        <v>0</v>
      </c>
      <c r="AB35" s="87">
        <f t="shared" si="19"/>
        <v>0</v>
      </c>
      <c r="AC35" s="1052">
        <f t="shared" si="20"/>
        <v>1</v>
      </c>
      <c r="AD35" s="87">
        <f t="shared" si="21"/>
        <v>0</v>
      </c>
      <c r="AE35" s="87">
        <f t="shared" si="22"/>
        <v>0</v>
      </c>
      <c r="AF35" s="1052">
        <f t="shared" si="23"/>
        <v>1</v>
      </c>
      <c r="AG35" s="87">
        <f t="shared" si="24"/>
        <v>0</v>
      </c>
      <c r="AH35" s="87">
        <f t="shared" si="25"/>
        <v>0</v>
      </c>
      <c r="AI35" s="1052">
        <f t="shared" si="26"/>
        <v>1</v>
      </c>
      <c r="AJ35" s="87">
        <f t="shared" si="27"/>
        <v>0</v>
      </c>
      <c r="AK35" s="87">
        <f t="shared" si="28"/>
        <v>0</v>
      </c>
      <c r="AL35" s="1052">
        <f t="shared" si="29"/>
        <v>0</v>
      </c>
      <c r="AM35" s="91">
        <f t="shared" si="30"/>
        <v>0</v>
      </c>
      <c r="AN35" s="91" t="str">
        <f t="shared" si="31"/>
        <v/>
      </c>
      <c r="AO35" s="1058">
        <f>+Parameter!$D$10</f>
        <v>0</v>
      </c>
      <c r="AP35" s="1054">
        <f t="shared" si="32"/>
        <v>0</v>
      </c>
      <c r="AQ35" s="398">
        <f>+Parameter!AH35</f>
        <v>0</v>
      </c>
      <c r="AR35" s="399">
        <f>+Parameter!AI35</f>
        <v>0</v>
      </c>
      <c r="AS35" s="367">
        <f>SUMIFS($I$4:$I$48,$F$4:$F$48,AQ34,$E$4:$E$48,AQ35)+SUMIFS($J$4:$J$48,$F$4:$F$48,AQ34,$E$4:$E$48,AQ35)+SUMIFS($H$4:$H$48,$F$4:$F$48,AQ34,$E$4:$E$48,AQ35)</f>
        <v>0</v>
      </c>
      <c r="AT35" s="367"/>
      <c r="AU35" s="398">
        <f>+Parameter!AL35</f>
        <v>0</v>
      </c>
      <c r="AV35" s="399">
        <f>+Parameter!AM35</f>
        <v>0</v>
      </c>
      <c r="AW35" s="367">
        <f>SUMIFS($I$4:$I$48,$F$4:$F$48,AQ34,$E$4:$E$48,AU35)+SUMIFS($J$4:$J$48,$F$4:$F$48,AQ34,$E$4:$E$48,AU35)+SUMIFS($H$4:$H$48,$F$4:$F$48,AQ34,$E$4:$E$48,AU35)</f>
        <v>0</v>
      </c>
      <c r="AX35" s="367"/>
      <c r="AY35" s="398">
        <f>+Parameter!AP35</f>
        <v>0</v>
      </c>
      <c r="AZ35" s="399">
        <f>+Parameter!AQ35</f>
        <v>0</v>
      </c>
      <c r="BA35" s="367">
        <f>SUMIFS($I$4:$I$48,$F$4:$F$48,AQ34,$E$4:$E$48,AY35)+SUMIFS($J$4:$J$48,$F$4:$F$48,AQ34,$E$4:$E$48,AY35)+SUMIFS($H$4:$H$48,$F$4:$F$48,AQ34,$E$4:$E$48,AY35)</f>
        <v>0</v>
      </c>
      <c r="BB35" s="370" t="str">
        <f>IF(AND($B$50="y",BB36&lt;&gt;0),"aktuell","")</f>
        <v/>
      </c>
      <c r="BD35" s="268"/>
      <c r="BE35" s="274">
        <f>IF($I$2=AQ34,1,IF($I$2=Jahr!$M$7,1,0))</f>
        <v>1</v>
      </c>
      <c r="BF35" s="728">
        <v>1</v>
      </c>
      <c r="BG35" s="699">
        <f t="shared" si="33"/>
        <v>0</v>
      </c>
      <c r="BH35" s="699">
        <f t="shared" si="34"/>
        <v>0</v>
      </c>
      <c r="BI35" s="699">
        <f t="shared" si="35"/>
        <v>0</v>
      </c>
      <c r="BJ35" s="700">
        <f t="shared" si="36"/>
        <v>0</v>
      </c>
      <c r="BK35" s="700">
        <f t="shared" si="37"/>
        <v>0</v>
      </c>
      <c r="BL35" s="700">
        <f t="shared" si="38"/>
        <v>0</v>
      </c>
      <c r="BM35" s="701">
        <f t="shared" si="39"/>
        <v>0</v>
      </c>
      <c r="BN35" s="701">
        <f t="shared" si="40"/>
        <v>0</v>
      </c>
      <c r="BO35" s="701">
        <f t="shared" si="41"/>
        <v>0</v>
      </c>
      <c r="BP35" s="698">
        <f t="shared" si="42"/>
        <v>0</v>
      </c>
      <c r="BQ35" s="698">
        <f t="shared" si="43"/>
        <v>0</v>
      </c>
      <c r="BR35" s="698">
        <f t="shared" si="44"/>
        <v>0</v>
      </c>
      <c r="BS35" s="270" t="s">
        <v>8</v>
      </c>
      <c r="BV35" s="1055"/>
      <c r="BW35" s="1056"/>
      <c r="BX35" s="1026"/>
    </row>
    <row r="36" spans="1:76" ht="13.35" customHeight="1" x14ac:dyDescent="0.45">
      <c r="A36" s="1003" t="str">
        <f t="shared" si="0"/>
        <v>!</v>
      </c>
      <c r="B36" s="721"/>
      <c r="C36" s="1180"/>
      <c r="D36" s="1182"/>
      <c r="E36" s="585"/>
      <c r="F36" s="586"/>
      <c r="G36" s="1194"/>
      <c r="H36" s="1195"/>
      <c r="I36" s="1192"/>
      <c r="J36" s="1196"/>
      <c r="K36" s="1057">
        <f t="shared" si="4"/>
        <v>0</v>
      </c>
      <c r="L36" s="1049">
        <f>IF(ISERROR(+H36+I36+J36),1,0)</f>
        <v>0</v>
      </c>
      <c r="M36" s="1050">
        <f t="shared" ref="M36:M46" si="47">IF(AND(B36&gt;0,B36&lt;&gt;"x",M35&lt;&gt;0),+M35+1,0)</f>
        <v>0</v>
      </c>
      <c r="N36" s="1051">
        <f t="shared" si="5"/>
        <v>0</v>
      </c>
      <c r="O36" s="87">
        <f t="shared" si="6"/>
        <v>0</v>
      </c>
      <c r="P36" s="87" t="str">
        <f t="shared" si="7"/>
        <v/>
      </c>
      <c r="Q36" s="1052">
        <f t="shared" si="8"/>
        <v>0</v>
      </c>
      <c r="R36" s="87">
        <f t="shared" si="9"/>
        <v>0</v>
      </c>
      <c r="S36" s="87" t="str">
        <f t="shared" si="10"/>
        <v/>
      </c>
      <c r="T36" s="1052">
        <f t="shared" si="11"/>
        <v>0</v>
      </c>
      <c r="U36" s="87">
        <f t="shared" si="12"/>
        <v>0</v>
      </c>
      <c r="V36" s="87" t="str">
        <f t="shared" si="13"/>
        <v/>
      </c>
      <c r="W36" s="1052">
        <f t="shared" si="14"/>
        <v>1</v>
      </c>
      <c r="X36" s="87">
        <f t="shared" si="15"/>
        <v>0</v>
      </c>
      <c r="Y36" s="87">
        <f t="shared" si="16"/>
        <v>0</v>
      </c>
      <c r="Z36" s="1052">
        <f t="shared" si="17"/>
        <v>1</v>
      </c>
      <c r="AA36" s="87">
        <f t="shared" si="18"/>
        <v>0</v>
      </c>
      <c r="AB36" s="87">
        <f t="shared" si="19"/>
        <v>0</v>
      </c>
      <c r="AC36" s="1052">
        <f t="shared" si="20"/>
        <v>1</v>
      </c>
      <c r="AD36" s="87">
        <f t="shared" si="21"/>
        <v>0</v>
      </c>
      <c r="AE36" s="87">
        <f t="shared" si="22"/>
        <v>0</v>
      </c>
      <c r="AF36" s="1052">
        <f t="shared" si="23"/>
        <v>1</v>
      </c>
      <c r="AG36" s="87">
        <f t="shared" si="24"/>
        <v>0</v>
      </c>
      <c r="AH36" s="87">
        <f t="shared" si="25"/>
        <v>0</v>
      </c>
      <c r="AI36" s="1052">
        <f t="shared" si="26"/>
        <v>1</v>
      </c>
      <c r="AJ36" s="87">
        <f t="shared" si="27"/>
        <v>0</v>
      </c>
      <c r="AK36" s="87">
        <f t="shared" si="28"/>
        <v>0</v>
      </c>
      <c r="AL36" s="1052">
        <f t="shared" si="29"/>
        <v>0</v>
      </c>
      <c r="AM36" s="91">
        <f t="shared" si="30"/>
        <v>0</v>
      </c>
      <c r="AN36" s="91" t="str">
        <f t="shared" si="31"/>
        <v/>
      </c>
      <c r="AO36" s="1058">
        <f>+Parameter!$D$10</f>
        <v>0</v>
      </c>
      <c r="AP36" s="1054">
        <f t="shared" si="32"/>
        <v>0</v>
      </c>
      <c r="AQ36" s="399">
        <f>+Parameter!AH36</f>
        <v>0</v>
      </c>
      <c r="AR36" s="399">
        <f>+Parameter!AI36</f>
        <v>0</v>
      </c>
      <c r="AS36" s="367">
        <f>SUMIFS($I$4:$I$48,$F$4:$F$48,AQ34,$E$4:$E$48,AQ36)+SUMIFS($J$4:$J$48,$F$4:$F$48,AQ34,$E$4:$E$48,AQ36)+SUMIFS($H$4:$H$48,$F$4:$F$48,AQ34,$E$4:$E$48,AQ36)</f>
        <v>0</v>
      </c>
      <c r="AT36" s="367"/>
      <c r="AU36" s="399">
        <f>+Parameter!AL36</f>
        <v>0</v>
      </c>
      <c r="AV36" s="399">
        <f>+Parameter!AM36</f>
        <v>0</v>
      </c>
      <c r="AW36" s="367">
        <f>SUMIFS($I$4:$I$48,$F$4:$F$48,AQ34,$E$4:$E$48,AU36)+SUMIFS($J$4:$J$48,$F$4:$F$48,AQ34,$E$4:$E$48,AU36)+SUMIFS($H$4:$H$48,$F$4:$F$48,AQ34,$E$4:$E$48,AU36)</f>
        <v>0</v>
      </c>
      <c r="AX36" s="367"/>
      <c r="AY36" s="399">
        <f>+Parameter!AP36</f>
        <v>0</v>
      </c>
      <c r="AZ36" s="399">
        <f>+Parameter!AQ36</f>
        <v>0</v>
      </c>
      <c r="BA36" s="367">
        <f>SUMIFS($I$4:$I$48,$F$4:$F$48,AQ34,$E$4:$E$48,AY36)+SUMIFS($J$4:$J$48,$F$4:$F$48,AQ34,$E$4:$E$48,AY36)+SUMIFS($H$4:$H$48,$F$4:$F$48,AQ34,$E$4:$E$48,AY36)</f>
        <v>0</v>
      </c>
      <c r="BB36" s="371">
        <f>+AH2</f>
        <v>0</v>
      </c>
      <c r="BD36" s="268"/>
      <c r="BE36" s="274">
        <f>IF($I$2=AQ34,1,IF($I$2=Jahr!$M$7,1,0))</f>
        <v>1</v>
      </c>
      <c r="BF36" s="728">
        <v>1</v>
      </c>
      <c r="BG36" s="699">
        <f t="shared" si="33"/>
        <v>0</v>
      </c>
      <c r="BH36" s="699">
        <f t="shared" si="34"/>
        <v>0</v>
      </c>
      <c r="BI36" s="699">
        <f t="shared" si="35"/>
        <v>0</v>
      </c>
      <c r="BJ36" s="700">
        <f t="shared" si="36"/>
        <v>0</v>
      </c>
      <c r="BK36" s="700">
        <f t="shared" si="37"/>
        <v>0</v>
      </c>
      <c r="BL36" s="700">
        <f t="shared" si="38"/>
        <v>0</v>
      </c>
      <c r="BM36" s="701">
        <f t="shared" si="39"/>
        <v>0</v>
      </c>
      <c r="BN36" s="701">
        <f t="shared" si="40"/>
        <v>0</v>
      </c>
      <c r="BO36" s="701">
        <f t="shared" si="41"/>
        <v>0</v>
      </c>
      <c r="BP36" s="698">
        <f t="shared" si="42"/>
        <v>0</v>
      </c>
      <c r="BQ36" s="698">
        <f t="shared" si="43"/>
        <v>0</v>
      </c>
      <c r="BR36" s="698">
        <f t="shared" si="44"/>
        <v>0</v>
      </c>
      <c r="BS36" s="275">
        <f>SUMIFS($H$4:$H$48,$F$4:$F$48,AQ34,$B$4:$B$48,"&gt;0")</f>
        <v>0</v>
      </c>
      <c r="BT36" s="275">
        <f>SUMIFS($I$4:$I$48,$F$4:$F$48,AQ34,$B$4:$B$48,"&gt;0")</f>
        <v>0</v>
      </c>
      <c r="BU36" s="275">
        <f>SUMIFS($J$4:$J$48,$F$4:$F$48,AQ34,$B$4:$B$48,"&gt;0")</f>
        <v>0</v>
      </c>
      <c r="BV36" s="276"/>
      <c r="BW36" s="1056"/>
      <c r="BX36" s="1026"/>
    </row>
    <row r="37" spans="1:76" ht="13.35" customHeight="1" x14ac:dyDescent="0.45">
      <c r="A37" s="1003" t="str">
        <f t="shared" si="0"/>
        <v>!</v>
      </c>
      <c r="B37" s="721"/>
      <c r="C37" s="1180"/>
      <c r="D37" s="722"/>
      <c r="E37" s="585"/>
      <c r="F37" s="586"/>
      <c r="G37" s="1194"/>
      <c r="H37" s="1195"/>
      <c r="I37" s="1192"/>
      <c r="J37" s="1196"/>
      <c r="K37" s="1057">
        <f t="shared" si="4"/>
        <v>0</v>
      </c>
      <c r="L37" s="1049">
        <f t="shared" si="2"/>
        <v>0</v>
      </c>
      <c r="M37" s="1050">
        <f>IF(AND(B37&gt;0,B37&lt;&gt;"x",M36&lt;&gt;0),+M36+1,0)</f>
        <v>0</v>
      </c>
      <c r="N37" s="1051">
        <f t="shared" si="5"/>
        <v>0</v>
      </c>
      <c r="O37" s="87">
        <f t="shared" si="6"/>
        <v>0</v>
      </c>
      <c r="P37" s="87" t="str">
        <f t="shared" si="7"/>
        <v/>
      </c>
      <c r="Q37" s="1052">
        <f t="shared" si="8"/>
        <v>0</v>
      </c>
      <c r="R37" s="87">
        <f t="shared" si="9"/>
        <v>0</v>
      </c>
      <c r="S37" s="87" t="str">
        <f t="shared" si="10"/>
        <v/>
      </c>
      <c r="T37" s="1052">
        <f t="shared" si="11"/>
        <v>0</v>
      </c>
      <c r="U37" s="87">
        <f t="shared" si="12"/>
        <v>0</v>
      </c>
      <c r="V37" s="87" t="str">
        <f t="shared" si="13"/>
        <v/>
      </c>
      <c r="W37" s="1052">
        <f t="shared" si="14"/>
        <v>1</v>
      </c>
      <c r="X37" s="87">
        <f t="shared" si="15"/>
        <v>0</v>
      </c>
      <c r="Y37" s="87">
        <f t="shared" si="16"/>
        <v>0</v>
      </c>
      <c r="Z37" s="1052">
        <f t="shared" si="17"/>
        <v>1</v>
      </c>
      <c r="AA37" s="87">
        <f t="shared" si="18"/>
        <v>0</v>
      </c>
      <c r="AB37" s="87">
        <f t="shared" si="19"/>
        <v>0</v>
      </c>
      <c r="AC37" s="1052">
        <f t="shared" si="20"/>
        <v>1</v>
      </c>
      <c r="AD37" s="87">
        <f t="shared" si="21"/>
        <v>0</v>
      </c>
      <c r="AE37" s="87">
        <f t="shared" si="22"/>
        <v>0</v>
      </c>
      <c r="AF37" s="1052">
        <f t="shared" si="23"/>
        <v>1</v>
      </c>
      <c r="AG37" s="87">
        <f t="shared" si="24"/>
        <v>0</v>
      </c>
      <c r="AH37" s="87">
        <f t="shared" si="25"/>
        <v>0</v>
      </c>
      <c r="AI37" s="1052">
        <f t="shared" si="26"/>
        <v>1</v>
      </c>
      <c r="AJ37" s="87">
        <f t="shared" si="27"/>
        <v>0</v>
      </c>
      <c r="AK37" s="87">
        <f t="shared" si="28"/>
        <v>0</v>
      </c>
      <c r="AL37" s="1052">
        <f t="shared" si="29"/>
        <v>0</v>
      </c>
      <c r="AM37" s="91">
        <f t="shared" si="30"/>
        <v>0</v>
      </c>
      <c r="AN37" s="91" t="str">
        <f t="shared" si="31"/>
        <v/>
      </c>
      <c r="AO37" s="1058">
        <f>+Parameter!$D$10</f>
        <v>0</v>
      </c>
      <c r="AP37" s="1054">
        <f t="shared" si="32"/>
        <v>0</v>
      </c>
      <c r="AQ37" s="399">
        <f>+Parameter!AH37</f>
        <v>0</v>
      </c>
      <c r="AR37" s="399">
        <f>+Parameter!AI37</f>
        <v>0</v>
      </c>
      <c r="AS37" s="367">
        <f>SUMIFS($I$4:$I$48,$F$4:$F$48,AQ34,$E$4:$E$48,AQ37)+SUMIFS($J$4:$J$48,$F$4:$F$48,AQ34,$E$4:$E$48,AQ37)+SUMIFS($H$4:$H$48,$F$4:$F$48,AQ34,$E$4:$E$48,AQ37)</f>
        <v>0</v>
      </c>
      <c r="AT37" s="367"/>
      <c r="AU37" s="399">
        <f>+Parameter!AL37</f>
        <v>0</v>
      </c>
      <c r="AV37" s="399">
        <f>+Parameter!AM37</f>
        <v>0</v>
      </c>
      <c r="AW37" s="367">
        <f>SUMIFS($I$4:$I$48,$F$4:$F$48,AQ34,$E$4:$E$48,AU37)+SUMIFS($J$4:$J$48,$F$4:$F$48,AQ34,$E$4:$E$48,AU37)+SUMIFS($H$4:$H$48,$F$4:$F$48,AQ34,$E$4:$E$48,AU37)</f>
        <v>0</v>
      </c>
      <c r="AX37" s="367"/>
      <c r="AY37" s="399">
        <f>+Parameter!AP37</f>
        <v>0</v>
      </c>
      <c r="AZ37" s="399">
        <f>+Parameter!AQ37</f>
        <v>0</v>
      </c>
      <c r="BA37" s="367">
        <f>SUMIFS($I$4:$I$48,$F$4:$F$48,AQ34,$E$4:$E$48,AY37)+SUMIFS($J$4:$J$48,$F$4:$F$48,AQ34,$E$4:$E$48,AY37)+SUMIFS($H$4:$H$48,$F$4:$F$48,AQ34,$E$4:$E$48,AY37)</f>
        <v>0</v>
      </c>
      <c r="BB37" s="372" t="str">
        <f>IF(BB38&lt;&gt;0,"Monatsende","")</f>
        <v/>
      </c>
      <c r="BD37" s="268"/>
      <c r="BE37" s="274">
        <f>IF($I$2=AQ34,1,IF($I$2=Jahr!$M$7,1,0))</f>
        <v>1</v>
      </c>
      <c r="BF37" s="728">
        <v>1</v>
      </c>
      <c r="BG37" s="699">
        <f t="shared" si="33"/>
        <v>0</v>
      </c>
      <c r="BH37" s="699">
        <f t="shared" si="34"/>
        <v>0</v>
      </c>
      <c r="BI37" s="699">
        <f t="shared" si="35"/>
        <v>0</v>
      </c>
      <c r="BJ37" s="700">
        <f t="shared" si="36"/>
        <v>0</v>
      </c>
      <c r="BK37" s="700">
        <f t="shared" si="37"/>
        <v>0</v>
      </c>
      <c r="BL37" s="700">
        <f t="shared" si="38"/>
        <v>0</v>
      </c>
      <c r="BM37" s="701">
        <f t="shared" si="39"/>
        <v>0</v>
      </c>
      <c r="BN37" s="701">
        <f t="shared" si="40"/>
        <v>0</v>
      </c>
      <c r="BO37" s="701">
        <f t="shared" si="41"/>
        <v>0</v>
      </c>
      <c r="BP37" s="698">
        <f t="shared" si="42"/>
        <v>0</v>
      </c>
      <c r="BQ37" s="698">
        <f t="shared" si="43"/>
        <v>0</v>
      </c>
      <c r="BR37" s="698">
        <f t="shared" si="44"/>
        <v>0</v>
      </c>
      <c r="BS37" s="270" t="s">
        <v>22</v>
      </c>
      <c r="BV37" s="1055"/>
      <c r="BW37" s="1056"/>
      <c r="BX37" s="1026"/>
    </row>
    <row r="38" spans="1:76" ht="13.35" customHeight="1" x14ac:dyDescent="0.45">
      <c r="A38" s="1003" t="str">
        <f t="shared" si="0"/>
        <v>!</v>
      </c>
      <c r="B38" s="721"/>
      <c r="C38" s="1180"/>
      <c r="D38" s="722"/>
      <c r="E38" s="585"/>
      <c r="F38" s="586"/>
      <c r="G38" s="1194"/>
      <c r="H38" s="1195"/>
      <c r="I38" s="1192"/>
      <c r="J38" s="1196"/>
      <c r="K38" s="1057">
        <f t="shared" si="4"/>
        <v>0</v>
      </c>
      <c r="L38" s="1049">
        <f t="shared" si="2"/>
        <v>0</v>
      </c>
      <c r="M38" s="1050">
        <f t="shared" si="47"/>
        <v>0</v>
      </c>
      <c r="N38" s="1051">
        <f t="shared" si="5"/>
        <v>0</v>
      </c>
      <c r="O38" s="87">
        <f t="shared" si="6"/>
        <v>0</v>
      </c>
      <c r="P38" s="87" t="str">
        <f t="shared" si="7"/>
        <v/>
      </c>
      <c r="Q38" s="1052">
        <f t="shared" si="8"/>
        <v>0</v>
      </c>
      <c r="R38" s="87">
        <f t="shared" si="9"/>
        <v>0</v>
      </c>
      <c r="S38" s="87" t="str">
        <f t="shared" si="10"/>
        <v/>
      </c>
      <c r="T38" s="1052">
        <f t="shared" si="11"/>
        <v>0</v>
      </c>
      <c r="U38" s="87">
        <f t="shared" si="12"/>
        <v>0</v>
      </c>
      <c r="V38" s="87" t="str">
        <f t="shared" si="13"/>
        <v/>
      </c>
      <c r="W38" s="1052">
        <f t="shared" si="14"/>
        <v>1</v>
      </c>
      <c r="X38" s="87">
        <f t="shared" si="15"/>
        <v>0</v>
      </c>
      <c r="Y38" s="87">
        <f t="shared" si="16"/>
        <v>0</v>
      </c>
      <c r="Z38" s="1052">
        <f t="shared" si="17"/>
        <v>1</v>
      </c>
      <c r="AA38" s="87">
        <f t="shared" si="18"/>
        <v>0</v>
      </c>
      <c r="AB38" s="87">
        <f t="shared" si="19"/>
        <v>0</v>
      </c>
      <c r="AC38" s="1052">
        <f t="shared" si="20"/>
        <v>1</v>
      </c>
      <c r="AD38" s="87">
        <f t="shared" si="21"/>
        <v>0</v>
      </c>
      <c r="AE38" s="87">
        <f t="shared" si="22"/>
        <v>0</v>
      </c>
      <c r="AF38" s="1052">
        <f t="shared" si="23"/>
        <v>1</v>
      </c>
      <c r="AG38" s="87">
        <f t="shared" si="24"/>
        <v>0</v>
      </c>
      <c r="AH38" s="87">
        <f t="shared" si="25"/>
        <v>0</v>
      </c>
      <c r="AI38" s="1052">
        <f t="shared" si="26"/>
        <v>1</v>
      </c>
      <c r="AJ38" s="87">
        <f t="shared" si="27"/>
        <v>0</v>
      </c>
      <c r="AK38" s="87">
        <f t="shared" si="28"/>
        <v>0</v>
      </c>
      <c r="AL38" s="1052">
        <f t="shared" si="29"/>
        <v>0</v>
      </c>
      <c r="AM38" s="91">
        <f t="shared" si="30"/>
        <v>0</v>
      </c>
      <c r="AN38" s="91" t="str">
        <f t="shared" si="31"/>
        <v/>
      </c>
      <c r="AO38" s="1058">
        <f>+Parameter!$D$10</f>
        <v>0</v>
      </c>
      <c r="AP38" s="1054">
        <f t="shared" si="32"/>
        <v>0</v>
      </c>
      <c r="AQ38" s="400">
        <f>+Parameter!AH38</f>
        <v>0</v>
      </c>
      <c r="AR38" s="400">
        <f>+Parameter!AI38</f>
        <v>0</v>
      </c>
      <c r="AS38" s="367">
        <f>SUMIFS($I$4:$I$48,$F$4:$F$48,AQ34,$E$4:$E$48,AQ38)+SUMIFS($J$4:$J$48,$F$4:$F$48,AQ34,$E$4:$E$48,AQ38)+SUMIFS($H$4:$H$48,$F$4:$F$48,AQ34,$E$4:$E$48,AQ38)</f>
        <v>0</v>
      </c>
      <c r="AT38" s="373"/>
      <c r="AU38" s="400">
        <f>+Parameter!AL38</f>
        <v>0</v>
      </c>
      <c r="AV38" s="400">
        <f>+Parameter!AM38</f>
        <v>0</v>
      </c>
      <c r="AW38" s="367">
        <f>SUMIFS($I$4:$I$48,$F$4:$F$48,AQ34,$E$4:$E$48,AU38)+SUMIFS($J$4:$J$48,$F$4:$F$48,AQ34,$E$4:$E$48,AU38)+SUMIFS($H$4:$H$48,$F$4:$F$48,AQ34,$E$4:$E$48,AU38)</f>
        <v>0</v>
      </c>
      <c r="AX38" s="373"/>
      <c r="AY38" s="400">
        <f>+Parameter!AP38</f>
        <v>0</v>
      </c>
      <c r="AZ38" s="400">
        <f>+Parameter!AQ38</f>
        <v>0</v>
      </c>
      <c r="BA38" s="367">
        <f>SUMIFS($I$4:$I$48,$F$4:$F$48,AQ34,$E$4:$E$48,AY38)+SUMIFS($J$4:$J$48,$F$4:$F$48,AQ34,$E$4:$E$48,AY38)+SUMIFS($H$4:$H$48,$F$4:$F$48,AQ34,$E$4:$E$48,AY38)</f>
        <v>0</v>
      </c>
      <c r="BB38" s="375">
        <f>+AH3</f>
        <v>0</v>
      </c>
      <c r="BD38" s="268"/>
      <c r="BE38" s="274">
        <f>IF($I$2=AQ34,1,IF($I$2=Jahr!$M$7,1,0))</f>
        <v>1</v>
      </c>
      <c r="BF38" s="728">
        <v>1</v>
      </c>
      <c r="BG38" s="702">
        <f t="shared" si="33"/>
        <v>0</v>
      </c>
      <c r="BH38" s="702">
        <f t="shared" si="34"/>
        <v>0</v>
      </c>
      <c r="BI38" s="702">
        <f t="shared" si="35"/>
        <v>0</v>
      </c>
      <c r="BJ38" s="703">
        <f t="shared" si="36"/>
        <v>0</v>
      </c>
      <c r="BK38" s="703">
        <f t="shared" si="37"/>
        <v>0</v>
      </c>
      <c r="BL38" s="703">
        <f t="shared" si="38"/>
        <v>0</v>
      </c>
      <c r="BM38" s="704">
        <f t="shared" si="39"/>
        <v>0</v>
      </c>
      <c r="BN38" s="704">
        <f t="shared" si="40"/>
        <v>0</v>
      </c>
      <c r="BO38" s="704">
        <f t="shared" si="41"/>
        <v>0</v>
      </c>
      <c r="BP38" s="705">
        <f t="shared" si="42"/>
        <v>0</v>
      </c>
      <c r="BQ38" s="705">
        <f t="shared" si="43"/>
        <v>0</v>
      </c>
      <c r="BR38" s="705">
        <f t="shared" si="44"/>
        <v>0</v>
      </c>
      <c r="BS38" s="277">
        <f>SUMIFS($H$4:$H$48,$F$4:$F$48,AQ34)</f>
        <v>0</v>
      </c>
      <c r="BT38" s="277">
        <f>SUMIFS($I$4:$I$48,$F$4:$F$48,AQ34)</f>
        <v>0</v>
      </c>
      <c r="BU38" s="277">
        <f>SUMIFS($J$4:$J$48,$F$4:$F$48,AQ34)</f>
        <v>0</v>
      </c>
      <c r="BV38" s="278">
        <f>IF($AP$2=0,+BW38-BB34,0)</f>
        <v>0</v>
      </c>
      <c r="BW38" s="1059">
        <f>+AH$50</f>
        <v>0</v>
      </c>
      <c r="BX38" s="1026"/>
    </row>
    <row r="39" spans="1:76" ht="13.35" customHeight="1" x14ac:dyDescent="0.45">
      <c r="A39" s="1003" t="str">
        <f t="shared" si="0"/>
        <v>!</v>
      </c>
      <c r="B39" s="721"/>
      <c r="C39" s="1180"/>
      <c r="D39" s="722"/>
      <c r="E39" s="585"/>
      <c r="F39" s="586"/>
      <c r="G39" s="592"/>
      <c r="H39" s="1195"/>
      <c r="I39" s="1192"/>
      <c r="J39" s="1196"/>
      <c r="K39" s="1057">
        <f t="shared" si="4"/>
        <v>0</v>
      </c>
      <c r="L39" s="1049">
        <f t="shared" si="2"/>
        <v>0</v>
      </c>
      <c r="M39" s="1050">
        <f>IF(AND(B39&gt;0,B39&lt;&gt;"x",M38&lt;&gt;0),+M38+1,0)</f>
        <v>0</v>
      </c>
      <c r="N39" s="1051">
        <f t="shared" si="5"/>
        <v>0</v>
      </c>
      <c r="O39" s="87">
        <f t="shared" si="6"/>
        <v>0</v>
      </c>
      <c r="P39" s="87" t="str">
        <f t="shared" si="7"/>
        <v/>
      </c>
      <c r="Q39" s="1052">
        <f t="shared" si="8"/>
        <v>0</v>
      </c>
      <c r="R39" s="87">
        <f t="shared" si="9"/>
        <v>0</v>
      </c>
      <c r="S39" s="87" t="str">
        <f t="shared" si="10"/>
        <v/>
      </c>
      <c r="T39" s="1052">
        <f t="shared" si="11"/>
        <v>0</v>
      </c>
      <c r="U39" s="87">
        <f t="shared" si="12"/>
        <v>0</v>
      </c>
      <c r="V39" s="87" t="str">
        <f t="shared" si="13"/>
        <v/>
      </c>
      <c r="W39" s="1052">
        <f t="shared" si="14"/>
        <v>1</v>
      </c>
      <c r="X39" s="87">
        <f t="shared" si="15"/>
        <v>0</v>
      </c>
      <c r="Y39" s="87">
        <f t="shared" si="16"/>
        <v>0</v>
      </c>
      <c r="Z39" s="1052">
        <f t="shared" si="17"/>
        <v>1</v>
      </c>
      <c r="AA39" s="87">
        <f t="shared" si="18"/>
        <v>0</v>
      </c>
      <c r="AB39" s="87">
        <f t="shared" si="19"/>
        <v>0</v>
      </c>
      <c r="AC39" s="1052">
        <f t="shared" si="20"/>
        <v>1</v>
      </c>
      <c r="AD39" s="87">
        <f t="shared" si="21"/>
        <v>0</v>
      </c>
      <c r="AE39" s="87">
        <f t="shared" si="22"/>
        <v>0</v>
      </c>
      <c r="AF39" s="1052">
        <f t="shared" si="23"/>
        <v>1</v>
      </c>
      <c r="AG39" s="87">
        <f t="shared" si="24"/>
        <v>0</v>
      </c>
      <c r="AH39" s="87">
        <f t="shared" si="25"/>
        <v>0</v>
      </c>
      <c r="AI39" s="1052">
        <f t="shared" si="26"/>
        <v>1</v>
      </c>
      <c r="AJ39" s="87">
        <f t="shared" si="27"/>
        <v>0</v>
      </c>
      <c r="AK39" s="87">
        <f t="shared" si="28"/>
        <v>0</v>
      </c>
      <c r="AL39" s="1052">
        <f t="shared" si="29"/>
        <v>0</v>
      </c>
      <c r="AM39" s="91">
        <f t="shared" si="30"/>
        <v>0</v>
      </c>
      <c r="AN39" s="91" t="str">
        <f t="shared" si="31"/>
        <v/>
      </c>
      <c r="AO39" s="1053">
        <f>IF(AP39="E",1,0)</f>
        <v>0</v>
      </c>
      <c r="AP39" s="1054">
        <f t="shared" si="32"/>
        <v>0</v>
      </c>
      <c r="AQ39" s="221" t="str">
        <f>+Parameter!AH39</f>
        <v>#</v>
      </c>
      <c r="AR39" s="631"/>
      <c r="AS39" s="632">
        <f>SUM(AS40:AS43)</f>
        <v>0</v>
      </c>
      <c r="AT39" s="632"/>
      <c r="AU39" s="632"/>
      <c r="AV39" s="632"/>
      <c r="AW39" s="632">
        <f>SUM(AW40:AW43)</f>
        <v>0</v>
      </c>
      <c r="AX39" s="632"/>
      <c r="AY39" s="632"/>
      <c r="AZ39" s="632"/>
      <c r="BA39" s="632">
        <f>SUM(BA40:BA43)</f>
        <v>0</v>
      </c>
      <c r="BB39" s="634">
        <f>+BA39+AW39+AS39</f>
        <v>0</v>
      </c>
      <c r="BD39" s="268"/>
      <c r="BE39" s="274">
        <f>IF($I$2=AQ39,1,IF($I$2=Jahr!$M$7,1,0))</f>
        <v>1</v>
      </c>
      <c r="BF39" s="728">
        <v>1</v>
      </c>
      <c r="BG39" s="227"/>
      <c r="BH39" s="227"/>
      <c r="BI39" s="227"/>
      <c r="BJ39" s="227"/>
      <c r="BK39" s="227"/>
      <c r="BL39" s="227"/>
      <c r="BM39" s="227"/>
      <c r="BN39" s="227"/>
      <c r="BO39" s="227"/>
      <c r="BP39" s="273"/>
      <c r="BQ39" s="273"/>
      <c r="BR39" s="273"/>
      <c r="BV39" s="1055"/>
      <c r="BW39" s="1056"/>
      <c r="BX39" s="1026"/>
    </row>
    <row r="40" spans="1:76" ht="13.35" customHeight="1" x14ac:dyDescent="0.45">
      <c r="A40" s="1003" t="str">
        <f t="shared" si="0"/>
        <v>!</v>
      </c>
      <c r="B40" s="721"/>
      <c r="C40" s="1180"/>
      <c r="D40" s="722"/>
      <c r="E40" s="585"/>
      <c r="F40" s="586"/>
      <c r="G40" s="592"/>
      <c r="H40" s="1195"/>
      <c r="I40" s="1192"/>
      <c r="J40" s="1196"/>
      <c r="K40" s="1057">
        <f t="shared" si="4"/>
        <v>0</v>
      </c>
      <c r="L40" s="1049">
        <f t="shared" si="2"/>
        <v>0</v>
      </c>
      <c r="M40" s="1050">
        <f t="shared" si="47"/>
        <v>0</v>
      </c>
      <c r="N40" s="1051">
        <f t="shared" si="5"/>
        <v>0</v>
      </c>
      <c r="O40" s="87">
        <f t="shared" si="6"/>
        <v>0</v>
      </c>
      <c r="P40" s="87" t="str">
        <f t="shared" si="7"/>
        <v/>
      </c>
      <c r="Q40" s="1052">
        <f t="shared" si="8"/>
        <v>0</v>
      </c>
      <c r="R40" s="87">
        <f t="shared" si="9"/>
        <v>0</v>
      </c>
      <c r="S40" s="87" t="str">
        <f t="shared" si="10"/>
        <v/>
      </c>
      <c r="T40" s="1052">
        <f t="shared" si="11"/>
        <v>0</v>
      </c>
      <c r="U40" s="87">
        <f t="shared" si="12"/>
        <v>0</v>
      </c>
      <c r="V40" s="87" t="str">
        <f t="shared" si="13"/>
        <v/>
      </c>
      <c r="W40" s="1052">
        <f t="shared" si="14"/>
        <v>1</v>
      </c>
      <c r="X40" s="87">
        <f t="shared" si="15"/>
        <v>0</v>
      </c>
      <c r="Y40" s="87">
        <f t="shared" si="16"/>
        <v>0</v>
      </c>
      <c r="Z40" s="1052">
        <f t="shared" si="17"/>
        <v>1</v>
      </c>
      <c r="AA40" s="87">
        <f t="shared" si="18"/>
        <v>0</v>
      </c>
      <c r="AB40" s="87">
        <f t="shared" si="19"/>
        <v>0</v>
      </c>
      <c r="AC40" s="1052">
        <f t="shared" si="20"/>
        <v>1</v>
      </c>
      <c r="AD40" s="87">
        <f t="shared" si="21"/>
        <v>0</v>
      </c>
      <c r="AE40" s="87">
        <f t="shared" si="22"/>
        <v>0</v>
      </c>
      <c r="AF40" s="1052">
        <f t="shared" si="23"/>
        <v>1</v>
      </c>
      <c r="AG40" s="87">
        <f t="shared" si="24"/>
        <v>0</v>
      </c>
      <c r="AH40" s="87">
        <f t="shared" si="25"/>
        <v>0</v>
      </c>
      <c r="AI40" s="1052">
        <f t="shared" si="26"/>
        <v>1</v>
      </c>
      <c r="AJ40" s="87">
        <f t="shared" si="27"/>
        <v>0</v>
      </c>
      <c r="AK40" s="87">
        <f t="shared" si="28"/>
        <v>0</v>
      </c>
      <c r="AL40" s="1052">
        <f t="shared" si="29"/>
        <v>0</v>
      </c>
      <c r="AM40" s="91">
        <f t="shared" si="30"/>
        <v>0</v>
      </c>
      <c r="AN40" s="91" t="str">
        <f t="shared" si="31"/>
        <v/>
      </c>
      <c r="AO40" s="1058">
        <f>+Parameter!$D$11</f>
        <v>0</v>
      </c>
      <c r="AP40" s="1054">
        <f t="shared" si="32"/>
        <v>0</v>
      </c>
      <c r="AQ40" s="401">
        <f>+Parameter!AH40</f>
        <v>0</v>
      </c>
      <c r="AR40" s="402">
        <f>+Parameter!AI40</f>
        <v>0</v>
      </c>
      <c r="AS40" s="403">
        <f>SUMIFS($I$4:$I$48,$F$4:$F$48,AQ39,$E$4:$E$48,AQ40)+SUMIFS($J$4:$J$48,$F$4:$F$48,AQ39,$E$4:$E$48,AQ40)+SUMIFS($H$4:$H$48,$F$4:$F$48,AQ39,$E$4:$E$48,AQ40)</f>
        <v>0</v>
      </c>
      <c r="AT40" s="379"/>
      <c r="AU40" s="401">
        <f>+Parameter!AL40</f>
        <v>0</v>
      </c>
      <c r="AV40" s="402">
        <f>+Parameter!AM40</f>
        <v>0</v>
      </c>
      <c r="AW40" s="403">
        <f>SUMIFS($I$4:$I$48,$F$4:$F$48,AQ39,$E$4:$E$48,AU40)+SUMIFS($J$4:$J$48,$F$4:$F$48,AQ39,$E$4:$E$48,AU40)+SUMIFS($H$4:$H$48,$F$4:$F$48,AQ39,$E$4:$E$48,AU40)</f>
        <v>0</v>
      </c>
      <c r="AX40" s="403"/>
      <c r="AY40" s="401">
        <f>+Parameter!AP40</f>
        <v>0</v>
      </c>
      <c r="AZ40" s="402">
        <f>+Parameter!AQ40</f>
        <v>0</v>
      </c>
      <c r="BA40" s="403">
        <f>SUMIFS($I$4:$I$48,$F$4:$F$48,AQ39,$E$4:$E$48,AY40)+SUMIFS($J$4:$J$48,$F$4:$F$48,AQ39,$E$4:$E$48,AY40)+SUMIFS($H$4:$H$48,$F$4:$F$48,AQ39,$E$4:$E$48,AY40)</f>
        <v>0</v>
      </c>
      <c r="BB40" s="370" t="str">
        <f>IF(AND($B$50="y",BB41&lt;&gt;0),"aktuell","")</f>
        <v/>
      </c>
      <c r="BD40" s="268"/>
      <c r="BE40" s="274">
        <f>IF($I$2=AQ39,1,IF($I$2=Jahr!$M$7,1,0))</f>
        <v>1</v>
      </c>
      <c r="BF40" s="728">
        <v>1</v>
      </c>
      <c r="BG40" s="699">
        <f t="shared" si="33"/>
        <v>0</v>
      </c>
      <c r="BH40" s="699">
        <f t="shared" si="34"/>
        <v>0</v>
      </c>
      <c r="BI40" s="699">
        <f t="shared" si="35"/>
        <v>0</v>
      </c>
      <c r="BJ40" s="700">
        <f t="shared" si="36"/>
        <v>0</v>
      </c>
      <c r="BK40" s="700">
        <f t="shared" si="37"/>
        <v>0</v>
      </c>
      <c r="BL40" s="700">
        <f t="shared" si="38"/>
        <v>0</v>
      </c>
      <c r="BM40" s="701">
        <f t="shared" si="39"/>
        <v>0</v>
      </c>
      <c r="BN40" s="701">
        <f t="shared" si="40"/>
        <v>0</v>
      </c>
      <c r="BO40" s="701">
        <f t="shared" si="41"/>
        <v>0</v>
      </c>
      <c r="BP40" s="698">
        <f t="shared" si="42"/>
        <v>0</v>
      </c>
      <c r="BQ40" s="698">
        <f t="shared" si="43"/>
        <v>0</v>
      </c>
      <c r="BR40" s="698">
        <f t="shared" si="44"/>
        <v>0</v>
      </c>
      <c r="BS40" s="270" t="s">
        <v>8</v>
      </c>
      <c r="BV40" s="1055"/>
      <c r="BW40" s="1056"/>
      <c r="BX40" s="1026"/>
    </row>
    <row r="41" spans="1:76" ht="13.35" customHeight="1" x14ac:dyDescent="0.45">
      <c r="A41" s="1003" t="str">
        <f t="shared" si="0"/>
        <v>!</v>
      </c>
      <c r="B41" s="721"/>
      <c r="C41" s="1180"/>
      <c r="D41" s="722"/>
      <c r="E41" s="585"/>
      <c r="F41" s="586"/>
      <c r="G41" s="592"/>
      <c r="H41" s="1195"/>
      <c r="I41" s="1192"/>
      <c r="J41" s="1196"/>
      <c r="K41" s="1057">
        <f t="shared" si="4"/>
        <v>0</v>
      </c>
      <c r="L41" s="1049">
        <f t="shared" si="2"/>
        <v>0</v>
      </c>
      <c r="M41" s="1050">
        <f t="shared" si="47"/>
        <v>0</v>
      </c>
      <c r="N41" s="1051">
        <f t="shared" si="5"/>
        <v>0</v>
      </c>
      <c r="O41" s="87">
        <f t="shared" si="6"/>
        <v>0</v>
      </c>
      <c r="P41" s="87" t="str">
        <f t="shared" si="7"/>
        <v/>
      </c>
      <c r="Q41" s="1052">
        <f t="shared" si="8"/>
        <v>0</v>
      </c>
      <c r="R41" s="87">
        <f t="shared" si="9"/>
        <v>0</v>
      </c>
      <c r="S41" s="87" t="str">
        <f t="shared" si="10"/>
        <v/>
      </c>
      <c r="T41" s="1052">
        <f t="shared" si="11"/>
        <v>0</v>
      </c>
      <c r="U41" s="87">
        <f t="shared" si="12"/>
        <v>0</v>
      </c>
      <c r="V41" s="87" t="str">
        <f t="shared" si="13"/>
        <v/>
      </c>
      <c r="W41" s="1052">
        <f t="shared" si="14"/>
        <v>1</v>
      </c>
      <c r="X41" s="87">
        <f t="shared" si="15"/>
        <v>0</v>
      </c>
      <c r="Y41" s="87">
        <f t="shared" si="16"/>
        <v>0</v>
      </c>
      <c r="Z41" s="1052">
        <f t="shared" si="17"/>
        <v>1</v>
      </c>
      <c r="AA41" s="87">
        <f t="shared" si="18"/>
        <v>0</v>
      </c>
      <c r="AB41" s="87">
        <f t="shared" si="19"/>
        <v>0</v>
      </c>
      <c r="AC41" s="1052">
        <f t="shared" si="20"/>
        <v>1</v>
      </c>
      <c r="AD41" s="87">
        <f t="shared" si="21"/>
        <v>0</v>
      </c>
      <c r="AE41" s="87">
        <f t="shared" si="22"/>
        <v>0</v>
      </c>
      <c r="AF41" s="1052">
        <f t="shared" si="23"/>
        <v>1</v>
      </c>
      <c r="AG41" s="87">
        <f t="shared" si="24"/>
        <v>0</v>
      </c>
      <c r="AH41" s="87">
        <f t="shared" si="25"/>
        <v>0</v>
      </c>
      <c r="AI41" s="1052">
        <f t="shared" si="26"/>
        <v>1</v>
      </c>
      <c r="AJ41" s="87">
        <f t="shared" si="27"/>
        <v>0</v>
      </c>
      <c r="AK41" s="87">
        <f t="shared" si="28"/>
        <v>0</v>
      </c>
      <c r="AL41" s="1052">
        <f t="shared" si="29"/>
        <v>0</v>
      </c>
      <c r="AM41" s="91">
        <f t="shared" si="30"/>
        <v>0</v>
      </c>
      <c r="AN41" s="91" t="str">
        <f t="shared" si="31"/>
        <v/>
      </c>
      <c r="AO41" s="1058">
        <f>+Parameter!$D$11</f>
        <v>0</v>
      </c>
      <c r="AP41" s="1054">
        <f t="shared" si="32"/>
        <v>0</v>
      </c>
      <c r="AQ41" s="402">
        <f>+Parameter!AH41</f>
        <v>0</v>
      </c>
      <c r="AR41" s="402">
        <f>+Parameter!AI41</f>
        <v>0</v>
      </c>
      <c r="AS41" s="403">
        <f>SUMIFS($I$4:$I$48,$F$4:$F$48,AQ39,$E$4:$E$48,AQ41)+SUMIFS($J$4:$J$48,$F$4:$F$48,AQ39,$E$4:$E$48,AQ41)+SUMIFS($H$4:$H$48,$F$4:$F$48,AQ39,$E$4:$E$48,AQ41)</f>
        <v>0</v>
      </c>
      <c r="AT41" s="379"/>
      <c r="AU41" s="402">
        <f>+Parameter!AL41</f>
        <v>0</v>
      </c>
      <c r="AV41" s="402">
        <f>+Parameter!AM41</f>
        <v>0</v>
      </c>
      <c r="AW41" s="403">
        <f>SUMIFS($I$4:$I$48,$F$4:$F$48,AQ39,$E$4:$E$48,AU41)+SUMIFS($J$4:$J$48,$F$4:$F$48,AQ39,$E$4:$E$48,AU41)+SUMIFS($H$4:$H$48,$F$4:$F$48,AQ39,$E$4:$E$48,AU41)</f>
        <v>0</v>
      </c>
      <c r="AX41" s="403"/>
      <c r="AY41" s="402">
        <f>+Parameter!AP41</f>
        <v>0</v>
      </c>
      <c r="AZ41" s="402">
        <f>+Parameter!AQ41</f>
        <v>0</v>
      </c>
      <c r="BA41" s="403">
        <f>SUMIFS($I$4:$I$48,$F$4:$F$48,AQ39,$E$4:$E$48,AY41)+SUMIFS($J$4:$J$48,$F$4:$F$48,AQ39,$E$4:$E$48,AY41)+SUMIFS($H$4:$H$48,$F$4:$F$48,AQ39,$E$4:$E$48,AY41)</f>
        <v>0</v>
      </c>
      <c r="BB41" s="371">
        <f>+AK2</f>
        <v>0</v>
      </c>
      <c r="BD41" s="268"/>
      <c r="BE41" s="274">
        <f>IF($I$2=AQ39,1,IF($I$2=Jahr!$M$7,1,0))</f>
        <v>1</v>
      </c>
      <c r="BF41" s="728">
        <v>1</v>
      </c>
      <c r="BG41" s="699">
        <f t="shared" si="33"/>
        <v>0</v>
      </c>
      <c r="BH41" s="699">
        <f t="shared" si="34"/>
        <v>0</v>
      </c>
      <c r="BI41" s="699">
        <f t="shared" si="35"/>
        <v>0</v>
      </c>
      <c r="BJ41" s="700">
        <f t="shared" si="36"/>
        <v>0</v>
      </c>
      <c r="BK41" s="700">
        <f t="shared" si="37"/>
        <v>0</v>
      </c>
      <c r="BL41" s="700">
        <f t="shared" si="38"/>
        <v>0</v>
      </c>
      <c r="BM41" s="701">
        <f t="shared" si="39"/>
        <v>0</v>
      </c>
      <c r="BN41" s="701">
        <f t="shared" si="40"/>
        <v>0</v>
      </c>
      <c r="BO41" s="701">
        <f t="shared" si="41"/>
        <v>0</v>
      </c>
      <c r="BP41" s="698">
        <f t="shared" si="42"/>
        <v>0</v>
      </c>
      <c r="BQ41" s="698">
        <f t="shared" si="43"/>
        <v>0</v>
      </c>
      <c r="BR41" s="698">
        <f t="shared" si="44"/>
        <v>0</v>
      </c>
      <c r="BS41" s="275">
        <f>SUMIFS($H$4:$H$48,$F$4:$F$48,AQ39,$B$4:$B$48,"&gt;0")</f>
        <v>0</v>
      </c>
      <c r="BT41" s="275">
        <f>SUMIFS($I$4:$I$48,$F$4:$F$48,AQ39,$B$4:$B$48,"&gt;0")</f>
        <v>0</v>
      </c>
      <c r="BU41" s="275">
        <f>SUMIFS($J$4:$J$48,$F$4:$F$48,AQ39,$B$4:$B$48,"&gt;0")</f>
        <v>0</v>
      </c>
      <c r="BV41" s="276"/>
      <c r="BW41" s="1056"/>
      <c r="BX41" s="1026"/>
    </row>
    <row r="42" spans="1:76" ht="13.35" customHeight="1" x14ac:dyDescent="0.45">
      <c r="A42" s="1003" t="str">
        <f t="shared" si="0"/>
        <v>!</v>
      </c>
      <c r="B42" s="721"/>
      <c r="C42" s="1180"/>
      <c r="D42" s="722"/>
      <c r="E42" s="585"/>
      <c r="F42" s="586"/>
      <c r="G42" s="592"/>
      <c r="H42" s="1195"/>
      <c r="I42" s="1192"/>
      <c r="J42" s="1196"/>
      <c r="K42" s="1057">
        <f t="shared" si="4"/>
        <v>0</v>
      </c>
      <c r="L42" s="1049">
        <f t="shared" si="2"/>
        <v>0</v>
      </c>
      <c r="M42" s="1050">
        <f t="shared" si="47"/>
        <v>0</v>
      </c>
      <c r="N42" s="1051">
        <f t="shared" si="5"/>
        <v>0</v>
      </c>
      <c r="O42" s="87">
        <f t="shared" si="6"/>
        <v>0</v>
      </c>
      <c r="P42" s="87" t="str">
        <f t="shared" si="7"/>
        <v/>
      </c>
      <c r="Q42" s="1052">
        <f t="shared" si="8"/>
        <v>0</v>
      </c>
      <c r="R42" s="87">
        <f t="shared" si="9"/>
        <v>0</v>
      </c>
      <c r="S42" s="87" t="str">
        <f t="shared" si="10"/>
        <v/>
      </c>
      <c r="T42" s="1052">
        <f t="shared" si="11"/>
        <v>0</v>
      </c>
      <c r="U42" s="87">
        <f t="shared" si="12"/>
        <v>0</v>
      </c>
      <c r="V42" s="87" t="str">
        <f t="shared" si="13"/>
        <v/>
      </c>
      <c r="W42" s="1052">
        <f t="shared" si="14"/>
        <v>1</v>
      </c>
      <c r="X42" s="87">
        <f t="shared" si="15"/>
        <v>0</v>
      </c>
      <c r="Y42" s="87">
        <f t="shared" si="16"/>
        <v>0</v>
      </c>
      <c r="Z42" s="1052">
        <f t="shared" si="17"/>
        <v>1</v>
      </c>
      <c r="AA42" s="87">
        <f t="shared" si="18"/>
        <v>0</v>
      </c>
      <c r="AB42" s="87">
        <f t="shared" si="19"/>
        <v>0</v>
      </c>
      <c r="AC42" s="1052">
        <f t="shared" si="20"/>
        <v>1</v>
      </c>
      <c r="AD42" s="87">
        <f t="shared" si="21"/>
        <v>0</v>
      </c>
      <c r="AE42" s="87">
        <f t="shared" si="22"/>
        <v>0</v>
      </c>
      <c r="AF42" s="1052">
        <f t="shared" si="23"/>
        <v>1</v>
      </c>
      <c r="AG42" s="87">
        <f t="shared" si="24"/>
        <v>0</v>
      </c>
      <c r="AH42" s="87">
        <f t="shared" si="25"/>
        <v>0</v>
      </c>
      <c r="AI42" s="1052">
        <f t="shared" si="26"/>
        <v>1</v>
      </c>
      <c r="AJ42" s="87">
        <f t="shared" si="27"/>
        <v>0</v>
      </c>
      <c r="AK42" s="87">
        <f t="shared" si="28"/>
        <v>0</v>
      </c>
      <c r="AL42" s="1052">
        <f t="shared" si="29"/>
        <v>0</v>
      </c>
      <c r="AM42" s="91">
        <f t="shared" si="30"/>
        <v>0</v>
      </c>
      <c r="AN42" s="91" t="str">
        <f t="shared" si="31"/>
        <v/>
      </c>
      <c r="AO42" s="1058">
        <f>+Parameter!$D$11</f>
        <v>0</v>
      </c>
      <c r="AP42" s="1054">
        <f t="shared" si="32"/>
        <v>0</v>
      </c>
      <c r="AQ42" s="402">
        <f>+Parameter!AH42</f>
        <v>0</v>
      </c>
      <c r="AR42" s="402">
        <f>+Parameter!AI42</f>
        <v>0</v>
      </c>
      <c r="AS42" s="403">
        <f>SUMIFS($I$4:$I$48,$F$4:$F$48,AQ39,$E$4:$E$48,AQ42)+SUMIFS($J$4:$J$48,$F$4:$F$48,AQ39,$E$4:$E$48,AQ42)+SUMIFS($H$4:$H$48,$F$4:$F$48,AQ39,$E$4:$E$48,AQ42)</f>
        <v>0</v>
      </c>
      <c r="AT42" s="379"/>
      <c r="AU42" s="402">
        <f>+Parameter!AL42</f>
        <v>0</v>
      </c>
      <c r="AV42" s="402">
        <f>+Parameter!AM42</f>
        <v>0</v>
      </c>
      <c r="AW42" s="403">
        <f>SUMIFS($I$4:$I$48,$F$4:$F$48,AQ39,$E$4:$E$48,AU42)+SUMIFS($J$4:$J$48,$F$4:$F$48,AQ39,$E$4:$E$48,AU42)+SUMIFS($H$4:$H$48,$F$4:$F$48,AQ39,$E$4:$E$48,AU42)</f>
        <v>0</v>
      </c>
      <c r="AX42" s="403"/>
      <c r="AY42" s="402">
        <f>+Parameter!AP42</f>
        <v>0</v>
      </c>
      <c r="AZ42" s="402">
        <f>+Parameter!AQ42</f>
        <v>0</v>
      </c>
      <c r="BA42" s="403">
        <f>SUMIFS($I$4:$I$48,$F$4:$F$48,AQ39,$E$4:$E$48,AY42)+SUMIFS($J$4:$J$48,$F$4:$F$48,AQ39,$E$4:$E$48,AY42)+SUMIFS($H$4:$H$48,$F$4:$F$48,AQ39,$E$4:$E$48,AY42)</f>
        <v>0</v>
      </c>
      <c r="BB42" s="372" t="str">
        <f>IF(BB43&lt;&gt;0,"Monatsende","")</f>
        <v/>
      </c>
      <c r="BD42" s="268"/>
      <c r="BE42" s="274">
        <f>IF($I$2=AQ39,1,IF($I$2=Jahr!$M$7,1,0))</f>
        <v>1</v>
      </c>
      <c r="BF42" s="728">
        <v>1</v>
      </c>
      <c r="BG42" s="699">
        <f t="shared" si="33"/>
        <v>0</v>
      </c>
      <c r="BH42" s="699">
        <f t="shared" si="34"/>
        <v>0</v>
      </c>
      <c r="BI42" s="699">
        <f t="shared" si="35"/>
        <v>0</v>
      </c>
      <c r="BJ42" s="700">
        <f t="shared" si="36"/>
        <v>0</v>
      </c>
      <c r="BK42" s="700">
        <f t="shared" si="37"/>
        <v>0</v>
      </c>
      <c r="BL42" s="700">
        <f t="shared" si="38"/>
        <v>0</v>
      </c>
      <c r="BM42" s="701">
        <f t="shared" si="39"/>
        <v>0</v>
      </c>
      <c r="BN42" s="701">
        <f t="shared" si="40"/>
        <v>0</v>
      </c>
      <c r="BO42" s="701">
        <f t="shared" si="41"/>
        <v>0</v>
      </c>
      <c r="BP42" s="698">
        <f t="shared" si="42"/>
        <v>0</v>
      </c>
      <c r="BQ42" s="698">
        <f t="shared" si="43"/>
        <v>0</v>
      </c>
      <c r="BR42" s="698">
        <f t="shared" si="44"/>
        <v>0</v>
      </c>
      <c r="BS42" s="270" t="s">
        <v>22</v>
      </c>
      <c r="BV42" s="1055"/>
      <c r="BW42" s="1056"/>
      <c r="BX42" s="1026"/>
    </row>
    <row r="43" spans="1:76" ht="13.35" customHeight="1" x14ac:dyDescent="0.45">
      <c r="A43" s="1003" t="str">
        <f t="shared" si="0"/>
        <v>!</v>
      </c>
      <c r="B43" s="721"/>
      <c r="C43" s="1180"/>
      <c r="D43" s="1184"/>
      <c r="E43" s="585"/>
      <c r="F43" s="586"/>
      <c r="G43" s="1187"/>
      <c r="H43" s="1195"/>
      <c r="I43" s="1192"/>
      <c r="J43" s="1196"/>
      <c r="K43" s="1057">
        <f t="shared" si="4"/>
        <v>0</v>
      </c>
      <c r="L43" s="1049">
        <f t="shared" si="2"/>
        <v>0</v>
      </c>
      <c r="M43" s="1050">
        <f t="shared" si="47"/>
        <v>0</v>
      </c>
      <c r="N43" s="1051">
        <f t="shared" si="5"/>
        <v>0</v>
      </c>
      <c r="O43" s="87">
        <f t="shared" si="6"/>
        <v>0</v>
      </c>
      <c r="P43" s="87" t="str">
        <f t="shared" si="7"/>
        <v/>
      </c>
      <c r="Q43" s="1052">
        <f t="shared" si="8"/>
        <v>0</v>
      </c>
      <c r="R43" s="87">
        <f t="shared" si="9"/>
        <v>0</v>
      </c>
      <c r="S43" s="87" t="str">
        <f t="shared" si="10"/>
        <v/>
      </c>
      <c r="T43" s="1052">
        <f t="shared" si="11"/>
        <v>0</v>
      </c>
      <c r="U43" s="87">
        <f t="shared" si="12"/>
        <v>0</v>
      </c>
      <c r="V43" s="87" t="str">
        <f t="shared" si="13"/>
        <v/>
      </c>
      <c r="W43" s="1052">
        <f t="shared" si="14"/>
        <v>1</v>
      </c>
      <c r="X43" s="87">
        <f t="shared" si="15"/>
        <v>0</v>
      </c>
      <c r="Y43" s="87">
        <f t="shared" si="16"/>
        <v>0</v>
      </c>
      <c r="Z43" s="1052">
        <f t="shared" si="17"/>
        <v>1</v>
      </c>
      <c r="AA43" s="87">
        <f t="shared" si="18"/>
        <v>0</v>
      </c>
      <c r="AB43" s="87">
        <f t="shared" si="19"/>
        <v>0</v>
      </c>
      <c r="AC43" s="1052">
        <f t="shared" si="20"/>
        <v>1</v>
      </c>
      <c r="AD43" s="87">
        <f t="shared" si="21"/>
        <v>0</v>
      </c>
      <c r="AE43" s="87">
        <f t="shared" si="22"/>
        <v>0</v>
      </c>
      <c r="AF43" s="1052">
        <f t="shared" si="23"/>
        <v>1</v>
      </c>
      <c r="AG43" s="87">
        <f t="shared" si="24"/>
        <v>0</v>
      </c>
      <c r="AH43" s="87">
        <f t="shared" si="25"/>
        <v>0</v>
      </c>
      <c r="AI43" s="1052">
        <f t="shared" si="26"/>
        <v>1</v>
      </c>
      <c r="AJ43" s="87">
        <f t="shared" si="27"/>
        <v>0</v>
      </c>
      <c r="AK43" s="87">
        <f t="shared" si="28"/>
        <v>0</v>
      </c>
      <c r="AL43" s="1052">
        <f t="shared" si="29"/>
        <v>0</v>
      </c>
      <c r="AM43" s="91">
        <f t="shared" si="30"/>
        <v>0</v>
      </c>
      <c r="AN43" s="91" t="str">
        <f t="shared" si="31"/>
        <v/>
      </c>
      <c r="AO43" s="1058">
        <f>+Parameter!$D$11</f>
        <v>0</v>
      </c>
      <c r="AP43" s="1054">
        <f t="shared" si="32"/>
        <v>0</v>
      </c>
      <c r="AQ43" s="404">
        <f>+Parameter!AH43</f>
        <v>0</v>
      </c>
      <c r="AR43" s="404">
        <f>+Parameter!AI43</f>
        <v>0</v>
      </c>
      <c r="AS43" s="405">
        <f>SUMIFS($I$4:$I$48,$F$4:$F$48,AQ39,$E$4:$E$48,AQ43)+SUMIFS($J$4:$J$48,$F$4:$F$48,AQ39,$E$4:$E$48,AQ43)+SUMIFS($H$4:$H$48,$F$4:$F$48,AQ39,$E$4:$E$48,AQ43)</f>
        <v>0</v>
      </c>
      <c r="AT43" s="382"/>
      <c r="AU43" s="404">
        <f>+Parameter!AL43</f>
        <v>0</v>
      </c>
      <c r="AV43" s="404">
        <f>+Parameter!AM43</f>
        <v>0</v>
      </c>
      <c r="AW43" s="405">
        <f>SUMIFS($I$4:$I$48,$F$4:$F$48,AQ39,$E$4:$E$48,AU43)+SUMIFS($J$4:$J$48,$F$4:$F$48,AQ39,$E$4:$E$48,AU43)+SUMIFS($H$4:$H$48,$F$4:$F$48,AQ39,$E$4:$E$48,AU43)</f>
        <v>0</v>
      </c>
      <c r="AX43" s="405"/>
      <c r="AY43" s="404">
        <f>+Parameter!AP43</f>
        <v>0</v>
      </c>
      <c r="AZ43" s="404">
        <f>+Parameter!AQ43</f>
        <v>0</v>
      </c>
      <c r="BA43" s="405">
        <f>SUMIFS($I$4:$I$48,$F$4:$F$48,AQ39,$E$4:$E$48,AY43)+SUMIFS($J$4:$J$48,$F$4:$F$48,AQ39,$E$4:$E$48,AY43)+SUMIFS($H$4:$H$48,$F$4:$F$48,AQ39,$E$4:$E$48,AY43)</f>
        <v>0</v>
      </c>
      <c r="BB43" s="375">
        <f>+AK3</f>
        <v>0</v>
      </c>
      <c r="BD43" s="268"/>
      <c r="BE43" s="274">
        <f>IF($I$2=AQ39,1,IF($I$2=Jahr!$M$7,1,0))</f>
        <v>1</v>
      </c>
      <c r="BF43" s="728">
        <v>1</v>
      </c>
      <c r="BG43" s="702">
        <f t="shared" si="33"/>
        <v>0</v>
      </c>
      <c r="BH43" s="702">
        <f t="shared" si="34"/>
        <v>0</v>
      </c>
      <c r="BI43" s="702">
        <f t="shared" si="35"/>
        <v>0</v>
      </c>
      <c r="BJ43" s="703">
        <f t="shared" si="36"/>
        <v>0</v>
      </c>
      <c r="BK43" s="703">
        <f t="shared" si="37"/>
        <v>0</v>
      </c>
      <c r="BL43" s="703">
        <f t="shared" si="38"/>
        <v>0</v>
      </c>
      <c r="BM43" s="704">
        <f t="shared" si="39"/>
        <v>0</v>
      </c>
      <c r="BN43" s="704">
        <f t="shared" si="40"/>
        <v>0</v>
      </c>
      <c r="BO43" s="704">
        <f t="shared" si="41"/>
        <v>0</v>
      </c>
      <c r="BP43" s="705">
        <f t="shared" si="42"/>
        <v>0</v>
      </c>
      <c r="BQ43" s="705">
        <f t="shared" si="43"/>
        <v>0</v>
      </c>
      <c r="BR43" s="705">
        <f t="shared" si="44"/>
        <v>0</v>
      </c>
      <c r="BS43" s="277">
        <f>SUMIFS($H$4:$H$48,$F$4:$F$48,AQ39)</f>
        <v>0</v>
      </c>
      <c r="BT43" s="277">
        <f>SUMIFS($I$4:$I$48,$F$4:$F$48,AQ39)</f>
        <v>0</v>
      </c>
      <c r="BU43" s="277">
        <f>SUMIFS($J$4:$J$48,$F$4:$F$48,AQ39)</f>
        <v>0</v>
      </c>
      <c r="BV43" s="278">
        <f>IF($AP$2=0,+BW43-BB39,0)</f>
        <v>0</v>
      </c>
      <c r="BW43" s="1059">
        <f>+AK$50</f>
        <v>0</v>
      </c>
      <c r="BX43" s="1026"/>
    </row>
    <row r="44" spans="1:76" ht="13.35" customHeight="1" x14ac:dyDescent="0.45">
      <c r="A44" s="1003" t="str">
        <f t="shared" si="0"/>
        <v>!</v>
      </c>
      <c r="B44" s="721"/>
      <c r="C44" s="1180"/>
      <c r="D44" s="1184"/>
      <c r="E44" s="585"/>
      <c r="F44" s="586"/>
      <c r="G44" s="592"/>
      <c r="H44" s="1195"/>
      <c r="I44" s="1192"/>
      <c r="J44" s="1196"/>
      <c r="K44" s="1057">
        <f t="shared" si="4"/>
        <v>0</v>
      </c>
      <c r="L44" s="1049">
        <f t="shared" si="2"/>
        <v>0</v>
      </c>
      <c r="M44" s="1050">
        <f t="shared" si="47"/>
        <v>0</v>
      </c>
      <c r="N44" s="1051">
        <f t="shared" si="5"/>
        <v>0</v>
      </c>
      <c r="O44" s="87">
        <f t="shared" si="6"/>
        <v>0</v>
      </c>
      <c r="P44" s="87" t="str">
        <f t="shared" si="7"/>
        <v/>
      </c>
      <c r="Q44" s="1052">
        <f t="shared" si="8"/>
        <v>0</v>
      </c>
      <c r="R44" s="87">
        <f t="shared" si="9"/>
        <v>0</v>
      </c>
      <c r="S44" s="87" t="str">
        <f t="shared" si="10"/>
        <v/>
      </c>
      <c r="T44" s="1052">
        <f t="shared" si="11"/>
        <v>0</v>
      </c>
      <c r="U44" s="87">
        <f t="shared" si="12"/>
        <v>0</v>
      </c>
      <c r="V44" s="87" t="str">
        <f t="shared" si="13"/>
        <v/>
      </c>
      <c r="W44" s="1052">
        <f t="shared" si="14"/>
        <v>1</v>
      </c>
      <c r="X44" s="87">
        <f t="shared" si="15"/>
        <v>0</v>
      </c>
      <c r="Y44" s="87">
        <f t="shared" si="16"/>
        <v>0</v>
      </c>
      <c r="Z44" s="1052">
        <f t="shared" si="17"/>
        <v>1</v>
      </c>
      <c r="AA44" s="87">
        <f t="shared" si="18"/>
        <v>0</v>
      </c>
      <c r="AB44" s="87">
        <f t="shared" si="19"/>
        <v>0</v>
      </c>
      <c r="AC44" s="1052">
        <f t="shared" si="20"/>
        <v>1</v>
      </c>
      <c r="AD44" s="87">
        <f t="shared" si="21"/>
        <v>0</v>
      </c>
      <c r="AE44" s="87">
        <f t="shared" si="22"/>
        <v>0</v>
      </c>
      <c r="AF44" s="1052">
        <f t="shared" si="23"/>
        <v>1</v>
      </c>
      <c r="AG44" s="87">
        <f t="shared" si="24"/>
        <v>0</v>
      </c>
      <c r="AH44" s="87">
        <f t="shared" si="25"/>
        <v>0</v>
      </c>
      <c r="AI44" s="1052">
        <f t="shared" si="26"/>
        <v>1</v>
      </c>
      <c r="AJ44" s="87">
        <f t="shared" si="27"/>
        <v>0</v>
      </c>
      <c r="AK44" s="87">
        <f t="shared" si="28"/>
        <v>0</v>
      </c>
      <c r="AL44" s="1052">
        <f t="shared" si="29"/>
        <v>0</v>
      </c>
      <c r="AM44" s="91">
        <f t="shared" si="30"/>
        <v>0</v>
      </c>
      <c r="AN44" s="91" t="str">
        <f t="shared" si="31"/>
        <v/>
      </c>
      <c r="AO44" s="1060"/>
      <c r="AP44" s="1054">
        <f t="shared" si="32"/>
        <v>0</v>
      </c>
      <c r="AQ44" s="1390" t="str">
        <f>+Jahr!P27</f>
        <v/>
      </c>
      <c r="AR44" s="1390"/>
      <c r="AS44" s="1390"/>
      <c r="AT44" s="1390"/>
      <c r="AU44" s="1390"/>
      <c r="AV44" s="1390"/>
      <c r="AZ44" s="499"/>
      <c r="BA44" s="500" t="str">
        <f>IF(BB44&lt;&gt;0,"Gesamt aktuell gebucht: ","")</f>
        <v/>
      </c>
      <c r="BB44" s="501">
        <f>+BB6+BB11+BB16+BB21+BB26+BB31+BB36+BB41+BB46</f>
        <v>0</v>
      </c>
      <c r="BD44" s="268"/>
      <c r="BE44" s="274">
        <f>IF($I$2=AQ40,1,IF($I$2=Jahr!$M$7,1,0))</f>
        <v>1</v>
      </c>
      <c r="BF44" s="728">
        <v>1</v>
      </c>
      <c r="BG44" s="712"/>
      <c r="BK44" s="271"/>
      <c r="BL44" s="271"/>
      <c r="BM44" s="271"/>
      <c r="BN44" s="271"/>
      <c r="BO44" s="271"/>
      <c r="BP44" s="271"/>
      <c r="BQ44" s="271"/>
      <c r="BR44" s="271"/>
      <c r="BV44" s="1055"/>
      <c r="BW44" s="1056"/>
      <c r="BX44" s="1026"/>
    </row>
    <row r="45" spans="1:76" ht="13.35" customHeight="1" x14ac:dyDescent="0.2">
      <c r="A45" s="1003" t="str">
        <f t="shared" si="0"/>
        <v>!</v>
      </c>
      <c r="B45" s="721"/>
      <c r="C45" s="1180"/>
      <c r="D45" s="722"/>
      <c r="E45" s="585"/>
      <c r="F45" s="586"/>
      <c r="G45" s="592"/>
      <c r="H45" s="1195"/>
      <c r="I45" s="1192"/>
      <c r="J45" s="1196"/>
      <c r="K45" s="1057">
        <f t="shared" si="4"/>
        <v>0</v>
      </c>
      <c r="L45" s="1049">
        <f t="shared" si="2"/>
        <v>0</v>
      </c>
      <c r="M45" s="1050">
        <f t="shared" si="47"/>
        <v>0</v>
      </c>
      <c r="N45" s="1051">
        <f t="shared" si="5"/>
        <v>0</v>
      </c>
      <c r="O45" s="87">
        <f t="shared" si="6"/>
        <v>0</v>
      </c>
      <c r="P45" s="87" t="str">
        <f t="shared" si="7"/>
        <v/>
      </c>
      <c r="Q45" s="1052">
        <f t="shared" si="8"/>
        <v>0</v>
      </c>
      <c r="R45" s="87">
        <f t="shared" si="9"/>
        <v>0</v>
      </c>
      <c r="S45" s="87" t="str">
        <f t="shared" si="10"/>
        <v/>
      </c>
      <c r="T45" s="1052">
        <f t="shared" si="11"/>
        <v>0</v>
      </c>
      <c r="U45" s="87">
        <f t="shared" si="12"/>
        <v>0</v>
      </c>
      <c r="V45" s="87" t="str">
        <f t="shared" si="13"/>
        <v/>
      </c>
      <c r="W45" s="1052">
        <f t="shared" si="14"/>
        <v>1</v>
      </c>
      <c r="X45" s="87">
        <f t="shared" si="15"/>
        <v>0</v>
      </c>
      <c r="Y45" s="87">
        <f t="shared" si="16"/>
        <v>0</v>
      </c>
      <c r="Z45" s="1052">
        <f t="shared" si="17"/>
        <v>1</v>
      </c>
      <c r="AA45" s="87">
        <f t="shared" si="18"/>
        <v>0</v>
      </c>
      <c r="AB45" s="87">
        <f t="shared" si="19"/>
        <v>0</v>
      </c>
      <c r="AC45" s="1052">
        <f t="shared" si="20"/>
        <v>1</v>
      </c>
      <c r="AD45" s="87">
        <f t="shared" si="21"/>
        <v>0</v>
      </c>
      <c r="AE45" s="87">
        <f t="shared" si="22"/>
        <v>0</v>
      </c>
      <c r="AF45" s="1052">
        <f t="shared" si="23"/>
        <v>1</v>
      </c>
      <c r="AG45" s="87">
        <f t="shared" si="24"/>
        <v>0</v>
      </c>
      <c r="AH45" s="87">
        <f t="shared" si="25"/>
        <v>0</v>
      </c>
      <c r="AI45" s="1052">
        <f t="shared" si="26"/>
        <v>1</v>
      </c>
      <c r="AJ45" s="87">
        <f t="shared" si="27"/>
        <v>0</v>
      </c>
      <c r="AK45" s="87">
        <f t="shared" si="28"/>
        <v>0</v>
      </c>
      <c r="AL45" s="1052">
        <f t="shared" si="29"/>
        <v>0</v>
      </c>
      <c r="AM45" s="91">
        <f t="shared" si="30"/>
        <v>0</v>
      </c>
      <c r="AN45" s="91" t="str">
        <f t="shared" si="31"/>
        <v/>
      </c>
      <c r="AO45" s="1061"/>
      <c r="AP45" s="1054">
        <f t="shared" si="32"/>
        <v>0</v>
      </c>
      <c r="AQ45" s="200" t="str">
        <f>+Parameter!AH45</f>
        <v>X</v>
      </c>
      <c r="AR45" s="1386" t="s">
        <v>16</v>
      </c>
      <c r="AS45" s="1386"/>
      <c r="AT45" s="1386"/>
      <c r="AU45" s="1386"/>
      <c r="AV45" s="1386"/>
      <c r="AW45" s="1386"/>
      <c r="AX45" s="1386"/>
      <c r="AY45" s="1386"/>
      <c r="AZ45" s="1386"/>
      <c r="BA45" s="201" t="s">
        <v>27</v>
      </c>
      <c r="BB45" s="406">
        <f>+BB39+BB34+BB29+BB24+BB19+BB14+BB9+BB4+AZ46-H50-P60</f>
        <v>0</v>
      </c>
      <c r="BD45" s="268"/>
      <c r="BE45" s="274">
        <f>IF($I$2=AQ41,1,IF($I$2=Jahr!$M$7,1,0))</f>
        <v>1</v>
      </c>
      <c r="BF45" s="728">
        <v>1</v>
      </c>
      <c r="BV45" s="1055"/>
      <c r="BW45" s="1056"/>
      <c r="BX45" s="1026"/>
    </row>
    <row r="46" spans="1:76" ht="13.35" customHeight="1" x14ac:dyDescent="0.45">
      <c r="A46" s="1003" t="str">
        <f t="shared" si="0"/>
        <v>!</v>
      </c>
      <c r="B46" s="721"/>
      <c r="C46" s="1180"/>
      <c r="D46" s="722"/>
      <c r="E46" s="585"/>
      <c r="F46" s="586"/>
      <c r="G46" s="592"/>
      <c r="H46" s="1195"/>
      <c r="I46" s="1192"/>
      <c r="J46" s="1196"/>
      <c r="K46" s="1057">
        <f t="shared" si="4"/>
        <v>0</v>
      </c>
      <c r="L46" s="1049">
        <f t="shared" si="2"/>
        <v>0</v>
      </c>
      <c r="M46" s="1050">
        <f t="shared" si="47"/>
        <v>0</v>
      </c>
      <c r="N46" s="1051">
        <f t="shared" si="5"/>
        <v>0</v>
      </c>
      <c r="O46" s="87">
        <f t="shared" si="6"/>
        <v>0</v>
      </c>
      <c r="P46" s="87" t="str">
        <f t="shared" si="7"/>
        <v/>
      </c>
      <c r="Q46" s="1052">
        <f t="shared" si="8"/>
        <v>0</v>
      </c>
      <c r="R46" s="87">
        <f t="shared" si="9"/>
        <v>0</v>
      </c>
      <c r="S46" s="87" t="str">
        <f t="shared" si="10"/>
        <v/>
      </c>
      <c r="T46" s="1052">
        <f t="shared" si="11"/>
        <v>0</v>
      </c>
      <c r="U46" s="87">
        <f t="shared" si="12"/>
        <v>0</v>
      </c>
      <c r="V46" s="87" t="str">
        <f t="shared" si="13"/>
        <v/>
      </c>
      <c r="W46" s="1052">
        <f t="shared" si="14"/>
        <v>1</v>
      </c>
      <c r="X46" s="87">
        <f t="shared" si="15"/>
        <v>0</v>
      </c>
      <c r="Y46" s="87">
        <f t="shared" si="16"/>
        <v>0</v>
      </c>
      <c r="Z46" s="1052">
        <f t="shared" si="17"/>
        <v>1</v>
      </c>
      <c r="AA46" s="87">
        <f t="shared" si="18"/>
        <v>0</v>
      </c>
      <c r="AB46" s="87">
        <f t="shared" si="19"/>
        <v>0</v>
      </c>
      <c r="AC46" s="1052">
        <f t="shared" si="20"/>
        <v>1</v>
      </c>
      <c r="AD46" s="87">
        <f t="shared" si="21"/>
        <v>0</v>
      </c>
      <c r="AE46" s="87">
        <f t="shared" si="22"/>
        <v>0</v>
      </c>
      <c r="AF46" s="1052">
        <f t="shared" si="23"/>
        <v>1</v>
      </c>
      <c r="AG46" s="87">
        <f t="shared" si="24"/>
        <v>0</v>
      </c>
      <c r="AH46" s="87">
        <f t="shared" si="25"/>
        <v>0</v>
      </c>
      <c r="AI46" s="1052">
        <f t="shared" si="26"/>
        <v>1</v>
      </c>
      <c r="AJ46" s="87">
        <f t="shared" si="27"/>
        <v>0</v>
      </c>
      <c r="AK46" s="87">
        <f t="shared" si="28"/>
        <v>0</v>
      </c>
      <c r="AL46" s="1052">
        <f t="shared" si="29"/>
        <v>0</v>
      </c>
      <c r="AM46" s="91">
        <f t="shared" si="30"/>
        <v>0</v>
      </c>
      <c r="AN46" s="91" t="str">
        <f t="shared" si="31"/>
        <v/>
      </c>
      <c r="AO46" s="1062"/>
      <c r="AP46" s="1054">
        <f t="shared" si="32"/>
        <v>0</v>
      </c>
      <c r="AQ46" s="627" t="s">
        <v>89</v>
      </c>
      <c r="AR46" s="627"/>
      <c r="AS46" s="628"/>
      <c r="AT46" s="629"/>
      <c r="AU46" s="1063" t="s">
        <v>10</v>
      </c>
      <c r="AV46" s="1063" t="s">
        <v>28</v>
      </c>
      <c r="AW46" s="1063"/>
      <c r="AX46" s="1063"/>
      <c r="AY46" s="1063"/>
      <c r="AZ46" s="630">
        <f>SUMIFS($I$4:$I$48,$F$4:$F$48,AQ45,$E$4:$E$48,AQ45)+SUMIFS($J$4:$J$48,$F$4:$F$48,AQ45,$E$4:$E$48,AQ45)+SUMIFS($H$4:$H$48,$F$4:$F$48,AQ45,$E$4:$E$48,AQ45)</f>
        <v>0</v>
      </c>
      <c r="BA46" s="616" t="str">
        <f>IF(BB46&lt;&gt;0,"aktuell","")</f>
        <v/>
      </c>
      <c r="BB46" s="617">
        <f>+AN2</f>
        <v>0</v>
      </c>
      <c r="BD46" s="268"/>
      <c r="BE46" s="274">
        <f>IF($I$2=AQ42,1,IF($I$2=Jahr!$M$7,1,0))</f>
        <v>1</v>
      </c>
      <c r="BF46" s="728">
        <v>1</v>
      </c>
      <c r="BG46" s="724"/>
      <c r="BH46" s="693"/>
      <c r="BP46" s="279" t="s">
        <v>8</v>
      </c>
      <c r="BQ46" s="279"/>
      <c r="BR46" s="279"/>
      <c r="BS46" s="275">
        <f>SUMIFS($H$4:$H$48,$F$4:$F$48,AQ45,$B$4:$B$48,"&gt;0")</f>
        <v>0</v>
      </c>
      <c r="BT46" s="275">
        <f>SUMIFS($I$4:$I$48,$F$4:$F$48,AQ45,$B$4:$B$48,"&gt;0")</f>
        <v>0</v>
      </c>
      <c r="BU46" s="275">
        <f>SUMIFS($J$4:$J$48,$F$4:$F$48,AQ45,$B$4:$B$48,"&gt;0")</f>
        <v>0</v>
      </c>
      <c r="BV46" s="276"/>
      <c r="BW46" s="1056"/>
      <c r="BX46" s="1026"/>
    </row>
    <row r="47" spans="1:76" ht="13.35" customHeight="1" thickBot="1" x14ac:dyDescent="0.5">
      <c r="A47" s="1003" t="str">
        <f t="shared" si="0"/>
        <v>!</v>
      </c>
      <c r="B47" s="721"/>
      <c r="C47" s="1180"/>
      <c r="D47" s="722"/>
      <c r="E47" s="585"/>
      <c r="F47" s="586"/>
      <c r="G47" s="592"/>
      <c r="H47" s="1195"/>
      <c r="I47" s="1192"/>
      <c r="J47" s="1196"/>
      <c r="K47" s="1057">
        <f t="shared" si="4"/>
        <v>0</v>
      </c>
      <c r="L47" s="1064">
        <f t="shared" si="2"/>
        <v>0</v>
      </c>
      <c r="M47" s="1050">
        <f>IF(AND(B47&gt;0,B47&lt;&gt;"x",M46&lt;&gt;0),+M46+1,0)</f>
        <v>0</v>
      </c>
      <c r="N47" s="1051">
        <f t="shared" si="5"/>
        <v>0</v>
      </c>
      <c r="O47" s="87">
        <f t="shared" si="6"/>
        <v>0</v>
      </c>
      <c r="P47" s="87" t="str">
        <f t="shared" si="7"/>
        <v/>
      </c>
      <c r="Q47" s="1052">
        <f t="shared" si="8"/>
        <v>0</v>
      </c>
      <c r="R47" s="87">
        <f t="shared" si="9"/>
        <v>0</v>
      </c>
      <c r="S47" s="87" t="str">
        <f t="shared" si="10"/>
        <v/>
      </c>
      <c r="T47" s="1052">
        <f t="shared" si="11"/>
        <v>0</v>
      </c>
      <c r="U47" s="87">
        <f t="shared" si="12"/>
        <v>0</v>
      </c>
      <c r="V47" s="87" t="str">
        <f t="shared" si="13"/>
        <v/>
      </c>
      <c r="W47" s="1052">
        <f t="shared" si="14"/>
        <v>1</v>
      </c>
      <c r="X47" s="87">
        <f t="shared" si="15"/>
        <v>0</v>
      </c>
      <c r="Y47" s="87">
        <f t="shared" si="16"/>
        <v>0</v>
      </c>
      <c r="Z47" s="1052">
        <f t="shared" si="17"/>
        <v>1</v>
      </c>
      <c r="AA47" s="87">
        <f t="shared" si="18"/>
        <v>0</v>
      </c>
      <c r="AB47" s="87">
        <f t="shared" si="19"/>
        <v>0</v>
      </c>
      <c r="AC47" s="1052">
        <f t="shared" si="20"/>
        <v>1</v>
      </c>
      <c r="AD47" s="87">
        <f t="shared" si="21"/>
        <v>0</v>
      </c>
      <c r="AE47" s="87">
        <f t="shared" si="22"/>
        <v>0</v>
      </c>
      <c r="AF47" s="1052">
        <f t="shared" si="23"/>
        <v>1</v>
      </c>
      <c r="AG47" s="87">
        <f t="shared" si="24"/>
        <v>0</v>
      </c>
      <c r="AH47" s="87">
        <f t="shared" si="25"/>
        <v>0</v>
      </c>
      <c r="AI47" s="1052">
        <f t="shared" si="26"/>
        <v>1</v>
      </c>
      <c r="AJ47" s="87">
        <f t="shared" si="27"/>
        <v>0</v>
      </c>
      <c r="AK47" s="87">
        <f t="shared" si="28"/>
        <v>0</v>
      </c>
      <c r="AL47" s="1052">
        <f t="shared" si="29"/>
        <v>0</v>
      </c>
      <c r="AM47" s="91">
        <f>IF($F47=AM$2,AM46+$H47+$I47+$J47,+AM46)</f>
        <v>0</v>
      </c>
      <c r="AN47" s="1146" t="str">
        <f t="shared" ref="AN47" si="48">IF($F47=AM$2,+$H47+$I47+$J47,"")</f>
        <v/>
      </c>
      <c r="AO47" s="1065"/>
      <c r="AP47" s="1054">
        <f t="shared" si="32"/>
        <v>0</v>
      </c>
      <c r="AQ47" s="1383" t="s">
        <v>146</v>
      </c>
      <c r="AR47" s="1383"/>
      <c r="AS47" s="1383"/>
      <c r="AT47" s="1383"/>
      <c r="AU47" s="1383"/>
      <c r="AV47" s="1383"/>
      <c r="AW47" s="1383"/>
      <c r="AX47" s="1383"/>
      <c r="AY47" s="1383"/>
      <c r="AZ47" s="1384"/>
      <c r="BA47" s="618" t="str">
        <f>IF(BB47&lt;&gt;0,"Monatsende","")</f>
        <v/>
      </c>
      <c r="BB47" s="619">
        <f>+AN3</f>
        <v>0</v>
      </c>
      <c r="BD47" s="280"/>
      <c r="BE47" s="281">
        <f>IF($I$2=AQ43,1,IF($I$2=Jahr!$M$7,1,0))</f>
        <v>1</v>
      </c>
      <c r="BF47" s="729">
        <v>1</v>
      </c>
      <c r="BG47" s="723"/>
      <c r="BH47" s="282"/>
      <c r="BI47" s="282"/>
      <c r="BJ47" s="282"/>
      <c r="BK47" s="283"/>
      <c r="BL47" s="283"/>
      <c r="BM47" s="283"/>
      <c r="BN47" s="283"/>
      <c r="BO47" s="283"/>
      <c r="BP47" s="284" t="s">
        <v>22</v>
      </c>
      <c r="BQ47" s="284"/>
      <c r="BR47" s="284"/>
      <c r="BS47" s="285">
        <f>SUMIFS($H$4:$H$48,$F$4:$F$48,AQ45)</f>
        <v>0</v>
      </c>
      <c r="BT47" s="285">
        <f>SUMIFS($I$4:$I$48,$F$4:$F$48,AQ45)</f>
        <v>0</v>
      </c>
      <c r="BU47" s="285">
        <f>SUMIFS($J$4:$J$48,$F$4:$F$48,AQ45)</f>
        <v>0</v>
      </c>
      <c r="BV47" s="286">
        <f>IF($AP$2=0,+BW47-AZ46,0)</f>
        <v>0</v>
      </c>
      <c r="BW47" s="1066">
        <f>+AN$50</f>
        <v>0</v>
      </c>
      <c r="BX47" s="1026"/>
    </row>
    <row r="48" spans="1:76" ht="5.0999999999999996" customHeight="1" thickTop="1" x14ac:dyDescent="0.45">
      <c r="A48" s="1370" t="s">
        <v>95</v>
      </c>
      <c r="B48" s="1362" t="str">
        <f>IF($BE$2&lt;&gt;0,"geht nicht!",IF(M49=0,"einfügen:","kopieren:"))</f>
        <v>einfügen:</v>
      </c>
      <c r="C48" s="1364" t="str">
        <f>IF($BE$2&lt;&gt;0," Die Aktion muss rückgängig gemacht werden!",IF(M49=0," &lt; markieren + &lt;Einfügen/Blattzeile Einfügen&gt;"," bis hierher ziehen!"))</f>
        <v xml:space="preserve"> &lt; markieren + &lt;Einfügen/Blattzeile Einfügen&gt;</v>
      </c>
      <c r="D48" s="1365"/>
      <c r="E48" s="1067" t="s">
        <v>9</v>
      </c>
      <c r="F48" s="1068" t="s">
        <v>9</v>
      </c>
      <c r="G48" s="1068" t="s">
        <v>9</v>
      </c>
      <c r="H48" s="1069"/>
      <c r="I48" s="1175"/>
      <c r="J48" s="1173"/>
      <c r="K48" s="1372">
        <f>K3+H49+I49+J49-H50</f>
        <v>0</v>
      </c>
      <c r="L48" s="1070"/>
      <c r="M48" s="1037"/>
      <c r="N48" s="1051"/>
      <c r="O48" s="87"/>
      <c r="P48" s="87"/>
      <c r="Q48" s="1052"/>
      <c r="R48" s="87"/>
      <c r="S48" s="87"/>
      <c r="T48" s="1052"/>
      <c r="U48" s="87"/>
      <c r="V48" s="87"/>
      <c r="W48" s="1052"/>
      <c r="X48" s="87"/>
      <c r="Y48" s="87"/>
      <c r="Z48" s="1052"/>
      <c r="AA48" s="87"/>
      <c r="AB48" s="87"/>
      <c r="AC48" s="1052"/>
      <c r="AD48" s="87"/>
      <c r="AE48" s="87"/>
      <c r="AF48" s="1052"/>
      <c r="AG48" s="87"/>
      <c r="AH48" s="87"/>
      <c r="AI48" s="1052"/>
      <c r="AJ48" s="87"/>
      <c r="AK48" s="87"/>
      <c r="AL48" s="1052"/>
      <c r="AM48" s="91"/>
      <c r="AN48" s="1146"/>
      <c r="AO48" s="1071"/>
      <c r="AP48" s="1371" t="s">
        <v>95</v>
      </c>
      <c r="AQ48" s="588"/>
      <c r="AR48" s="589"/>
      <c r="AS48" s="590"/>
      <c r="AT48" s="589"/>
      <c r="AU48" s="589"/>
      <c r="AV48" s="589"/>
      <c r="AW48" s="590"/>
      <c r="AX48" s="589"/>
      <c r="AY48" s="589"/>
      <c r="AZ48" s="589"/>
      <c r="BA48" s="590"/>
      <c r="BB48" s="591"/>
    </row>
    <row r="49" spans="1:58" ht="13.15" customHeight="1" x14ac:dyDescent="0.35">
      <c r="A49" s="1370"/>
      <c r="B49" s="1363"/>
      <c r="C49" s="1366"/>
      <c r="D49" s="1367"/>
      <c r="E49" s="1072" t="s">
        <v>9</v>
      </c>
      <c r="F49" s="1073" t="s">
        <v>9</v>
      </c>
      <c r="G49" s="1073" t="s">
        <v>9</v>
      </c>
      <c r="H49" s="1176" t="str">
        <f>IF(SUBTOTAL(9,H4:H48)&lt;&gt;0,SUBTOTAL(9,H4:H48),"0,00 ")</f>
        <v xml:space="preserve">0,00 </v>
      </c>
      <c r="I49" s="1074" t="str">
        <f>IF(SUBTOTAL(9,I4:I48)&lt;&gt;0,SUBTOTAL(9,I4:I48),"0,00 ")</f>
        <v xml:space="preserve">0,00 </v>
      </c>
      <c r="J49" s="1075" t="str">
        <f>IF(SUBTOTAL(9,J4:J48)&lt;&gt;0,SUBTOTAL(9,J4:J48),"0,00 ")</f>
        <v xml:space="preserve">0,00 </v>
      </c>
      <c r="K49" s="1373"/>
      <c r="L49" s="1037">
        <f>MAX(M3:M48)</f>
        <v>2</v>
      </c>
      <c r="M49" s="718">
        <f>IF(L3&lt;&gt;0,0,COUNTBLANK(AP3:AP48)+M50)</f>
        <v>0</v>
      </c>
      <c r="N49" s="1076"/>
      <c r="O49" s="1077">
        <f>+P49+O3</f>
        <v>0</v>
      </c>
      <c r="P49" s="1078">
        <f>SUM(P4:P48)</f>
        <v>0</v>
      </c>
      <c r="Q49" s="1079"/>
      <c r="R49" s="1077">
        <f>+S49+R3</f>
        <v>0</v>
      </c>
      <c r="S49" s="1078">
        <f>SUM(S4:S48)</f>
        <v>0</v>
      </c>
      <c r="T49" s="1079"/>
      <c r="U49" s="1077">
        <f>+V49+U3</f>
        <v>0</v>
      </c>
      <c r="V49" s="1078">
        <f>SUM(V4:V48)</f>
        <v>0</v>
      </c>
      <c r="W49" s="1079"/>
      <c r="X49" s="1077">
        <f>+Y49+X3</f>
        <v>0</v>
      </c>
      <c r="Y49" s="1078">
        <f>SUM(Y4:Y48)</f>
        <v>0</v>
      </c>
      <c r="Z49" s="1079"/>
      <c r="AA49" s="1077">
        <f>+AB49+AA3</f>
        <v>0</v>
      </c>
      <c r="AB49" s="1078">
        <f>SUM(AB4:AB48)</f>
        <v>0</v>
      </c>
      <c r="AC49" s="1079"/>
      <c r="AD49" s="1077">
        <f>+AE49+AD3</f>
        <v>0</v>
      </c>
      <c r="AE49" s="1078">
        <f>SUM(AE4:AE48)</f>
        <v>0</v>
      </c>
      <c r="AF49" s="1079"/>
      <c r="AG49" s="1077">
        <f>+AH49+AG3</f>
        <v>0</v>
      </c>
      <c r="AH49" s="1078">
        <f>SUM(AH4:AH48)</f>
        <v>0</v>
      </c>
      <c r="AI49" s="1079"/>
      <c r="AJ49" s="1077">
        <f>+AK49+AJ3</f>
        <v>0</v>
      </c>
      <c r="AK49" s="1078">
        <f>SUM(AK4:AK48)</f>
        <v>0</v>
      </c>
      <c r="AL49" s="1079"/>
      <c r="AM49" s="1077">
        <f>+AN49+AM3</f>
        <v>0</v>
      </c>
      <c r="AN49" s="1080">
        <f>SUM(AN4:AN48)</f>
        <v>0</v>
      </c>
      <c r="AO49" s="1081" t="s">
        <v>116</v>
      </c>
      <c r="AP49" s="1371"/>
      <c r="AQ49" s="110"/>
      <c r="AR49" s="110"/>
      <c r="AS49" s="204"/>
      <c r="AT49" s="110"/>
      <c r="AU49" s="110"/>
      <c r="AV49" s="110"/>
      <c r="AW49" s="204"/>
      <c r="AX49" s="110"/>
      <c r="AY49" s="110"/>
      <c r="AZ49" s="110"/>
      <c r="BA49" s="204"/>
    </row>
    <row r="50" spans="1:58" ht="13.15" customHeight="1" thickBot="1" x14ac:dyDescent="0.5">
      <c r="A50" s="1003">
        <f>IF(M49="!",".",IF(AND($B$50="y",B50&gt;0,OR(B51=0,B51="x",A51="!"),B50&lt;&gt;"x"),+K50,"."))</f>
        <v>0</v>
      </c>
      <c r="B50" s="1162" t="s">
        <v>15</v>
      </c>
      <c r="C50" s="1368" t="str">
        <f>IF(+Jahr!G26=1,+Jahr!E33,IF(+Jahr!G25&gt;0,+Jahr!E30,IF(+Jahr!H25&gt;0,+Jahr!E31,IF(+Jahr!K11&gt;0,+Jahr!E32,""))))</f>
        <v/>
      </c>
      <c r="D50" s="1369"/>
      <c r="E50" s="1082" t="s">
        <v>9</v>
      </c>
      <c r="F50" s="1082" t="s">
        <v>9</v>
      </c>
      <c r="G50" s="1083" t="s">
        <v>9</v>
      </c>
      <c r="H50" s="1380">
        <f>-P60+H49+I49+J49</f>
        <v>0</v>
      </c>
      <c r="I50" s="1381"/>
      <c r="J50" s="1382"/>
      <c r="K50" s="1374"/>
      <c r="L50" s="1084" t="s">
        <v>115</v>
      </c>
      <c r="M50" s="720">
        <f>IF(ISERROR(K51),1,0)</f>
        <v>0</v>
      </c>
      <c r="N50" s="1085"/>
      <c r="O50" s="1086">
        <f>IF(O2&lt;&gt;"",COUNTIF($F$3:$F$48,O2),0)</f>
        <v>0</v>
      </c>
      <c r="P50" s="1087">
        <f>SUBTOTAL(109,P4:P48)</f>
        <v>0</v>
      </c>
      <c r="Q50" s="1087"/>
      <c r="R50" s="1086">
        <f>IF(R2&lt;&gt;"",COUNTIF($F$3:$F$48,R2),0)</f>
        <v>0</v>
      </c>
      <c r="S50" s="1087">
        <f>SUBTOTAL(109,S4:S48)</f>
        <v>0</v>
      </c>
      <c r="T50" s="1087"/>
      <c r="U50" s="1086">
        <f>IF(U2&lt;&gt;"",COUNTIF($F$3:$F$48,U2),0)</f>
        <v>0</v>
      </c>
      <c r="V50" s="1087">
        <f>SUBTOTAL(109,V4:V48)</f>
        <v>0</v>
      </c>
      <c r="W50" s="1087"/>
      <c r="X50" s="1086">
        <f>IF(X2&lt;&gt;"",COUNTIF($F$3:$F$48,X2),0)</f>
        <v>0</v>
      </c>
      <c r="Y50" s="1087">
        <f>SUBTOTAL(109,Y4:Y48)</f>
        <v>0</v>
      </c>
      <c r="Z50" s="1087"/>
      <c r="AA50" s="1086">
        <f>IF(AA2&lt;&gt;"",COUNTIF($F$3:$F$48,AA2),0)</f>
        <v>0</v>
      </c>
      <c r="AB50" s="1087">
        <f>SUBTOTAL(109,AB4:AB48)</f>
        <v>0</v>
      </c>
      <c r="AC50" s="1087"/>
      <c r="AD50" s="1086">
        <f>IF(AD2&lt;&gt;"",COUNTIF($F$3:$F$48,AD2),0)</f>
        <v>0</v>
      </c>
      <c r="AE50" s="1087">
        <f>SUBTOTAL(109,AE4:AE48)</f>
        <v>0</v>
      </c>
      <c r="AF50" s="1087"/>
      <c r="AG50" s="1086">
        <f>IF(AG2&lt;&gt;"",COUNTIF($F$3:$F$48,AG2),0)</f>
        <v>0</v>
      </c>
      <c r="AH50" s="1087">
        <f>SUBTOTAL(109,AH4:AH48)</f>
        <v>0</v>
      </c>
      <c r="AI50" s="1087"/>
      <c r="AJ50" s="1086">
        <f>IF(AJ2&lt;&gt;"",COUNTIF($F$3:$F$48,AJ2),0)</f>
        <v>0</v>
      </c>
      <c r="AK50" s="1087">
        <f>SUBTOTAL(109,AK4:AK48)</f>
        <v>0</v>
      </c>
      <c r="AL50" s="1087"/>
      <c r="AM50" s="1086">
        <f>IF(AM2&lt;&gt;"",COUNTIF($F$3:$F$48,AM2),0)</f>
        <v>1</v>
      </c>
      <c r="AN50" s="1087">
        <f>SUBTOTAL(109,AN4:AN48)</f>
        <v>0</v>
      </c>
      <c r="AO50" s="1088" t="s">
        <v>36</v>
      </c>
      <c r="AQ50" s="1089">
        <f>+Jahr!K12</f>
        <v>0</v>
      </c>
    </row>
    <row r="51" spans="1:58" s="98" customFormat="1" ht="9" customHeight="1" thickTop="1" x14ac:dyDescent="0.45">
      <c r="A51" s="1090" t="s">
        <v>9</v>
      </c>
      <c r="B51" s="1091" t="s">
        <v>9</v>
      </c>
      <c r="C51" s="1091" t="s">
        <v>9</v>
      </c>
      <c r="D51" s="1091"/>
      <c r="E51" s="1091" t="s">
        <v>9</v>
      </c>
      <c r="F51" s="1091" t="str">
        <f>IF(Parameter!B4&lt;&gt;"#",+Parameter!B4,"")</f>
        <v>HH</v>
      </c>
      <c r="G51" s="1091" t="s">
        <v>9</v>
      </c>
      <c r="H51" s="1092">
        <f t="shared" ref="H51:H59" si="49">IF($F51&lt;&gt;"!",SUMIFS($H$3:$H$48,$F$3:$F$48,$F51),"!")</f>
        <v>0</v>
      </c>
      <c r="I51" s="1092">
        <f t="shared" ref="I51:I59" si="50">IF($F51&lt;&gt;"!",SUMIFS($I$3:$I$48,$F$3:$F$48,$F51),"!")</f>
        <v>0</v>
      </c>
      <c r="J51" s="1092">
        <f t="shared" ref="J51:J59" si="51">IF($F51&lt;&gt;"!",SUMIFS($J$3:$J$48,$F$3:$F$48,$F51),"!")</f>
        <v>0</v>
      </c>
      <c r="K51" s="1093">
        <f>SUM(K3:K50)</f>
        <v>0</v>
      </c>
      <c r="L51" s="1094" t="s">
        <v>117</v>
      </c>
      <c r="M51" s="1095">
        <f>IF(F51&lt;&gt;"",1,0)</f>
        <v>1</v>
      </c>
      <c r="N51" s="1096">
        <f>SUBTOTAL(9,M51)</f>
        <v>1</v>
      </c>
      <c r="O51" s="1097"/>
      <c r="P51" s="1098"/>
      <c r="Q51" s="1099"/>
      <c r="R51" s="1098"/>
      <c r="S51" s="1098"/>
      <c r="T51" s="1099"/>
      <c r="U51" s="1100"/>
      <c r="V51" s="1100"/>
      <c r="W51" s="1100"/>
      <c r="X51" s="1100"/>
      <c r="Y51" s="1101"/>
      <c r="Z51" s="1101"/>
      <c r="AA51" s="1101"/>
      <c r="AB51" s="1101"/>
      <c r="AC51" s="1101"/>
      <c r="AD51" s="1101"/>
      <c r="AE51" s="1102"/>
      <c r="AF51" s="1102"/>
      <c r="AG51" s="1102"/>
      <c r="AH51" s="1102"/>
      <c r="AI51" s="1102"/>
      <c r="AJ51" s="1102"/>
      <c r="AK51" s="1102"/>
      <c r="AL51" s="1102"/>
      <c r="AM51" s="1102"/>
      <c r="AN51" s="1102"/>
      <c r="AO51" s="1387" t="s">
        <v>118</v>
      </c>
      <c r="AP51" s="1128"/>
      <c r="AS51" s="1103"/>
      <c r="AW51" s="1103"/>
      <c r="BA51" s="1103"/>
      <c r="BB51" s="1104"/>
      <c r="BF51" s="1105"/>
    </row>
    <row r="52" spans="1:58" s="98" customFormat="1" ht="9" customHeight="1" x14ac:dyDescent="0.45">
      <c r="A52" s="1090" t="s">
        <v>9</v>
      </c>
      <c r="B52" s="1091" t="s">
        <v>9</v>
      </c>
      <c r="C52" s="1091" t="s">
        <v>9</v>
      </c>
      <c r="D52" s="1091"/>
      <c r="E52" s="1091" t="s">
        <v>9</v>
      </c>
      <c r="F52" s="1091" t="str">
        <f>IF(Parameter!B5&lt;&gt;"#",+Parameter!B5,"")</f>
        <v>Frei</v>
      </c>
      <c r="G52" s="1091" t="s">
        <v>9</v>
      </c>
      <c r="H52" s="1092">
        <f t="shared" si="49"/>
        <v>0</v>
      </c>
      <c r="I52" s="1092">
        <f t="shared" si="50"/>
        <v>0</v>
      </c>
      <c r="J52" s="1092">
        <f t="shared" si="51"/>
        <v>0</v>
      </c>
      <c r="K52" s="1091" t="s">
        <v>9</v>
      </c>
      <c r="L52" s="1091"/>
      <c r="M52" s="1106">
        <f t="shared" ref="M52:M59" si="52">IF(F52&lt;&gt;"",1,0)</f>
        <v>1</v>
      </c>
      <c r="N52" s="1107">
        <f t="shared" ref="N52:N59" si="53">SUBTOTAL(9,M52)</f>
        <v>1</v>
      </c>
      <c r="O52" s="1108"/>
      <c r="P52" s="1071"/>
      <c r="Q52" s="1109"/>
      <c r="R52" s="1071"/>
      <c r="S52" s="1071"/>
      <c r="T52" s="1109"/>
      <c r="U52" s="1110"/>
      <c r="V52" s="1110"/>
      <c r="W52" s="1110"/>
      <c r="X52" s="1110"/>
      <c r="Y52" s="1111"/>
      <c r="Z52" s="1111"/>
      <c r="AA52" s="1111"/>
      <c r="AB52" s="1111"/>
      <c r="AC52" s="1111"/>
      <c r="AD52" s="1111"/>
      <c r="AE52" s="1112"/>
      <c r="AF52" s="1112"/>
      <c r="AG52" s="1112"/>
      <c r="AH52" s="1112"/>
      <c r="AI52" s="1112"/>
      <c r="AJ52" s="1112"/>
      <c r="AK52" s="1112"/>
      <c r="AL52" s="1112"/>
      <c r="AM52" s="1112"/>
      <c r="AN52" s="1112"/>
      <c r="AO52" s="1388"/>
      <c r="AP52" s="719"/>
      <c r="AS52" s="1103"/>
      <c r="AW52" s="1103"/>
      <c r="BA52" s="1103"/>
      <c r="BB52" s="1104"/>
      <c r="BF52" s="1105"/>
    </row>
    <row r="53" spans="1:58" s="98" customFormat="1" ht="9" customHeight="1" x14ac:dyDescent="0.45">
      <c r="A53" s="1090" t="s">
        <v>9</v>
      </c>
      <c r="B53" s="1091" t="s">
        <v>9</v>
      </c>
      <c r="C53" s="1091" t="s">
        <v>9</v>
      </c>
      <c r="D53" s="1091"/>
      <c r="E53" s="1091" t="s">
        <v>9</v>
      </c>
      <c r="F53" s="1091" t="str">
        <f>IF(Parameter!B6&lt;&gt;"#",+Parameter!B6,"")</f>
        <v>Arzt</v>
      </c>
      <c r="G53" s="1091" t="s">
        <v>9</v>
      </c>
      <c r="H53" s="1092">
        <f t="shared" si="49"/>
        <v>0</v>
      </c>
      <c r="I53" s="1092">
        <f t="shared" si="50"/>
        <v>0</v>
      </c>
      <c r="J53" s="1092">
        <f t="shared" si="51"/>
        <v>0</v>
      </c>
      <c r="K53" s="1091" t="s">
        <v>9</v>
      </c>
      <c r="L53" s="1091"/>
      <c r="M53" s="1106">
        <f t="shared" si="52"/>
        <v>1</v>
      </c>
      <c r="N53" s="1107">
        <f t="shared" si="53"/>
        <v>1</v>
      </c>
      <c r="O53" s="1108"/>
      <c r="P53" s="1071"/>
      <c r="Q53" s="1109"/>
      <c r="R53" s="1071"/>
      <c r="S53" s="1071"/>
      <c r="T53" s="1109"/>
      <c r="U53" s="1110"/>
      <c r="V53" s="1110"/>
      <c r="W53" s="1110"/>
      <c r="X53" s="1110"/>
      <c r="Y53" s="1111"/>
      <c r="Z53" s="1111"/>
      <c r="AA53" s="1111"/>
      <c r="AB53" s="1111"/>
      <c r="AC53" s="1111"/>
      <c r="AD53" s="1111"/>
      <c r="AE53" s="1112"/>
      <c r="AF53" s="1112"/>
      <c r="AG53" s="1112"/>
      <c r="AH53" s="1112"/>
      <c r="AI53" s="1112"/>
      <c r="AJ53" s="1112"/>
      <c r="AK53" s="1112"/>
      <c r="AL53" s="1112"/>
      <c r="AM53" s="1112"/>
      <c r="AN53" s="1112"/>
      <c r="AO53" s="1388"/>
      <c r="AP53" s="719"/>
      <c r="AS53" s="1103"/>
      <c r="AW53" s="1103"/>
      <c r="BA53" s="1103"/>
      <c r="BB53" s="1104"/>
      <c r="BF53" s="1105"/>
    </row>
    <row r="54" spans="1:58" s="98" customFormat="1" ht="9" customHeight="1" x14ac:dyDescent="0.45">
      <c r="A54" s="1090" t="s">
        <v>9</v>
      </c>
      <c r="B54" s="1091" t="s">
        <v>9</v>
      </c>
      <c r="C54" s="1091" t="s">
        <v>9</v>
      </c>
      <c r="D54" s="1091"/>
      <c r="E54" s="1091" t="s">
        <v>9</v>
      </c>
      <c r="F54" s="1091" t="str">
        <f>IF(Parameter!B7&lt;&gt;"#",+Parameter!B7,"")</f>
        <v/>
      </c>
      <c r="G54" s="1091" t="s">
        <v>9</v>
      </c>
      <c r="H54" s="1092">
        <f t="shared" si="49"/>
        <v>0</v>
      </c>
      <c r="I54" s="1092">
        <f t="shared" si="50"/>
        <v>0</v>
      </c>
      <c r="J54" s="1092">
        <f t="shared" si="51"/>
        <v>0</v>
      </c>
      <c r="K54" s="1091" t="s">
        <v>9</v>
      </c>
      <c r="L54" s="1091"/>
      <c r="M54" s="1106">
        <f t="shared" si="52"/>
        <v>0</v>
      </c>
      <c r="N54" s="1107">
        <f t="shared" si="53"/>
        <v>0</v>
      </c>
      <c r="O54" s="1108"/>
      <c r="P54" s="1071"/>
      <c r="Q54" s="1109"/>
      <c r="R54" s="1071"/>
      <c r="S54" s="1071"/>
      <c r="T54" s="1109"/>
      <c r="U54" s="1110"/>
      <c r="V54" s="1110"/>
      <c r="W54" s="1110"/>
      <c r="X54" s="1110"/>
      <c r="Y54" s="1111"/>
      <c r="Z54" s="1111"/>
      <c r="AA54" s="1111"/>
      <c r="AB54" s="1111"/>
      <c r="AC54" s="1111"/>
      <c r="AD54" s="1111"/>
      <c r="AE54" s="1112"/>
      <c r="AF54" s="1112"/>
      <c r="AG54" s="1112"/>
      <c r="AH54" s="1112"/>
      <c r="AI54" s="1112"/>
      <c r="AJ54" s="1112"/>
      <c r="AK54" s="1112"/>
      <c r="AL54" s="1112"/>
      <c r="AM54" s="1112"/>
      <c r="AN54" s="1112"/>
      <c r="AO54" s="1388"/>
      <c r="AP54" s="719"/>
      <c r="AS54" s="1103"/>
      <c r="AW54" s="1103"/>
      <c r="BA54" s="1103"/>
      <c r="BB54" s="1104"/>
      <c r="BF54" s="1105"/>
    </row>
    <row r="55" spans="1:58" s="98" customFormat="1" ht="9" customHeight="1" x14ac:dyDescent="0.45">
      <c r="A55" s="1090" t="s">
        <v>9</v>
      </c>
      <c r="B55" s="1091" t="s">
        <v>9</v>
      </c>
      <c r="C55" s="1091" t="s">
        <v>9</v>
      </c>
      <c r="D55" s="1091"/>
      <c r="E55" s="1091" t="s">
        <v>9</v>
      </c>
      <c r="F55" s="1091" t="str">
        <f>IF(Parameter!B8&lt;&gt;"#",+Parameter!B8,"")</f>
        <v/>
      </c>
      <c r="G55" s="1091" t="s">
        <v>9</v>
      </c>
      <c r="H55" s="1092">
        <f t="shared" si="49"/>
        <v>0</v>
      </c>
      <c r="I55" s="1092">
        <f t="shared" si="50"/>
        <v>0</v>
      </c>
      <c r="J55" s="1092">
        <f t="shared" si="51"/>
        <v>0</v>
      </c>
      <c r="K55" s="1091" t="s">
        <v>9</v>
      </c>
      <c r="L55" s="1091"/>
      <c r="M55" s="1106">
        <f t="shared" si="52"/>
        <v>0</v>
      </c>
      <c r="N55" s="1107">
        <f t="shared" si="53"/>
        <v>0</v>
      </c>
      <c r="O55" s="1108"/>
      <c r="P55" s="1071"/>
      <c r="Q55" s="1109"/>
      <c r="R55" s="1071"/>
      <c r="S55" s="1071"/>
      <c r="T55" s="1109"/>
      <c r="U55" s="1110"/>
      <c r="V55" s="1110"/>
      <c r="W55" s="1110"/>
      <c r="X55" s="1110"/>
      <c r="Y55" s="1111"/>
      <c r="Z55" s="1111"/>
      <c r="AA55" s="1111"/>
      <c r="AB55" s="1111"/>
      <c r="AC55" s="1111"/>
      <c r="AD55" s="1111"/>
      <c r="AE55" s="1112"/>
      <c r="AF55" s="1112"/>
      <c r="AG55" s="1112"/>
      <c r="AH55" s="1112"/>
      <c r="AI55" s="1112"/>
      <c r="AJ55" s="1112"/>
      <c r="AK55" s="1112"/>
      <c r="AL55" s="1112"/>
      <c r="AM55" s="1112"/>
      <c r="AN55" s="1112"/>
      <c r="AO55" s="1388"/>
      <c r="AP55" s="719"/>
      <c r="AS55" s="1103"/>
      <c r="AW55" s="1103"/>
      <c r="BA55" s="1103"/>
      <c r="BB55" s="1104"/>
      <c r="BF55" s="1105"/>
    </row>
    <row r="56" spans="1:58" s="98" customFormat="1" ht="9" customHeight="1" x14ac:dyDescent="0.45">
      <c r="A56" s="1090" t="s">
        <v>9</v>
      </c>
      <c r="B56" s="1091" t="s">
        <v>9</v>
      </c>
      <c r="C56" s="1091" t="s">
        <v>9</v>
      </c>
      <c r="D56" s="1091"/>
      <c r="E56" s="1091" t="s">
        <v>9</v>
      </c>
      <c r="F56" s="1091" t="str">
        <f>IF(Parameter!B9&lt;&gt;"#",+Parameter!B9,"")</f>
        <v/>
      </c>
      <c r="G56" s="1091" t="s">
        <v>9</v>
      </c>
      <c r="H56" s="1092">
        <f t="shared" si="49"/>
        <v>0</v>
      </c>
      <c r="I56" s="1092">
        <f t="shared" si="50"/>
        <v>0</v>
      </c>
      <c r="J56" s="1092">
        <f t="shared" si="51"/>
        <v>0</v>
      </c>
      <c r="K56" s="1091" t="s">
        <v>9</v>
      </c>
      <c r="L56" s="1091"/>
      <c r="M56" s="1106">
        <f t="shared" si="52"/>
        <v>0</v>
      </c>
      <c r="N56" s="1107">
        <f t="shared" si="53"/>
        <v>0</v>
      </c>
      <c r="O56" s="1108"/>
      <c r="P56" s="1071"/>
      <c r="Q56" s="1109"/>
      <c r="R56" s="1071"/>
      <c r="S56" s="1071"/>
      <c r="T56" s="1109"/>
      <c r="U56" s="1110"/>
      <c r="V56" s="1110"/>
      <c r="W56" s="1110"/>
      <c r="X56" s="1110"/>
      <c r="Y56" s="1111"/>
      <c r="Z56" s="1111"/>
      <c r="AA56" s="1111"/>
      <c r="AB56" s="1111"/>
      <c r="AC56" s="1111"/>
      <c r="AD56" s="1111"/>
      <c r="AE56" s="1112"/>
      <c r="AF56" s="1112"/>
      <c r="AG56" s="1112"/>
      <c r="AH56" s="1112"/>
      <c r="AI56" s="1112"/>
      <c r="AJ56" s="1112"/>
      <c r="AK56" s="1112"/>
      <c r="AL56" s="1112"/>
      <c r="AM56" s="1112"/>
      <c r="AN56" s="1112"/>
      <c r="AO56" s="1388"/>
      <c r="AP56" s="719"/>
      <c r="AS56" s="1103"/>
      <c r="AW56" s="1103"/>
      <c r="BA56" s="1103"/>
      <c r="BB56" s="1104"/>
      <c r="BF56" s="1105"/>
    </row>
    <row r="57" spans="1:58" s="98" customFormat="1" ht="9" customHeight="1" x14ac:dyDescent="0.45">
      <c r="A57" s="1090" t="s">
        <v>9</v>
      </c>
      <c r="B57" s="1091" t="s">
        <v>9</v>
      </c>
      <c r="C57" s="1091" t="s">
        <v>9</v>
      </c>
      <c r="D57" s="1091"/>
      <c r="E57" s="1091" t="s">
        <v>9</v>
      </c>
      <c r="F57" s="1091" t="str">
        <f>IF(Parameter!B10&lt;&gt;"#",+Parameter!B10,"")</f>
        <v/>
      </c>
      <c r="G57" s="1091" t="s">
        <v>9</v>
      </c>
      <c r="H57" s="1092">
        <f t="shared" si="49"/>
        <v>0</v>
      </c>
      <c r="I57" s="1092">
        <f t="shared" si="50"/>
        <v>0</v>
      </c>
      <c r="J57" s="1092">
        <f t="shared" si="51"/>
        <v>0</v>
      </c>
      <c r="K57" s="1091" t="s">
        <v>9</v>
      </c>
      <c r="L57" s="1091"/>
      <c r="M57" s="1106">
        <f t="shared" si="52"/>
        <v>0</v>
      </c>
      <c r="N57" s="1107">
        <f t="shared" si="53"/>
        <v>0</v>
      </c>
      <c r="O57" s="1108"/>
      <c r="P57" s="1071"/>
      <c r="Q57" s="1109"/>
      <c r="R57" s="1071"/>
      <c r="S57" s="1071"/>
      <c r="T57" s="1109"/>
      <c r="U57" s="1110"/>
      <c r="V57" s="1110"/>
      <c r="W57" s="1110"/>
      <c r="X57" s="1110"/>
      <c r="Y57" s="1111"/>
      <c r="Z57" s="1111"/>
      <c r="AA57" s="1111"/>
      <c r="AB57" s="1111"/>
      <c r="AC57" s="1111"/>
      <c r="AD57" s="1111"/>
      <c r="AE57" s="1112"/>
      <c r="AF57" s="1112"/>
      <c r="AG57" s="1112"/>
      <c r="AH57" s="1112"/>
      <c r="AI57" s="1112"/>
      <c r="AJ57" s="1112"/>
      <c r="AK57" s="1112"/>
      <c r="AL57" s="1112"/>
      <c r="AM57" s="1112"/>
      <c r="AN57" s="1112"/>
      <c r="AO57" s="1388"/>
      <c r="AP57" s="719"/>
      <c r="AS57" s="1103"/>
      <c r="AW57" s="1103"/>
      <c r="BA57" s="1103"/>
      <c r="BB57" s="1104"/>
      <c r="BF57" s="1105"/>
    </row>
    <row r="58" spans="1:58" s="98" customFormat="1" ht="9" customHeight="1" x14ac:dyDescent="0.45">
      <c r="A58" s="1090" t="s">
        <v>9</v>
      </c>
      <c r="B58" s="1091" t="s">
        <v>9</v>
      </c>
      <c r="C58" s="1091" t="s">
        <v>9</v>
      </c>
      <c r="D58" s="1091"/>
      <c r="E58" s="1091" t="s">
        <v>9</v>
      </c>
      <c r="F58" s="1091" t="str">
        <f>IF(Parameter!B11&lt;&gt;"#",+Parameter!B11,"")</f>
        <v/>
      </c>
      <c r="G58" s="1091" t="s">
        <v>9</v>
      </c>
      <c r="H58" s="1092">
        <f t="shared" si="49"/>
        <v>0</v>
      </c>
      <c r="I58" s="1092">
        <f t="shared" si="50"/>
        <v>0</v>
      </c>
      <c r="J58" s="1092">
        <f t="shared" si="51"/>
        <v>0</v>
      </c>
      <c r="K58" s="1091" t="s">
        <v>9</v>
      </c>
      <c r="L58" s="1091"/>
      <c r="M58" s="1106">
        <f t="shared" si="52"/>
        <v>0</v>
      </c>
      <c r="N58" s="1107">
        <f t="shared" si="53"/>
        <v>0</v>
      </c>
      <c r="O58" s="1108"/>
      <c r="P58" s="1071"/>
      <c r="Q58" s="1109"/>
      <c r="R58" s="1071"/>
      <c r="S58" s="1071"/>
      <c r="T58" s="1109"/>
      <c r="U58" s="1110"/>
      <c r="V58" s="1110"/>
      <c r="W58" s="1110"/>
      <c r="X58" s="1110"/>
      <c r="Y58" s="1111"/>
      <c r="Z58" s="1111"/>
      <c r="AA58" s="1111"/>
      <c r="AB58" s="1111"/>
      <c r="AC58" s="1111"/>
      <c r="AD58" s="1111"/>
      <c r="AE58" s="1112"/>
      <c r="AF58" s="1112"/>
      <c r="AG58" s="1112"/>
      <c r="AH58" s="1112"/>
      <c r="AI58" s="1112"/>
      <c r="AJ58" s="1112"/>
      <c r="AK58" s="1112"/>
      <c r="AL58" s="1112"/>
      <c r="AM58" s="1112"/>
      <c r="AN58" s="1112"/>
      <c r="AO58" s="1388"/>
      <c r="AP58" s="719"/>
      <c r="AS58" s="1103"/>
      <c r="AW58" s="1103"/>
      <c r="BA58" s="1103"/>
      <c r="BB58" s="1104"/>
      <c r="BF58" s="1105"/>
    </row>
    <row r="59" spans="1:58" s="98" customFormat="1" ht="9" customHeight="1" x14ac:dyDescent="0.45">
      <c r="A59" s="1090" t="s">
        <v>9</v>
      </c>
      <c r="B59" s="1091" t="s">
        <v>9</v>
      </c>
      <c r="C59" s="1091" t="s">
        <v>9</v>
      </c>
      <c r="D59" s="1091"/>
      <c r="E59" s="1091" t="s">
        <v>9</v>
      </c>
      <c r="F59" s="1091" t="s">
        <v>10</v>
      </c>
      <c r="G59" s="1091" t="s">
        <v>9</v>
      </c>
      <c r="H59" s="1092">
        <f t="shared" si="49"/>
        <v>0</v>
      </c>
      <c r="I59" s="1092">
        <f t="shared" si="50"/>
        <v>0</v>
      </c>
      <c r="J59" s="1092">
        <f t="shared" si="51"/>
        <v>0</v>
      </c>
      <c r="K59" s="1091" t="s">
        <v>9</v>
      </c>
      <c r="L59" s="1091"/>
      <c r="M59" s="1113">
        <f t="shared" si="52"/>
        <v>1</v>
      </c>
      <c r="N59" s="1114">
        <f t="shared" si="53"/>
        <v>1</v>
      </c>
      <c r="O59" s="1115"/>
      <c r="P59" s="1116"/>
      <c r="Q59" s="1117"/>
      <c r="R59" s="1116"/>
      <c r="S59" s="1116"/>
      <c r="T59" s="1117"/>
      <c r="U59" s="1118"/>
      <c r="V59" s="1118"/>
      <c r="W59" s="1118"/>
      <c r="X59" s="1118"/>
      <c r="Y59" s="1119"/>
      <c r="Z59" s="1119"/>
      <c r="AA59" s="1119"/>
      <c r="AB59" s="1119"/>
      <c r="AC59" s="1119"/>
      <c r="AD59" s="1119"/>
      <c r="AE59" s="1120"/>
      <c r="AF59" s="1120"/>
      <c r="AG59" s="1120"/>
      <c r="AH59" s="1120"/>
      <c r="AI59" s="1120"/>
      <c r="AJ59" s="1120"/>
      <c r="AK59" s="1120"/>
      <c r="AL59" s="1120"/>
      <c r="AM59" s="1120"/>
      <c r="AN59" s="1120"/>
      <c r="AO59" s="1389"/>
      <c r="AP59" s="719"/>
      <c r="AS59" s="1103"/>
      <c r="AW59" s="1103"/>
      <c r="BA59" s="1103"/>
      <c r="BB59" s="1104"/>
      <c r="BF59" s="1105"/>
    </row>
    <row r="60" spans="1:58" s="98" customFormat="1" ht="13.5" thickBot="1" x14ac:dyDescent="0.5">
      <c r="A60" s="1090" t="s">
        <v>9</v>
      </c>
      <c r="B60" s="1091" t="s">
        <v>9</v>
      </c>
      <c r="C60" s="1091" t="s">
        <v>9</v>
      </c>
      <c r="D60" s="1091"/>
      <c r="E60" s="1091" t="s">
        <v>9</v>
      </c>
      <c r="F60" s="1091" t="s">
        <v>9</v>
      </c>
      <c r="G60" s="1091" t="s">
        <v>9</v>
      </c>
      <c r="H60" s="1121" t="s">
        <v>9</v>
      </c>
      <c r="I60" s="1121" t="s">
        <v>9</v>
      </c>
      <c r="J60" s="1121" t="s">
        <v>9</v>
      </c>
      <c r="K60" s="1091" t="s">
        <v>9</v>
      </c>
      <c r="L60" s="1091"/>
      <c r="M60" s="1122">
        <f>SUM(M51:M59)</f>
        <v>4</v>
      </c>
      <c r="N60" s="1123">
        <f>SUM(N51:N59)</f>
        <v>4</v>
      </c>
      <c r="O60" s="1188" t="s">
        <v>266</v>
      </c>
      <c r="P60" s="1189">
        <f>+P50+S50+V50+Y50+AB50+AE50+AH50+AK50+AN50</f>
        <v>0</v>
      </c>
      <c r="Q60" s="1125"/>
      <c r="R60" s="1124"/>
      <c r="S60" s="1124"/>
      <c r="T60" s="1125"/>
      <c r="U60" s="1111"/>
      <c r="V60" s="1111"/>
      <c r="W60" s="1111"/>
      <c r="X60" s="1111"/>
      <c r="Y60" s="1111"/>
      <c r="Z60" s="1111"/>
      <c r="AA60" s="1111"/>
      <c r="AB60" s="1111"/>
      <c r="AC60" s="1111"/>
      <c r="AD60" s="1111"/>
      <c r="AE60" s="1112"/>
      <c r="AF60" s="1112"/>
      <c r="AG60" s="1112"/>
      <c r="AH60" s="1112"/>
      <c r="AI60" s="1112"/>
      <c r="AJ60" s="1112"/>
      <c r="AK60" s="1112"/>
      <c r="AL60" s="1112"/>
      <c r="AM60" s="1112"/>
      <c r="AN60" s="1112"/>
      <c r="AO60" s="1126" t="s">
        <v>119</v>
      </c>
      <c r="AP60" s="719"/>
      <c r="AS60" s="1103"/>
      <c r="AW60" s="1103"/>
      <c r="BA60" s="1103"/>
      <c r="BB60" s="1104"/>
      <c r="BF60" s="1105"/>
    </row>
    <row r="61" spans="1:58" s="99" customFormat="1" ht="15.75" thickTop="1" thickBot="1" x14ac:dyDescent="0.5">
      <c r="A61" s="1090" t="s">
        <v>9</v>
      </c>
      <c r="B61" s="1127" t="s">
        <v>21</v>
      </c>
      <c r="C61" s="1127" t="s">
        <v>21</v>
      </c>
      <c r="D61" s="1127"/>
      <c r="E61" s="1127" t="s">
        <v>21</v>
      </c>
      <c r="F61" s="1127" t="s">
        <v>21</v>
      </c>
      <c r="G61" s="1128" t="s">
        <v>21</v>
      </c>
      <c r="H61" s="1378" t="str">
        <f>+I2</f>
        <v>Haushaltskonto</v>
      </c>
      <c r="I61" s="1379"/>
      <c r="J61" s="1129" t="s">
        <v>51</v>
      </c>
      <c r="K61" s="1130">
        <f>IF(H61="X",+AZ46,+K66+K71+K76)</f>
        <v>0</v>
      </c>
      <c r="L61" s="1091"/>
      <c r="M61" s="1131"/>
      <c r="N61" s="1132"/>
      <c r="P61" s="81"/>
      <c r="Q61" s="199"/>
      <c r="R61" s="81"/>
      <c r="S61" s="81"/>
      <c r="T61" s="199"/>
      <c r="U61" s="97"/>
      <c r="W61" s="1133"/>
      <c r="X61" s="1134"/>
      <c r="Y61" s="81"/>
      <c r="Z61" s="199"/>
      <c r="AA61" s="81"/>
      <c r="AB61" s="81"/>
      <c r="AC61" s="199"/>
      <c r="AD61" s="81"/>
      <c r="AE61" s="81"/>
      <c r="AF61" s="199"/>
      <c r="AG61" s="81"/>
      <c r="AH61" s="81"/>
      <c r="AI61" s="199"/>
      <c r="AJ61" s="81"/>
      <c r="AK61" s="81"/>
      <c r="AL61" s="199"/>
      <c r="AM61" s="81"/>
      <c r="AN61" s="81"/>
      <c r="AO61" s="81"/>
      <c r="AP61" s="690"/>
      <c r="AQ61" s="108"/>
      <c r="AR61" s="108"/>
      <c r="AS61" s="203"/>
      <c r="AT61" s="108"/>
      <c r="AU61" s="108"/>
      <c r="AV61" s="108"/>
      <c r="AW61" s="203"/>
      <c r="AX61" s="108"/>
      <c r="AY61" s="108"/>
      <c r="AZ61" s="108"/>
      <c r="BA61" s="203"/>
      <c r="BB61" s="260"/>
      <c r="BF61" s="1135"/>
    </row>
    <row r="62" spans="1:58" s="99" customFormat="1" ht="13.5" thickTop="1" x14ac:dyDescent="0.45">
      <c r="A62" s="1090" t="s">
        <v>9</v>
      </c>
      <c r="B62" s="1127" t="s">
        <v>21</v>
      </c>
      <c r="C62" s="1127" t="s">
        <v>21</v>
      </c>
      <c r="D62" s="1127"/>
      <c r="E62" s="1127" t="s">
        <v>21</v>
      </c>
      <c r="F62" s="1127" t="s">
        <v>21</v>
      </c>
      <c r="G62" s="1128" t="s">
        <v>21</v>
      </c>
      <c r="H62" s="262" t="str">
        <f>IF($H$61="X","intern",IF($H$61=$AQ$4,+AQ5,(IF($H$61=$AQ$9,+AQ10,IF($H$61=$AQ$14,+AQ15,IF($H$61=$AQ$19,+AQ20,IF($H$61=$AQ$24,+AQ25,IF($H$61=$AQ$29,+AQ30,IF($H$61=$AQ$34,+AQ35,IF($H$61=$AQ$39,+AQ40,"Multiselect!"))))))))))</f>
        <v>Multiselect!</v>
      </c>
      <c r="I62" s="263" t="str">
        <f>IF($H$61=$AQ$4,+AR5,(IF($H$61=$AQ$9,+AR10,IF($H$61=$AQ$14,+AR15,IF($H$61=$AQ$19,+AR20,IF($H$61=$AQ$24,+AR25,IF($H$61=$AQ$29,+AR30,IF($H$61=$AQ$34,+AR35,IF($H$61=$AQ$39,+AR40,"")))))))))</f>
        <v/>
      </c>
      <c r="J62" s="593"/>
      <c r="K62" s="594" t="str">
        <f>IF($H$61=$AQ$4,+AS5,(IF($H$61=$AQ$9,+AS10,IF($H$61=$AQ$14,+AS15,IF($H$61=$AQ$19,+AS20,IF($H$61=$AQ$24,+AS25,IF($H$61=$AQ$29,+AS30,IF($H$61=$AQ$34,+AS35,IF($H$61=$AQ$39,+AS40,"")))))))))</f>
        <v/>
      </c>
      <c r="L62" s="1091"/>
      <c r="M62" s="1131"/>
      <c r="N62" s="1132"/>
      <c r="P62" s="81"/>
      <c r="Q62" s="199"/>
      <c r="R62" s="81"/>
      <c r="S62" s="81"/>
      <c r="T62" s="199"/>
      <c r="U62" s="97"/>
      <c r="W62" s="1133"/>
      <c r="X62" s="1134"/>
      <c r="Y62" s="81"/>
      <c r="Z62" s="199"/>
      <c r="AA62" s="81"/>
      <c r="AB62" s="81"/>
      <c r="AC62" s="199"/>
      <c r="AD62" s="81"/>
      <c r="AE62" s="81"/>
      <c r="AF62" s="199"/>
      <c r="AG62" s="81"/>
      <c r="AH62" s="81"/>
      <c r="AI62" s="199"/>
      <c r="AJ62" s="81"/>
      <c r="AK62" s="81"/>
      <c r="AL62" s="199"/>
      <c r="AM62" s="81"/>
      <c r="AN62" s="81"/>
      <c r="AO62" s="81"/>
      <c r="AP62" s="690"/>
      <c r="AQ62" s="108"/>
      <c r="AR62" s="108"/>
      <c r="AS62" s="203"/>
      <c r="AT62" s="108"/>
      <c r="AU62" s="108"/>
      <c r="AV62" s="108"/>
      <c r="AW62" s="203"/>
      <c r="AX62" s="108"/>
      <c r="AY62" s="108"/>
      <c r="AZ62" s="108"/>
      <c r="BA62" s="203"/>
      <c r="BB62" s="260"/>
      <c r="BF62" s="1135"/>
    </row>
    <row r="63" spans="1:58" s="99" customFormat="1" x14ac:dyDescent="0.45">
      <c r="A63" s="1090" t="s">
        <v>9</v>
      </c>
      <c r="B63" s="1127" t="s">
        <v>21</v>
      </c>
      <c r="C63" s="1127" t="s">
        <v>21</v>
      </c>
      <c r="D63" s="1127"/>
      <c r="E63" s="1127" t="s">
        <v>21</v>
      </c>
      <c r="F63" s="1127" t="s">
        <v>21</v>
      </c>
      <c r="G63" s="1128" t="s">
        <v>21</v>
      </c>
      <c r="H63" s="264" t="str">
        <f>IF($H$61="X","intern",IF($H$61=$AQ$4,+AQ6,(IF($H$61=$AQ$9,+AQ11,IF($H$61=$AQ$14,+AQ16,IF($H$61=$AQ$19,+AQ21,IF($H$61=$AQ$24,+AQ26,IF($H$61=$AQ$29,+AQ31,IF($H$61=$AQ$34,+AQ36,IF($H$61=$AQ$39,+AQ41,"Multiselect!"))))))))))</f>
        <v>Multiselect!</v>
      </c>
      <c r="I63" s="265" t="str">
        <f>IF($H$61=$AQ$4,+AR6,(IF($H$61=$AQ$9,+AR11,IF($H$61=$AQ$14,+AR16,IF($H$61=$AQ$19,+AR21,IF($H$61=$AQ$24,+AR26,IF($H$61=$AQ$29,+AR31,IF($H$61=$AQ$34,+AR36,IF($H$61=$AQ$39,+AR41,"")))))))))</f>
        <v/>
      </c>
      <c r="J63" s="595"/>
      <c r="K63" s="596" t="str">
        <f>IF($H$61=$AQ$4,+AS6,(IF($H$61=$AQ$9,+AS11,IF($H$61=$AQ$14,+AS16,IF($H$61=$AQ$19,+AS21,IF($H$61=$AQ$24,+AS26,IF($H$61=$AQ$29,+AS31,IF($H$61=$AQ$34,+AS36,IF($H$61=$AQ$39,+AS41,"")))))))))</f>
        <v/>
      </c>
      <c r="L63" s="1091"/>
      <c r="M63" s="1131"/>
      <c r="N63" s="1132"/>
      <c r="P63" s="81"/>
      <c r="Q63" s="199"/>
      <c r="R63" s="81"/>
      <c r="S63" s="81"/>
      <c r="T63" s="199"/>
      <c r="U63" s="97"/>
      <c r="W63" s="1133"/>
      <c r="Y63" s="81"/>
      <c r="Z63" s="199"/>
      <c r="AA63" s="81"/>
      <c r="AB63" s="81"/>
      <c r="AC63" s="199"/>
      <c r="AD63" s="81"/>
      <c r="AE63" s="81"/>
      <c r="AF63" s="199"/>
      <c r="AG63" s="81"/>
      <c r="AH63" s="81"/>
      <c r="AI63" s="199"/>
      <c r="AJ63" s="81"/>
      <c r="AK63" s="81"/>
      <c r="AL63" s="199"/>
      <c r="AM63" s="81"/>
      <c r="AN63" s="81"/>
      <c r="AO63" s="81"/>
      <c r="AP63" s="690"/>
      <c r="AQ63" s="108"/>
      <c r="AR63" s="108"/>
      <c r="AS63" s="203"/>
      <c r="AT63" s="108"/>
      <c r="AU63" s="108"/>
      <c r="AV63" s="108"/>
      <c r="AW63" s="203"/>
      <c r="AX63" s="108"/>
      <c r="AY63" s="108"/>
      <c r="AZ63" s="108"/>
      <c r="BA63" s="203"/>
      <c r="BB63" s="260"/>
      <c r="BF63" s="1135"/>
    </row>
    <row r="64" spans="1:58" s="99" customFormat="1" x14ac:dyDescent="0.45">
      <c r="A64" s="1090" t="s">
        <v>9</v>
      </c>
      <c r="B64" s="1127" t="s">
        <v>21</v>
      </c>
      <c r="C64" s="1127" t="s">
        <v>21</v>
      </c>
      <c r="D64" s="1127"/>
      <c r="E64" s="1127" t="s">
        <v>21</v>
      </c>
      <c r="F64" s="1127" t="s">
        <v>21</v>
      </c>
      <c r="G64" s="1128" t="s">
        <v>21</v>
      </c>
      <c r="H64" s="264" t="str">
        <f>IF($H$61="X","intern",IF($H$61=$AQ$4,+AQ7,(IF($H$61=$AQ$9,+AQ12,IF($H$61=$AQ$14,+AQ17,IF($H$61=$AQ$19,+AQ22,IF($H$61=$AQ$24,+AQ27,IF($H$61=$AQ$29,+AQ32,IF($H$61=$AQ$34,+AQ37,IF($H$61=$AQ$39,+AQ42,"Multiselect!"))))))))))</f>
        <v>Multiselect!</v>
      </c>
      <c r="I64" s="265" t="str">
        <f>IF($H$61=$AQ$4,+AR7,(IF($H$61=$AQ$9,+AR12,IF($H$61=$AQ$14,+AR17,IF($H$61=$AQ$19,+AR22,IF($H$61=$AQ$24,+AR27,IF($H$61=$AQ$29,+AR32,IF($H$61=$AQ$34,+AR37,IF($H$61=$AQ$39,+AR42,"")))))))))</f>
        <v/>
      </c>
      <c r="J64" s="595"/>
      <c r="K64" s="596" t="str">
        <f>IF($H$61=$AQ$4,+AS7,(IF($H$61=$AQ$9,+AS12,IF($H$61=$AQ$14,+AS17,IF($H$61=$AQ$19,+AS22,IF($H$61=$AQ$24,+AS27,IF($H$61=$AQ$29,+AS32,IF($H$61=$AQ$34,+AS37,IF($H$61=$AQ$39,+AS42,"")))))))))</f>
        <v/>
      </c>
      <c r="L64" s="1091"/>
      <c r="M64" s="1131"/>
      <c r="N64" s="1132"/>
      <c r="P64" s="81"/>
      <c r="Q64" s="199"/>
      <c r="R64" s="81"/>
      <c r="S64" s="81"/>
      <c r="T64" s="199"/>
      <c r="U64" s="97"/>
      <c r="W64" s="1133"/>
      <c r="Y64" s="81"/>
      <c r="Z64" s="199"/>
      <c r="AA64" s="81"/>
      <c r="AB64" s="81"/>
      <c r="AC64" s="199"/>
      <c r="AD64" s="81"/>
      <c r="AE64" s="81"/>
      <c r="AF64" s="199"/>
      <c r="AG64" s="81"/>
      <c r="AH64" s="81"/>
      <c r="AI64" s="199"/>
      <c r="AJ64" s="81"/>
      <c r="AK64" s="81"/>
      <c r="AL64" s="199"/>
      <c r="AM64" s="81"/>
      <c r="AN64" s="81"/>
      <c r="AO64" s="81"/>
      <c r="AP64" s="690"/>
      <c r="AQ64" s="108"/>
      <c r="AR64" s="108"/>
      <c r="AS64" s="203"/>
      <c r="AT64" s="108"/>
      <c r="AU64" s="108"/>
      <c r="AV64" s="108"/>
      <c r="AW64" s="203"/>
      <c r="AX64" s="108"/>
      <c r="AY64" s="108"/>
      <c r="AZ64" s="108"/>
      <c r="BA64" s="203"/>
      <c r="BB64" s="260"/>
      <c r="BF64" s="1135"/>
    </row>
    <row r="65" spans="1:58" s="99" customFormat="1" x14ac:dyDescent="0.45">
      <c r="A65" s="1090" t="s">
        <v>9</v>
      </c>
      <c r="B65" s="1127" t="s">
        <v>21</v>
      </c>
      <c r="C65" s="1127" t="s">
        <v>21</v>
      </c>
      <c r="D65" s="1127"/>
      <c r="E65" s="1127" t="s">
        <v>21</v>
      </c>
      <c r="F65" s="1127" t="s">
        <v>21</v>
      </c>
      <c r="G65" s="1128" t="s">
        <v>21</v>
      </c>
      <c r="H65" s="264" t="str">
        <f>IF($H$61="X","intern",IF($H$61=$AQ$4,+AQ8,(IF($H$61=$AQ$9,+AQ13,IF($H$61=$AQ$14,+AQ18,IF($H$61=$AQ$19,+AQ23,IF($H$61=$AQ$24,+AQ28,IF($H$61=$AQ$29,+AQ33,IF($H$61=$AQ$34,+AQ38,IF($H$61=$AQ$39,+AQ43,"Multiselect!"))))))))))</f>
        <v>Multiselect!</v>
      </c>
      <c r="I65" s="265" t="str">
        <f>IF($H$61=$AQ$4,+AR8,(IF($H$61=$AQ$9,+AR13,IF($H$61=$AQ$14,+AR18,IF($H$61=$AQ$19,+AR23,IF($H$61=$AQ$24,+AR28,IF($H$61=$AQ$29,+AR33,IF($H$61=$AQ$34,+AR38,IF($H$61=$AQ$39,+AR43,"")))))))))</f>
        <v/>
      </c>
      <c r="J65" s="595"/>
      <c r="K65" s="596" t="str">
        <f>IF($H$61=$AQ$4,+AS8,(IF($H$61=$AQ$9,+AS13,IF($H$61=$AQ$14,+AS18,IF($H$61=$AQ$19,+AS23,IF($H$61=$AQ$24,+AS28,IF($H$61=$AQ$29,+AS33,IF($H$61=$AQ$34,+AS38,IF($H$61=$AQ$39,+AS43,"")))))))))</f>
        <v/>
      </c>
      <c r="L65" s="1091"/>
      <c r="M65" s="1131"/>
      <c r="N65" s="1132"/>
      <c r="P65" s="81"/>
      <c r="Q65" s="199"/>
      <c r="R65" s="81"/>
      <c r="S65" s="81"/>
      <c r="T65" s="199"/>
      <c r="U65" s="97"/>
      <c r="W65" s="1133"/>
      <c r="Y65" s="81"/>
      <c r="Z65" s="199"/>
      <c r="AA65" s="81"/>
      <c r="AB65" s="81"/>
      <c r="AC65" s="199"/>
      <c r="AD65" s="81"/>
      <c r="AE65" s="81"/>
      <c r="AF65" s="199"/>
      <c r="AG65" s="81"/>
      <c r="AH65" s="81"/>
      <c r="AI65" s="199"/>
      <c r="AJ65" s="81"/>
      <c r="AK65" s="81"/>
      <c r="AL65" s="199"/>
      <c r="AM65" s="81"/>
      <c r="AN65" s="81"/>
      <c r="AO65" s="81"/>
      <c r="AP65" s="690"/>
      <c r="AQ65" s="108"/>
      <c r="AR65" s="108"/>
      <c r="AS65" s="203"/>
      <c r="AT65" s="108"/>
      <c r="AU65" s="108"/>
      <c r="AV65" s="108"/>
      <c r="AW65" s="203"/>
      <c r="AX65" s="108"/>
      <c r="AY65" s="108"/>
      <c r="AZ65" s="108"/>
      <c r="BA65" s="203"/>
      <c r="BB65" s="260"/>
      <c r="BF65" s="1135"/>
    </row>
    <row r="66" spans="1:58" s="99" customFormat="1" ht="13.5" thickBot="1" x14ac:dyDescent="0.5">
      <c r="A66" s="1090" t="s">
        <v>9</v>
      </c>
      <c r="B66" s="1127" t="s">
        <v>21</v>
      </c>
      <c r="C66" s="1127" t="s">
        <v>21</v>
      </c>
      <c r="D66" s="1127"/>
      <c r="E66" s="1127" t="s">
        <v>21</v>
      </c>
      <c r="F66" s="1127" t="s">
        <v>21</v>
      </c>
      <c r="G66" s="1128" t="s">
        <v>21</v>
      </c>
      <c r="H66" s="1136" t="s">
        <v>21</v>
      </c>
      <c r="I66" s="1137" t="s">
        <v>21</v>
      </c>
      <c r="J66" s="1138" t="s">
        <v>52</v>
      </c>
      <c r="K66" s="1139">
        <f>SUBTOTAL(9,K62:K65)</f>
        <v>0</v>
      </c>
      <c r="L66" s="1091"/>
      <c r="M66" s="1131"/>
      <c r="N66" s="1132"/>
      <c r="P66" s="81"/>
      <c r="Q66" s="199"/>
      <c r="R66" s="81"/>
      <c r="S66" s="81"/>
      <c r="T66" s="199"/>
      <c r="U66" s="97"/>
      <c r="W66" s="1133"/>
      <c r="Y66" s="81"/>
      <c r="Z66" s="199"/>
      <c r="AA66" s="81"/>
      <c r="AB66" s="81"/>
      <c r="AC66" s="199"/>
      <c r="AD66" s="81"/>
      <c r="AE66" s="81"/>
      <c r="AF66" s="199"/>
      <c r="AG66" s="81"/>
      <c r="AH66" s="81"/>
      <c r="AI66" s="199"/>
      <c r="AJ66" s="81"/>
      <c r="AK66" s="81"/>
      <c r="AL66" s="199"/>
      <c r="AM66" s="81"/>
      <c r="AN66" s="81"/>
      <c r="AO66" s="81"/>
      <c r="AP66" s="690"/>
      <c r="AQ66" s="108"/>
      <c r="AR66" s="108"/>
      <c r="AS66" s="203"/>
      <c r="AT66" s="108"/>
      <c r="AU66" s="108"/>
      <c r="AV66" s="108"/>
      <c r="AW66" s="203"/>
      <c r="AX66" s="108"/>
      <c r="AY66" s="108"/>
      <c r="AZ66" s="108"/>
      <c r="BA66" s="203"/>
      <c r="BB66" s="260"/>
      <c r="BF66" s="1135"/>
    </row>
    <row r="67" spans="1:58" s="99" customFormat="1" ht="13.5" thickTop="1" x14ac:dyDescent="0.45">
      <c r="A67" s="1090" t="s">
        <v>9</v>
      </c>
      <c r="B67" s="1127" t="s">
        <v>21</v>
      </c>
      <c r="C67" s="1127" t="s">
        <v>21</v>
      </c>
      <c r="D67" s="1127"/>
      <c r="E67" s="1127" t="s">
        <v>21</v>
      </c>
      <c r="F67" s="1127" t="s">
        <v>21</v>
      </c>
      <c r="G67" s="1128" t="s">
        <v>21</v>
      </c>
      <c r="H67" s="262" t="str">
        <f>IF($H$61="X","intern",IF($H$61=$AQ$4,+AU5,(IF($H$61=$AQ$9,+AU10,IF($H$61=$AQ$14,+AU15,IF($H$61=$AQ$19,+AU20,IF($H$61=$AQ$24,+AU25,IF($H$61=$AQ$29,+AU30,IF($H$61=$AQ$34,+AU35,IF($H$61=$AQ$39,+AU40,"Multiselect!"))))))))))</f>
        <v>Multiselect!</v>
      </c>
      <c r="I67" s="263" t="str">
        <f>IF($H$61=$AQ$4,+AV5,(IF($H$61=$AQ$9,+AV10,IF($H$61=$AQ$14,+AV15,IF($H$61=$AQ$19,+AV20,IF($H$61=$AQ$24,+AV25,IF($H$61=$AQ$29,+AV30,IF($H$61=$AQ$34,+AV35,IF($H$61=$AQ$39,+AV40,"")))))))))</f>
        <v/>
      </c>
      <c r="J67" s="597"/>
      <c r="K67" s="594" t="str">
        <f>IF($H$61=$AQ$4,+AW5,(IF($H$61=$AQ$9,+AW10,IF($H$61=$AQ$14,+AW15,IF($H$61=$AQ$19,+AW20,IF($H$61=$AQ$24,+AW25,IF($H$61=$AQ$29,+AW30,IF($H$61=$AQ$34,+AW35,IF($H$61=$AQ$39,+AW40,"")))))))))</f>
        <v/>
      </c>
      <c r="L67" s="1091"/>
      <c r="M67" s="1131"/>
      <c r="N67" s="1132"/>
      <c r="P67" s="81"/>
      <c r="Q67" s="199"/>
      <c r="R67" s="81"/>
      <c r="S67" s="81"/>
      <c r="T67" s="199"/>
      <c r="U67" s="97"/>
      <c r="W67" s="1133"/>
      <c r="Y67" s="81"/>
      <c r="Z67" s="199"/>
      <c r="AA67" s="81"/>
      <c r="AB67" s="81"/>
      <c r="AC67" s="199"/>
      <c r="AD67" s="81"/>
      <c r="AE67" s="81"/>
      <c r="AF67" s="199"/>
      <c r="AG67" s="81"/>
      <c r="AH67" s="81"/>
      <c r="AI67" s="199"/>
      <c r="AJ67" s="81"/>
      <c r="AK67" s="81"/>
      <c r="AL67" s="199"/>
      <c r="AM67" s="81"/>
      <c r="AN67" s="81"/>
      <c r="AO67" s="81"/>
      <c r="AP67" s="690"/>
      <c r="AQ67" s="108"/>
      <c r="AR67" s="108"/>
      <c r="AS67" s="203"/>
      <c r="AT67" s="108"/>
      <c r="AU67" s="108"/>
      <c r="AV67" s="108"/>
      <c r="AW67" s="203"/>
      <c r="AX67" s="108"/>
      <c r="AY67" s="108"/>
      <c r="AZ67" s="108"/>
      <c r="BA67" s="203"/>
      <c r="BB67" s="260"/>
      <c r="BF67" s="1135"/>
    </row>
    <row r="68" spans="1:58" s="99" customFormat="1" x14ac:dyDescent="0.45">
      <c r="A68" s="1090" t="s">
        <v>9</v>
      </c>
      <c r="B68" s="1127" t="s">
        <v>21</v>
      </c>
      <c r="C68" s="1127" t="s">
        <v>21</v>
      </c>
      <c r="D68" s="1127"/>
      <c r="E68" s="1127" t="s">
        <v>21</v>
      </c>
      <c r="F68" s="1127" t="s">
        <v>21</v>
      </c>
      <c r="G68" s="1128" t="s">
        <v>21</v>
      </c>
      <c r="H68" s="264" t="str">
        <f>IF($H$61="X","intern",IF($H$61=$AQ$4,+AU6,(IF($H$61=$AQ$9,+AU11,IF($H$61=$AQ$14,+AU16,IF($H$61=$AQ$19,+AU21,IF($H$61=$AQ$24,+AU26,IF($H$61=$AQ$29,+AU31,IF($H$61=$AQ$34,+AU36,IF($H$61=$AQ$39,+AU41,"Multiselect!"))))))))))</f>
        <v>Multiselect!</v>
      </c>
      <c r="I68" s="265" t="str">
        <f>IF($H$61=$AQ$4,+AV6,(IF($H$61=$AQ$9,+AV11,IF($H$61=$AQ$14,+AV16,IF($H$61=$AQ$19,+AV21,IF($H$61=$AQ$24,+AV26,IF($H$61=$AQ$29,+AV31,IF($H$61=$AQ$34,+AV36,IF($H$61=$AQ$39,+AV41,"")))))))))</f>
        <v/>
      </c>
      <c r="J68" s="598"/>
      <c r="K68" s="596" t="str">
        <f>IF($H$61=$AQ$4,+AW6,(IF($H$61=$AQ$9,+AW11,IF($H$61=$AQ$14,+AW16,IF($H$61=$AQ$19,+AW21,IF($H$61=$AQ$24,+AW26,IF($H$61=$AQ$29,+AW31,IF($H$61=$AQ$34,+AW36,IF($H$61=$AQ$39,+AW41,"")))))))))</f>
        <v/>
      </c>
      <c r="L68" s="1091"/>
      <c r="M68" s="1131"/>
      <c r="N68" s="1132"/>
      <c r="P68" s="81"/>
      <c r="Q68" s="199"/>
      <c r="R68" s="81"/>
      <c r="S68" s="81"/>
      <c r="T68" s="199"/>
      <c r="U68" s="97"/>
      <c r="V68" s="97"/>
      <c r="W68" s="97"/>
      <c r="Y68" s="81"/>
      <c r="Z68" s="199"/>
      <c r="AA68" s="81"/>
      <c r="AB68" s="81"/>
      <c r="AC68" s="199"/>
      <c r="AD68" s="81"/>
      <c r="AE68" s="81"/>
      <c r="AF68" s="199"/>
      <c r="AG68" s="81"/>
      <c r="AH68" s="81"/>
      <c r="AI68" s="199"/>
      <c r="AJ68" s="81"/>
      <c r="AK68" s="81"/>
      <c r="AL68" s="199"/>
      <c r="AM68" s="81"/>
      <c r="AN68" s="81"/>
      <c r="AO68" s="81"/>
      <c r="AP68" s="690"/>
      <c r="AQ68" s="108"/>
      <c r="AR68" s="108"/>
      <c r="AS68" s="203"/>
      <c r="AT68" s="108"/>
      <c r="AU68" s="108"/>
      <c r="AV68" s="108"/>
      <c r="AW68" s="203"/>
      <c r="AX68" s="108"/>
      <c r="AY68" s="108"/>
      <c r="AZ68" s="108"/>
      <c r="BA68" s="203"/>
      <c r="BB68" s="260"/>
      <c r="BF68" s="1135"/>
    </row>
    <row r="69" spans="1:58" s="99" customFormat="1" x14ac:dyDescent="0.45">
      <c r="A69" s="1090" t="s">
        <v>9</v>
      </c>
      <c r="B69" s="1127" t="s">
        <v>21</v>
      </c>
      <c r="C69" s="1127" t="s">
        <v>21</v>
      </c>
      <c r="D69" s="1127"/>
      <c r="E69" s="1127" t="s">
        <v>21</v>
      </c>
      <c r="F69" s="1127" t="s">
        <v>21</v>
      </c>
      <c r="G69" s="1128" t="s">
        <v>21</v>
      </c>
      <c r="H69" s="264" t="str">
        <f>IF($H$61="X","intern",IF($H$61=$AQ$4,+AU7,(IF($H$61=$AQ$9,+AU12,IF($H$61=$AQ$14,+AU17,IF($H$61=$AQ$19,+AU22,IF($H$61=$AQ$24,+AU27,IF($H$61=$AQ$29,+AU32,IF($H$61=$AQ$34,+AU37,IF($H$61=$AQ$39,+AU42,"Multiselect!"))))))))))</f>
        <v>Multiselect!</v>
      </c>
      <c r="I69" s="265" t="str">
        <f>IF($H$61=$AQ$4,+AV7,(IF($H$61=$AQ$9,+AV12,IF($H$61=$AQ$14,+AV17,IF($H$61=$AQ$19,+AV22,IF($H$61=$AQ$24,+AV27,IF($H$61=$AQ$29,+AV32,IF($H$61=$AQ$34,+AV37,IF($H$61=$AQ$39,+AV42,"")))))))))</f>
        <v/>
      </c>
      <c r="J69" s="598"/>
      <c r="K69" s="596" t="str">
        <f>IF($H$61=$AQ$4,+AW7,(IF($H$61=$AQ$9,+AW12,IF($H$61=$AQ$14,+AW17,IF($H$61=$AQ$19,+AW22,IF($H$61=$AQ$24,+AW27,IF($H$61=$AQ$29,+AW32,IF($H$61=$AQ$34,+AW37,IF($H$61=$AQ$39,+AW42,"")))))))))</f>
        <v/>
      </c>
      <c r="L69" s="1091"/>
      <c r="M69" s="1131"/>
      <c r="N69" s="1132"/>
      <c r="P69" s="81"/>
      <c r="Q69" s="199"/>
      <c r="R69" s="81"/>
      <c r="S69" s="81"/>
      <c r="T69" s="199"/>
      <c r="U69" s="97"/>
      <c r="V69" s="97"/>
      <c r="W69" s="97"/>
      <c r="Y69" s="81"/>
      <c r="Z69" s="199"/>
      <c r="AA69" s="81"/>
      <c r="AB69" s="81"/>
      <c r="AC69" s="199"/>
      <c r="AD69" s="81"/>
      <c r="AE69" s="81"/>
      <c r="AF69" s="199"/>
      <c r="AG69" s="81"/>
      <c r="AH69" s="81"/>
      <c r="AI69" s="199"/>
      <c r="AJ69" s="81"/>
      <c r="AK69" s="81"/>
      <c r="AL69" s="199"/>
      <c r="AM69" s="81"/>
      <c r="AN69" s="81"/>
      <c r="AO69" s="81"/>
      <c r="AP69" s="690"/>
      <c r="AQ69" s="108"/>
      <c r="AR69" s="108"/>
      <c r="AS69" s="203"/>
      <c r="AT69" s="108"/>
      <c r="AU69" s="108"/>
      <c r="AV69" s="108"/>
      <c r="AW69" s="203"/>
      <c r="AX69" s="108"/>
      <c r="AY69" s="108"/>
      <c r="AZ69" s="108"/>
      <c r="BA69" s="203"/>
      <c r="BB69" s="260"/>
      <c r="BF69" s="1135"/>
    </row>
    <row r="70" spans="1:58" s="99" customFormat="1" x14ac:dyDescent="0.45">
      <c r="A70" s="1090" t="s">
        <v>9</v>
      </c>
      <c r="B70" s="1127" t="s">
        <v>21</v>
      </c>
      <c r="C70" s="1127" t="s">
        <v>21</v>
      </c>
      <c r="D70" s="1127"/>
      <c r="E70" s="1127" t="s">
        <v>21</v>
      </c>
      <c r="F70" s="1127" t="s">
        <v>21</v>
      </c>
      <c r="G70" s="1128" t="s">
        <v>21</v>
      </c>
      <c r="H70" s="264" t="str">
        <f>IF($H$61="X","intern",IF($H$61=$AQ$4,+AU8,(IF($H$61=$AQ$9,+AU13,IF($H$61=$AQ$14,+AU18,IF($H$61=$AQ$19,+AU23,IF($H$61=$AQ$24,+AU28,IF($H$61=$AQ$29,+AU33,IF($H$61=$AQ$34,+AU38,IF($H$61=$AQ$39,+AU43,"Multiselect!"))))))))))</f>
        <v>Multiselect!</v>
      </c>
      <c r="I70" s="265" t="str">
        <f>IF($H$61=$AQ$4,+AV8,(IF($H$61=$AQ$9,+AV13,IF($H$61=$AQ$14,+AV18,IF($H$61=$AQ$19,+AV23,IF($H$61=$AQ$24,+AV28,IF($H$61=$AQ$29,+AV33,IF($H$61=$AQ$34,+AV38,IF($H$61=$AQ$39,+AV43,"")))))))))</f>
        <v/>
      </c>
      <c r="J70" s="598"/>
      <c r="K70" s="596" t="str">
        <f>IF($H$61=$AQ$4,+AW8,(IF($H$61=$AQ$9,+AW13,IF($H$61=$AQ$14,+AW18,IF($H$61=$AQ$19,+AW23,IF($H$61=$AQ$24,+AW28,IF($H$61=$AQ$29,+AW33,IF($H$61=$AQ$34,+AW38,IF($H$61=$AQ$39,+AW43,"")))))))))</f>
        <v/>
      </c>
      <c r="L70" s="1091"/>
      <c r="M70" s="1131"/>
      <c r="N70" s="1132"/>
      <c r="P70" s="81"/>
      <c r="Q70" s="199"/>
      <c r="R70" s="81"/>
      <c r="S70" s="81"/>
      <c r="T70" s="199"/>
      <c r="U70" s="97"/>
      <c r="W70" s="1133"/>
      <c r="Y70" s="81"/>
      <c r="Z70" s="199"/>
      <c r="AA70" s="81"/>
      <c r="AB70" s="81"/>
      <c r="AC70" s="199"/>
      <c r="AD70" s="81"/>
      <c r="AE70" s="81"/>
      <c r="AF70" s="199"/>
      <c r="AG70" s="81"/>
      <c r="AH70" s="81"/>
      <c r="AI70" s="199"/>
      <c r="AJ70" s="81"/>
      <c r="AK70" s="81"/>
      <c r="AL70" s="199"/>
      <c r="AM70" s="81"/>
      <c r="AN70" s="81"/>
      <c r="AO70" s="81"/>
      <c r="AP70" s="690"/>
      <c r="AQ70" s="108"/>
      <c r="AR70" s="108"/>
      <c r="AS70" s="203"/>
      <c r="AT70" s="108"/>
      <c r="AU70" s="108"/>
      <c r="AV70" s="108"/>
      <c r="AW70" s="203"/>
      <c r="AX70" s="108"/>
      <c r="AY70" s="108"/>
      <c r="AZ70" s="108"/>
      <c r="BA70" s="203"/>
      <c r="BB70" s="260"/>
      <c r="BF70" s="1135"/>
    </row>
    <row r="71" spans="1:58" s="99" customFormat="1" ht="13.5" thickBot="1" x14ac:dyDescent="0.5">
      <c r="A71" s="1090" t="s">
        <v>9</v>
      </c>
      <c r="B71" s="1127" t="s">
        <v>21</v>
      </c>
      <c r="C71" s="1127" t="s">
        <v>21</v>
      </c>
      <c r="D71" s="1127"/>
      <c r="E71" s="1127" t="s">
        <v>21</v>
      </c>
      <c r="F71" s="1127" t="s">
        <v>21</v>
      </c>
      <c r="G71" s="1128" t="s">
        <v>21</v>
      </c>
      <c r="H71" s="1140" t="s">
        <v>21</v>
      </c>
      <c r="I71" s="1137" t="s">
        <v>21</v>
      </c>
      <c r="J71" s="1138" t="s">
        <v>53</v>
      </c>
      <c r="K71" s="1139">
        <f>SUBTOTAL(9,K67:K70)</f>
        <v>0</v>
      </c>
      <c r="L71" s="1091"/>
      <c r="M71" s="1141"/>
      <c r="N71" s="1142"/>
      <c r="P71" s="81"/>
      <c r="Q71" s="199"/>
      <c r="R71" s="81"/>
      <c r="S71" s="81"/>
      <c r="T71" s="199"/>
      <c r="U71" s="97"/>
      <c r="W71" s="1133"/>
      <c r="Y71" s="81"/>
      <c r="Z71" s="199"/>
      <c r="AA71" s="81"/>
      <c r="AB71" s="81"/>
      <c r="AC71" s="199"/>
      <c r="AD71" s="81"/>
      <c r="AE71" s="81"/>
      <c r="AF71" s="199"/>
      <c r="AG71" s="81"/>
      <c r="AH71" s="81"/>
      <c r="AI71" s="199"/>
      <c r="AJ71" s="81"/>
      <c r="AK71" s="81"/>
      <c r="AL71" s="199"/>
      <c r="AM71" s="81"/>
      <c r="AN71" s="81"/>
      <c r="AO71" s="81"/>
      <c r="AP71" s="690"/>
      <c r="AQ71" s="108"/>
      <c r="AR71" s="108"/>
      <c r="AS71" s="203"/>
      <c r="AT71" s="108"/>
      <c r="AU71" s="108"/>
      <c r="AV71" s="108"/>
      <c r="AW71" s="203"/>
      <c r="AX71" s="108"/>
      <c r="AY71" s="108"/>
      <c r="AZ71" s="108"/>
      <c r="BA71" s="203"/>
      <c r="BB71" s="260"/>
      <c r="BF71" s="1135"/>
    </row>
    <row r="72" spans="1:58" s="99" customFormat="1" ht="13.5" thickTop="1" x14ac:dyDescent="0.45">
      <c r="A72" s="1090" t="s">
        <v>9</v>
      </c>
      <c r="B72" s="1127" t="s">
        <v>21</v>
      </c>
      <c r="C72" s="1127" t="s">
        <v>21</v>
      </c>
      <c r="D72" s="1127"/>
      <c r="E72" s="1127" t="s">
        <v>21</v>
      </c>
      <c r="F72" s="1127" t="s">
        <v>21</v>
      </c>
      <c r="G72" s="1128" t="s">
        <v>21</v>
      </c>
      <c r="H72" s="262" t="str">
        <f>IF($H$61="X","intern",IF($H$61=$AQ$4,+AY5,(IF($H$61=$AQ$9,+AY10,IF($H$61=$AQ$14,+AY15,IF($H$61=$AQ$19,+AY20,IF($H$61=$AQ$24,+AY25,IF($H$61=$AQ$29,+AY30,IF($H$61=$AQ$34,+AY35,IF($H$61=$AQ$39,+AY40,"Multiselect!"))))))))))</f>
        <v>Multiselect!</v>
      </c>
      <c r="I72" s="263" t="str">
        <f>IF($H$61=$AQ$4,+AZ5,(IF($H$61=$AQ$9,+AZ10,IF($H$61=$AQ$14,+AZ15,IF($H$61=$AQ$19,+AZ20,IF($H$61=$AQ$24,+AZ25,IF($H$61=$AQ$29,+AZ30,IF($H$61=$AQ$34,+AZ35,IF($H$61=$AQ$39,+AZ40,"")))))))))</f>
        <v/>
      </c>
      <c r="J72" s="597"/>
      <c r="K72" s="594" t="str">
        <f>IF($H$61=$AQ$4,+BA5,(IF($H$61=$AQ$9,+BA10,IF($H$61=$AQ$14,+BA15,IF($H$61=$AQ$19,+BA20,IF($H$61=$AQ$24,+BA25,IF($H$61=$AQ$29,+BA30,IF($H$61=$AQ$34,+BA35,IF($H$61=$AQ$39,+BA40,"")))))))))</f>
        <v/>
      </c>
      <c r="L72" s="1091"/>
      <c r="M72" s="1141"/>
      <c r="N72" s="1142"/>
      <c r="P72" s="81"/>
      <c r="Q72" s="199"/>
      <c r="R72" s="81"/>
      <c r="S72" s="81"/>
      <c r="T72" s="199"/>
      <c r="U72" s="97"/>
      <c r="V72" s="97"/>
      <c r="W72" s="97"/>
      <c r="X72" s="97"/>
      <c r="Y72" s="97"/>
      <c r="Z72" s="97"/>
      <c r="AA72" s="81"/>
      <c r="AB72" s="81"/>
      <c r="AC72" s="199"/>
      <c r="AD72" s="81"/>
      <c r="AE72" s="81"/>
      <c r="AF72" s="199"/>
      <c r="AG72" s="81"/>
      <c r="AH72" s="81"/>
      <c r="AI72" s="199"/>
      <c r="AJ72" s="81"/>
      <c r="AK72" s="81"/>
      <c r="AL72" s="199"/>
      <c r="AM72" s="81"/>
      <c r="AN72" s="81"/>
      <c r="AO72" s="81"/>
      <c r="AP72" s="690"/>
      <c r="AQ72" s="108"/>
      <c r="AR72" s="108"/>
      <c r="AS72" s="203"/>
      <c r="AT72" s="108"/>
      <c r="AU72" s="108"/>
      <c r="AV72" s="108"/>
      <c r="AW72" s="203"/>
      <c r="AX72" s="108"/>
      <c r="AY72" s="108"/>
      <c r="AZ72" s="108"/>
      <c r="BA72" s="203"/>
      <c r="BB72" s="260"/>
      <c r="BF72" s="1135"/>
    </row>
    <row r="73" spans="1:58" s="99" customFormat="1" x14ac:dyDescent="0.45">
      <c r="A73" s="1090" t="s">
        <v>9</v>
      </c>
      <c r="B73" s="1127" t="s">
        <v>21</v>
      </c>
      <c r="C73" s="1127" t="s">
        <v>21</v>
      </c>
      <c r="D73" s="1127"/>
      <c r="E73" s="1127" t="s">
        <v>21</v>
      </c>
      <c r="F73" s="1127" t="s">
        <v>21</v>
      </c>
      <c r="G73" s="1128" t="s">
        <v>21</v>
      </c>
      <c r="H73" s="264" t="str">
        <f>IF($H$61="X","intern",IF($H$61=$AQ$4,+AY6,(IF($H$61=$AQ$9,+AY11,IF($H$61=$AQ$14,+AY16,IF($H$61=$AQ$19,+AY21,IF($H$61=$AQ$24,+AY26,IF($H$61=$AQ$29,+AY31,IF($H$61=$AQ$34,+AY36,IF($H$61=$AQ$39,+AY41,"Multiselect!"))))))))))</f>
        <v>Multiselect!</v>
      </c>
      <c r="I73" s="265" t="str">
        <f>IF($H$61=$AQ$4,+AZ6,(IF($H$61=$AQ$9,+AZ11,IF($H$61=$AQ$14,+AZ16,IF($H$61=$AQ$19,+AZ21,IF($H$61=$AQ$24,+AZ26,IF($H$61=$AQ$29,+AZ31,IF($H$61=$AQ$34,+AZ36,IF($H$61=$AQ$39,+AZ41,"")))))))))</f>
        <v/>
      </c>
      <c r="J73" s="598"/>
      <c r="K73" s="596" t="str">
        <f>IF($H$61=$AQ$4,+BA6,(IF($H$61=$AQ$9,+BA11,IF($H$61=$AQ$14,+BA16,IF($H$61=$AQ$19,+BA21,IF($H$61=$AQ$24,+BA26,IF($H$61=$AQ$29,+BA31,IF($H$61=$AQ$34,+BA36,IF($H$61=$AQ$39,+BA41,"")))))))))</f>
        <v/>
      </c>
      <c r="L73" s="1091"/>
      <c r="M73" s="1141"/>
      <c r="N73" s="1142"/>
      <c r="P73" s="81"/>
      <c r="Q73" s="199"/>
      <c r="R73" s="81"/>
      <c r="S73" s="81"/>
      <c r="T73" s="199"/>
      <c r="U73" s="97"/>
      <c r="V73" s="97"/>
      <c r="W73" s="97"/>
      <c r="X73" s="97"/>
      <c r="Y73" s="97"/>
      <c r="Z73" s="97"/>
      <c r="AA73" s="81"/>
      <c r="AB73" s="81"/>
      <c r="AC73" s="199"/>
      <c r="AD73" s="81"/>
      <c r="AE73" s="81"/>
      <c r="AF73" s="199"/>
      <c r="AG73" s="81"/>
      <c r="AH73" s="81"/>
      <c r="AI73" s="199"/>
      <c r="AJ73" s="81"/>
      <c r="AK73" s="81"/>
      <c r="AL73" s="199"/>
      <c r="AM73" s="81"/>
      <c r="AN73" s="81"/>
      <c r="AO73" s="81"/>
      <c r="AP73" s="690"/>
      <c r="AQ73" s="108"/>
      <c r="AR73" s="108"/>
      <c r="AS73" s="203"/>
      <c r="AT73" s="108"/>
      <c r="AU73" s="108"/>
      <c r="AV73" s="108"/>
      <c r="AW73" s="203"/>
      <c r="AX73" s="108"/>
      <c r="AY73" s="108"/>
      <c r="AZ73" s="108"/>
      <c r="BA73" s="203"/>
      <c r="BB73" s="260"/>
      <c r="BF73" s="1135"/>
    </row>
    <row r="74" spans="1:58" s="99" customFormat="1" x14ac:dyDescent="0.45">
      <c r="A74" s="1090" t="s">
        <v>9</v>
      </c>
      <c r="B74" s="1127" t="s">
        <v>21</v>
      </c>
      <c r="C74" s="1127" t="s">
        <v>21</v>
      </c>
      <c r="D74" s="1127"/>
      <c r="E74" s="1127" t="s">
        <v>21</v>
      </c>
      <c r="F74" s="1127" t="s">
        <v>21</v>
      </c>
      <c r="G74" s="1128" t="s">
        <v>21</v>
      </c>
      <c r="H74" s="264" t="str">
        <f>IF($H$61="X","intern",IF($H$61=$AQ$4,+AY7,(IF($H$61=$AQ$9,+AY12,IF($H$61=$AQ$14,+AY17,IF($H$61=$AQ$19,+AY22,IF($H$61=$AQ$24,+AY27,IF($H$61=$AQ$29,+AY32,IF($H$61=$AQ$34,+AY37,IF($H$61=$AQ$39,+AY42,"Multiselect!"))))))))))</f>
        <v>Multiselect!</v>
      </c>
      <c r="I74" s="265" t="str">
        <f>IF($H$61=$AQ$4,+AZ7,(IF($H$61=$AQ$9,+AZ12,IF($H$61=$AQ$14,+AZ17,IF($H$61=$AQ$19,+AZ22,IF($H$61=$AQ$24,+AZ27,IF($H$61=$AQ$29,+AZ32,IF($H$61=$AQ$34,+AZ37,IF($H$61=$AQ$39,+AZ42,"")))))))))</f>
        <v/>
      </c>
      <c r="J74" s="598"/>
      <c r="K74" s="596" t="str">
        <f>IF($H$61=$AQ$4,+BA7,(IF($H$61=$AQ$9,+BA12,IF($H$61=$AQ$14,+BA17,IF($H$61=$AQ$19,+BA22,IF($H$61=$AQ$24,+BA27,IF($H$61=$AQ$29,+BA32,IF($H$61=$AQ$34,+BA37,IF($H$61=$AQ$39,+BA42,"")))))))))</f>
        <v/>
      </c>
      <c r="L74" s="1091"/>
      <c r="M74" s="1141"/>
      <c r="N74" s="1142"/>
      <c r="O74" s="81"/>
      <c r="P74" s="81"/>
      <c r="Q74" s="199"/>
      <c r="R74" s="81"/>
      <c r="S74" s="81"/>
      <c r="T74" s="199"/>
      <c r="U74" s="97"/>
      <c r="V74" s="97"/>
      <c r="W74" s="97"/>
      <c r="X74" s="97"/>
      <c r="Y74" s="97"/>
      <c r="Z74" s="97"/>
      <c r="AA74" s="81"/>
      <c r="AB74" s="81"/>
      <c r="AC74" s="199"/>
      <c r="AD74" s="81"/>
      <c r="AE74" s="81"/>
      <c r="AF74" s="199"/>
      <c r="AG74" s="81"/>
      <c r="AH74" s="81"/>
      <c r="AI74" s="199"/>
      <c r="AJ74" s="81"/>
      <c r="AK74" s="81"/>
      <c r="AL74" s="199"/>
      <c r="AM74" s="81"/>
      <c r="AN74" s="81"/>
      <c r="AO74" s="81"/>
      <c r="AP74" s="690"/>
      <c r="AQ74" s="108"/>
      <c r="AR74" s="108"/>
      <c r="AS74" s="203"/>
      <c r="AT74" s="108"/>
      <c r="AU74" s="108"/>
      <c r="AV74" s="108"/>
      <c r="AW74" s="203"/>
      <c r="AX74" s="108"/>
      <c r="AY74" s="108"/>
      <c r="AZ74" s="108"/>
      <c r="BA74" s="203"/>
      <c r="BB74" s="260"/>
      <c r="BF74" s="1135"/>
    </row>
    <row r="75" spans="1:58" s="99" customFormat="1" x14ac:dyDescent="0.45">
      <c r="A75" s="1090" t="s">
        <v>9</v>
      </c>
      <c r="B75" s="1127" t="s">
        <v>21</v>
      </c>
      <c r="C75" s="1127" t="s">
        <v>21</v>
      </c>
      <c r="D75" s="1127"/>
      <c r="E75" s="1127" t="s">
        <v>21</v>
      </c>
      <c r="F75" s="1127" t="s">
        <v>21</v>
      </c>
      <c r="G75" s="1128" t="s">
        <v>21</v>
      </c>
      <c r="H75" s="264" t="str">
        <f>IF($H$61="X","intern",IF($H$61=$AQ$4,+AY8,(IF($H$61=$AQ$9,+AY13,IF($H$61=$AQ$14,+AY18,IF($H$61=$AQ$19,+AY23,IF($H$61=$AQ$24,+AY28,IF($H$61=$AQ$29,+AY33,IF($H$61=$AQ$34,+AY38,IF($H$61=$AQ$39,+AY43,"Multiselect!"))))))))))</f>
        <v>Multiselect!</v>
      </c>
      <c r="I75" s="265" t="str">
        <f>IF($H$61=$AQ$4,+AZ8,(IF($H$61=$AQ$9,+AZ13,IF($H$61=$AQ$14,+AZ18,IF($H$61=$AQ$19,+AZ23,IF($H$61=$AQ$24,+AZ28,IF($H$61=$AQ$29,+AZ33,IF($H$61=$AQ$34,+AZ38,IF($H$61=$AQ$39,+AZ43,"")))))))))</f>
        <v/>
      </c>
      <c r="J75" s="598"/>
      <c r="K75" s="596" t="str">
        <f>IF($H$61=$AQ$4,+BA8,(IF($H$61=$AQ$9,+BA13,IF($H$61=$AQ$14,+BA18,IF($H$61=$AQ$19,+BA23,IF($H$61=$AQ$24,+BA28,IF($H$61=$AQ$29,+BA33,IF($H$61=$AQ$34,+BA38,IF($H$61=$AQ$39,+BA43,"")))))))))</f>
        <v/>
      </c>
      <c r="L75" s="1091"/>
      <c r="M75" s="1141"/>
      <c r="N75" s="1142"/>
      <c r="O75" s="81"/>
      <c r="Q75" s="1133"/>
      <c r="R75" s="81"/>
      <c r="S75" s="81"/>
      <c r="T75" s="199"/>
      <c r="U75" s="81"/>
      <c r="V75" s="81"/>
      <c r="W75" s="199"/>
      <c r="X75" s="81"/>
      <c r="Y75" s="81"/>
      <c r="Z75" s="199"/>
      <c r="AA75" s="81"/>
      <c r="AB75" s="81"/>
      <c r="AC75" s="199"/>
      <c r="AD75" s="81"/>
      <c r="AE75" s="81"/>
      <c r="AF75" s="199"/>
      <c r="AG75" s="81"/>
      <c r="AH75" s="81"/>
      <c r="AI75" s="199"/>
      <c r="AJ75" s="81"/>
      <c r="AK75" s="81"/>
      <c r="AL75" s="199"/>
      <c r="AM75" s="81"/>
      <c r="AN75" s="81"/>
      <c r="AO75" s="81"/>
      <c r="AP75" s="690"/>
      <c r="AQ75" s="108"/>
      <c r="AR75" s="108"/>
      <c r="AS75" s="203"/>
      <c r="AT75" s="108"/>
      <c r="AU75" s="108"/>
      <c r="AV75" s="108"/>
      <c r="AW75" s="203"/>
      <c r="AX75" s="108"/>
      <c r="AY75" s="108"/>
      <c r="AZ75" s="108"/>
      <c r="BA75" s="203"/>
      <c r="BB75" s="260"/>
      <c r="BF75" s="1135"/>
    </row>
    <row r="76" spans="1:58" s="100" customFormat="1" ht="13.5" thickBot="1" x14ac:dyDescent="0.5">
      <c r="A76" s="1090" t="s">
        <v>9</v>
      </c>
      <c r="B76" s="1127" t="s">
        <v>21</v>
      </c>
      <c r="C76" s="1127" t="s">
        <v>21</v>
      </c>
      <c r="D76" s="1127"/>
      <c r="E76" s="1127" t="s">
        <v>21</v>
      </c>
      <c r="F76" s="1127" t="s">
        <v>21</v>
      </c>
      <c r="G76" s="1128" t="s">
        <v>21</v>
      </c>
      <c r="H76" s="1140" t="s">
        <v>21</v>
      </c>
      <c r="I76" s="1137" t="s">
        <v>21</v>
      </c>
      <c r="J76" s="1138" t="s">
        <v>54</v>
      </c>
      <c r="K76" s="1139">
        <f>SUBTOTAL(9,K72:K75)</f>
        <v>0</v>
      </c>
      <c r="L76" s="1091"/>
      <c r="M76" s="1141"/>
      <c r="N76" s="1142"/>
      <c r="O76" s="81"/>
      <c r="P76" s="81"/>
      <c r="Q76" s="199"/>
      <c r="R76" s="81"/>
      <c r="S76" s="81"/>
      <c r="T76" s="199"/>
      <c r="U76" s="81"/>
      <c r="V76" s="81"/>
      <c r="W76" s="199"/>
      <c r="X76" s="81"/>
      <c r="Y76" s="81"/>
      <c r="Z76" s="199"/>
      <c r="AA76" s="81"/>
      <c r="AB76" s="81"/>
      <c r="AC76" s="199"/>
      <c r="AD76" s="81"/>
      <c r="AE76" s="81"/>
      <c r="AF76" s="199"/>
      <c r="AG76" s="81"/>
      <c r="AH76" s="81"/>
      <c r="AI76" s="199"/>
      <c r="AJ76" s="81"/>
      <c r="AK76" s="81"/>
      <c r="AL76" s="199"/>
      <c r="AM76" s="81"/>
      <c r="AN76" s="81"/>
      <c r="AO76" s="81"/>
      <c r="AP76" s="690"/>
      <c r="AQ76" s="108"/>
      <c r="AR76" s="108"/>
      <c r="AS76" s="203"/>
      <c r="AT76" s="108"/>
      <c r="AU76" s="108"/>
      <c r="AV76" s="108"/>
      <c r="AW76" s="203"/>
      <c r="AX76" s="108"/>
      <c r="AY76" s="108"/>
      <c r="AZ76" s="108"/>
      <c r="BA76" s="203"/>
      <c r="BB76" s="260"/>
      <c r="BF76" s="1143"/>
    </row>
    <row r="77" spans="1:58" ht="13.5" thickTop="1" x14ac:dyDescent="0.45"/>
  </sheetData>
  <sheetProtection formatCells="0" sort="0" autoFilter="0"/>
  <autoFilter ref="B3:G77" xr:uid="{C9B5AE4C-DEA8-49C7-8AC7-4A1A3F9662BC}"/>
  <mergeCells count="15">
    <mergeCell ref="I2:K2"/>
    <mergeCell ref="F2:H2"/>
    <mergeCell ref="H61:I61"/>
    <mergeCell ref="H50:J50"/>
    <mergeCell ref="AQ47:AZ47"/>
    <mergeCell ref="AQ3:AR3"/>
    <mergeCell ref="AR45:AZ45"/>
    <mergeCell ref="AO51:AO59"/>
    <mergeCell ref="AQ44:AV44"/>
    <mergeCell ref="B48:B49"/>
    <mergeCell ref="C48:D49"/>
    <mergeCell ref="C50:D50"/>
    <mergeCell ref="A48:A49"/>
    <mergeCell ref="AP48:AP49"/>
    <mergeCell ref="K48:K50"/>
  </mergeCells>
  <phoneticPr fontId="0" type="noConversion"/>
  <conditionalFormatting sqref="A2:A47 AP3:AP47">
    <cfRule type="expression" dxfId="1575" priority="8433">
      <formula>ISERROR($K2)</formula>
    </cfRule>
  </conditionalFormatting>
  <conditionalFormatting sqref="A2:A48 AP4:AP47">
    <cfRule type="cellIs" dxfId="1574" priority="8431" operator="equal">
      <formula>""</formula>
    </cfRule>
  </conditionalFormatting>
  <conditionalFormatting sqref="A4:A47">
    <cfRule type="expression" dxfId="1573" priority="115">
      <formula>AND($L4=0,$L$3&lt;&gt;0)</formula>
    </cfRule>
    <cfRule type="expression" dxfId="1572" priority="8432">
      <formula>L4=1</formula>
    </cfRule>
  </conditionalFormatting>
  <conditionalFormatting sqref="A50">
    <cfRule type="cellIs" dxfId="1571" priority="117" operator="equal">
      <formula>""</formula>
    </cfRule>
  </conditionalFormatting>
  <conditionalFormatting sqref="A48:D49 AP48:AP49">
    <cfRule type="expression" dxfId="1570" priority="8428">
      <formula>AND($M$49&lt;&gt;0,$BE$2=0)</formula>
    </cfRule>
  </conditionalFormatting>
  <conditionalFormatting sqref="B2">
    <cfRule type="expression" dxfId="1569" priority="8120">
      <formula>$B$50="y"</formula>
    </cfRule>
    <cfRule type="expression" dxfId="1568" priority="6834">
      <formula>$B$50="ü"</formula>
    </cfRule>
  </conditionalFormatting>
  <conditionalFormatting sqref="B4:B25 B27:B47">
    <cfRule type="expression" dxfId="1567" priority="9676">
      <formula>AND($B4&gt;0,$M4=0,$B4&lt;&gt;"x")</formula>
    </cfRule>
    <cfRule type="expression" dxfId="1565" priority="9677">
      <formula>A4&lt;&gt;"!"</formula>
    </cfRule>
    <cfRule type="cellIs" dxfId="1563" priority="9673" operator="equal">
      <formula>"x"</formula>
    </cfRule>
    <cfRule type="cellIs" dxfId="1562" priority="9672" operator="equal">
      <formula>""</formula>
    </cfRule>
  </conditionalFormatting>
  <conditionalFormatting sqref="B4:B47">
    <cfRule type="cellIs" dxfId="1561" priority="12" operator="equal">
      <formula>"-"</formula>
    </cfRule>
    <cfRule type="expression" dxfId="1560" priority="14">
      <formula>AND($B$50="ü",$B4="")</formula>
    </cfRule>
  </conditionalFormatting>
  <conditionalFormatting sqref="B48:B49">
    <cfRule type="cellIs" dxfId="1559" priority="49" operator="equal">
      <formula>"geht nicht!"</formula>
    </cfRule>
  </conditionalFormatting>
  <conditionalFormatting sqref="B50">
    <cfRule type="cellIs" dxfId="1558" priority="314" operator="equal">
      <formula>"ü"</formula>
    </cfRule>
    <cfRule type="cellIs" dxfId="1557" priority="313" operator="equal">
      <formula>"y"</formula>
    </cfRule>
    <cfRule type="expression" dxfId="1556" priority="312">
      <formula>$AQ$50&gt;0</formula>
    </cfRule>
  </conditionalFormatting>
  <conditionalFormatting sqref="B48:C48">
    <cfRule type="expression" dxfId="1555" priority="112">
      <formula>$B$50="ü"</formula>
    </cfRule>
  </conditionalFormatting>
  <conditionalFormatting sqref="B2:K2">
    <cfRule type="expression" dxfId="1554" priority="50">
      <formula>$BE$2&lt;&gt;0</formula>
    </cfRule>
  </conditionalFormatting>
  <conditionalFormatting sqref="C3">
    <cfRule type="expression" dxfId="1553" priority="358">
      <formula>$A$2="&lt;"</formula>
    </cfRule>
  </conditionalFormatting>
  <conditionalFormatting sqref="C4:D47">
    <cfRule type="expression" dxfId="1552" priority="9">
      <formula>AND($B4&lt;&gt;"",$C4="")</formula>
    </cfRule>
  </conditionalFormatting>
  <conditionalFormatting sqref="C48:D49">
    <cfRule type="expression" dxfId="1551" priority="39">
      <formula>$BE$2&lt;&gt;0</formula>
    </cfRule>
  </conditionalFormatting>
  <conditionalFormatting sqref="C50:D50">
    <cfRule type="expression" dxfId="1550" priority="315">
      <formula>$AQ$50&lt;&gt;0</formula>
    </cfRule>
  </conditionalFormatting>
  <conditionalFormatting sqref="C4:J47">
    <cfRule type="expression" dxfId="1549" priority="4">
      <formula>AND($B$50="ü",$B4="")</formula>
    </cfRule>
  </conditionalFormatting>
  <conditionalFormatting sqref="E4:E47">
    <cfRule type="expression" dxfId="1548" priority="23">
      <formula>AND(COUNTIF($AQ$25:$BA$28,E4)&gt;0,F4=$AQ$24)</formula>
    </cfRule>
    <cfRule type="expression" dxfId="1547" priority="24">
      <formula>AND(COUNTIF($AQ$30:$BA$33,E4)&gt;0,F4=$AQ$29)</formula>
    </cfRule>
    <cfRule type="expression" dxfId="1546" priority="25">
      <formula>AND(COUNTIF($AQ$35:$BA$38,E4)&gt;0,F4=$AQ$34)</formula>
    </cfRule>
    <cfRule type="expression" dxfId="1545" priority="26">
      <formula>AND(COUNTIF($AQ$40:$BA$43,E4)&gt;0,F4=$AQ$39)</formula>
    </cfRule>
    <cfRule type="expression" dxfId="1544" priority="19">
      <formula>AND(COUNTIF($AQ$5:$BA$8,E4)&gt;0,F4=$AQ$4)</formula>
    </cfRule>
    <cfRule type="expression" dxfId="1543" priority="16" stopIfTrue="1">
      <formula>AND(E4="",OR(F4&lt;&gt;"",H4&lt;&gt;0,I4&lt;&gt;0,J4&lt;&gt;0))</formula>
    </cfRule>
    <cfRule type="expression" dxfId="1542" priority="17">
      <formula>AND(C4&lt;&gt;"",E4="")</formula>
    </cfRule>
    <cfRule type="expression" dxfId="1541" priority="18">
      <formula>AND(C4="",E4="")</formula>
    </cfRule>
    <cfRule type="expression" dxfId="1540" priority="20">
      <formula>AND(COUNTIF($AQ$10:$BA$13,E4)&gt;0,F4=$AQ$9)</formula>
    </cfRule>
    <cfRule type="expression" dxfId="1539" priority="21">
      <formula>AND(COUNTIF($AQ$15:$BA$18,E4)&gt;0,F4=$AQ$14)</formula>
    </cfRule>
    <cfRule type="expression" dxfId="1538" priority="22">
      <formula>AND(COUNTIF($AQ$20:$BA$23,E4)&gt;0,F4=$AQ$19)</formula>
    </cfRule>
    <cfRule type="expression" dxfId="1537" priority="27">
      <formula>AND(E4="X",F4="X")</formula>
    </cfRule>
  </conditionalFormatting>
  <conditionalFormatting sqref="E48:G49">
    <cfRule type="expression" dxfId="1536" priority="8430">
      <formula>AND($M$49&lt;&gt;0,$BE$2=0)</formula>
    </cfRule>
  </conditionalFormatting>
  <conditionalFormatting sqref="F4:F47">
    <cfRule type="cellIs" dxfId="1535" priority="37" operator="equal">
      <formula>$AM$2</formula>
    </cfRule>
    <cfRule type="cellIs" dxfId="1534" priority="31" operator="equal">
      <formula>$U$2</formula>
    </cfRule>
    <cfRule type="expression" dxfId="1533" priority="28">
      <formula>AND(C4&lt;&gt;"",F4="")</formula>
    </cfRule>
    <cfRule type="cellIs" dxfId="1532" priority="29" operator="equal">
      <formula>$O$2</formula>
    </cfRule>
    <cfRule type="cellIs" dxfId="1531" priority="30" operator="equal">
      <formula>$R$2</formula>
    </cfRule>
    <cfRule type="cellIs" dxfId="1530" priority="32" operator="equal">
      <formula>$X$2</formula>
    </cfRule>
    <cfRule type="cellIs" dxfId="1529" priority="33" operator="equal">
      <formula>$AA$2</formula>
    </cfRule>
    <cfRule type="cellIs" dxfId="1528" priority="34" operator="equal">
      <formula>$AD$2</formula>
    </cfRule>
    <cfRule type="cellIs" dxfId="1527" priority="35" operator="equal">
      <formula>$AG$2</formula>
    </cfRule>
    <cfRule type="cellIs" dxfId="1526" priority="36" operator="equal">
      <formula>$AJ$2</formula>
    </cfRule>
  </conditionalFormatting>
  <conditionalFormatting sqref="F51:F59">
    <cfRule type="expression" dxfId="1525" priority="305">
      <formula>AND($M$60&lt;&gt;$N$60,$N$60&gt;1)</formula>
    </cfRule>
  </conditionalFormatting>
  <conditionalFormatting sqref="H50">
    <cfRule type="expression" dxfId="1524" priority="2">
      <formula>$H$50&lt;&gt;0</formula>
    </cfRule>
  </conditionalFormatting>
  <conditionalFormatting sqref="H62:H65">
    <cfRule type="expression" dxfId="1523" priority="1404">
      <formula>$H$61="kein Umsatz"</formula>
    </cfRule>
  </conditionalFormatting>
  <conditionalFormatting sqref="H67:H70">
    <cfRule type="expression" dxfId="1522" priority="309">
      <formula>$H$61="kein Umsatz"</formula>
    </cfRule>
  </conditionalFormatting>
  <conditionalFormatting sqref="H72:H75">
    <cfRule type="expression" dxfId="1521" priority="308">
      <formula>$H$61="kein Umsatz"</formula>
    </cfRule>
  </conditionalFormatting>
  <conditionalFormatting sqref="H4:J47">
    <cfRule type="expression" dxfId="1520" priority="3">
      <formula>AND($B4="-",H4&lt;&gt;0)</formula>
    </cfRule>
    <cfRule type="expression" dxfId="1519" priority="5">
      <formula>$L4&lt;&gt;0</formula>
    </cfRule>
  </conditionalFormatting>
  <conditionalFormatting sqref="K4:K47">
    <cfRule type="expression" dxfId="1517" priority="11">
      <formula>$B4="-"</formula>
    </cfRule>
    <cfRule type="expression" dxfId="1516" priority="64">
      <formula>AND($B4="",$B$50="ü")</formula>
    </cfRule>
    <cfRule type="expression" dxfId="1515" priority="9184">
      <formula>A4&lt;&gt;"!"</formula>
    </cfRule>
    <cfRule type="expression" dxfId="1514" priority="9182">
      <formula>OR(B4="",$M$49&lt;&gt;0,$L$3&lt;&gt;0)</formula>
    </cfRule>
    <cfRule type="expression" dxfId="1513" priority="9183">
      <formula>$B4="x"</formula>
    </cfRule>
  </conditionalFormatting>
  <conditionalFormatting sqref="K48:K50">
    <cfRule type="cellIs" dxfId="1512" priority="41" operator="greaterThan">
      <formula>0</formula>
    </cfRule>
    <cfRule type="cellIs" dxfId="1511" priority="40" operator="lessThan">
      <formula>0</formula>
    </cfRule>
  </conditionalFormatting>
  <conditionalFormatting sqref="AP4:AP47">
    <cfRule type="expression" dxfId="1510" priority="113">
      <formula>$L$3&lt;&gt;0</formula>
    </cfRule>
  </conditionalFormatting>
  <conditionalFormatting sqref="AQ46:AR46">
    <cfRule type="expression" dxfId="1509" priority="176">
      <formula>$BV$47&lt;&gt;0</formula>
    </cfRule>
  </conditionalFormatting>
  <conditionalFormatting sqref="AQ4:AS43">
    <cfRule type="expression" dxfId="1508" priority="167">
      <formula>$AO4="E"</formula>
    </cfRule>
  </conditionalFormatting>
  <conditionalFormatting sqref="AQ44:AV44">
    <cfRule type="cellIs" dxfId="1507" priority="149" operator="notEqual">
      <formula>""</formula>
    </cfRule>
  </conditionalFormatting>
  <conditionalFormatting sqref="AQ47:AZ47">
    <cfRule type="cellIs" dxfId="1506" priority="93" operator="equal">
      <formula>""</formula>
    </cfRule>
    <cfRule type="expression" dxfId="1505" priority="8123">
      <formula>$BE2&lt;&gt;0</formula>
    </cfRule>
  </conditionalFormatting>
  <conditionalFormatting sqref="AQ2:BB47">
    <cfRule type="expression" dxfId="1504" priority="13" stopIfTrue="1">
      <formula>$AP$2=1</formula>
    </cfRule>
  </conditionalFormatting>
  <conditionalFormatting sqref="AQ4:BB8">
    <cfRule type="expression" dxfId="1503" priority="151">
      <formula>$AQ$4="#"</formula>
    </cfRule>
  </conditionalFormatting>
  <conditionalFormatting sqref="AQ8:BB8">
    <cfRule type="expression" dxfId="1502" priority="152">
      <formula>$AQ$4&lt;&gt;"#"</formula>
    </cfRule>
  </conditionalFormatting>
  <conditionalFormatting sqref="AQ9:BB13">
    <cfRule type="expression" dxfId="1501" priority="153">
      <formula>$AQ$9="#"</formula>
    </cfRule>
  </conditionalFormatting>
  <conditionalFormatting sqref="AQ13:BB13">
    <cfRule type="expression" dxfId="1500" priority="154">
      <formula>$AQ$9&lt;&gt;"#"</formula>
    </cfRule>
  </conditionalFormatting>
  <conditionalFormatting sqref="AQ14:BB18">
    <cfRule type="expression" dxfId="1499" priority="155">
      <formula>$AQ$14="#"</formula>
    </cfRule>
  </conditionalFormatting>
  <conditionalFormatting sqref="AQ18:BB18">
    <cfRule type="expression" dxfId="1498" priority="156">
      <formula>$AQ$14&lt;&gt;"#"</formula>
    </cfRule>
  </conditionalFormatting>
  <conditionalFormatting sqref="AQ19:BB23">
    <cfRule type="expression" dxfId="1497" priority="157">
      <formula>$AQ$19="#"</formula>
    </cfRule>
  </conditionalFormatting>
  <conditionalFormatting sqref="AQ23:BB23">
    <cfRule type="expression" dxfId="1496" priority="158">
      <formula>$AQ$19&lt;&gt;"#"</formula>
    </cfRule>
  </conditionalFormatting>
  <conditionalFormatting sqref="AQ24:BB28">
    <cfRule type="expression" dxfId="1495" priority="159">
      <formula>$AQ$24="#"</formula>
    </cfRule>
  </conditionalFormatting>
  <conditionalFormatting sqref="AQ28:BB28">
    <cfRule type="expression" dxfId="1494" priority="160">
      <formula>$AQ$24&lt;&gt;"#"</formula>
    </cfRule>
  </conditionalFormatting>
  <conditionalFormatting sqref="AQ29:BB33">
    <cfRule type="expression" dxfId="1493" priority="161">
      <formula>$AQ$29="#"</formula>
    </cfRule>
  </conditionalFormatting>
  <conditionalFormatting sqref="AQ33:BB33">
    <cfRule type="expression" dxfId="1492" priority="162">
      <formula>$AQ$29&lt;&gt;"#"</formula>
    </cfRule>
  </conditionalFormatting>
  <conditionalFormatting sqref="AQ34:BB38">
    <cfRule type="expression" dxfId="1491" priority="163">
      <formula>$AQ$34="#"</formula>
    </cfRule>
  </conditionalFormatting>
  <conditionalFormatting sqref="AQ38:BB38">
    <cfRule type="expression" dxfId="1490" priority="164">
      <formula>$AQ$34&lt;&gt;"#"</formula>
    </cfRule>
  </conditionalFormatting>
  <conditionalFormatting sqref="AQ39:BB43">
    <cfRule type="expression" dxfId="1489" priority="165">
      <formula>$AQ$39="#"</formula>
    </cfRule>
  </conditionalFormatting>
  <conditionalFormatting sqref="AQ43:BB43">
    <cfRule type="expression" dxfId="1488" priority="166">
      <formula>$AQ$39&lt;&gt;" "</formula>
    </cfRule>
  </conditionalFormatting>
  <conditionalFormatting sqref="AQ45:BB45">
    <cfRule type="expression" dxfId="1487" priority="8064">
      <formula>$BB$45&lt;&gt;0</formula>
    </cfRule>
  </conditionalFormatting>
  <conditionalFormatting sqref="AQ48:BB50">
    <cfRule type="expression" dxfId="1486" priority="260">
      <formula>$AP$2=1</formula>
    </cfRule>
  </conditionalFormatting>
  <conditionalFormatting sqref="BB4">
    <cfRule type="expression" dxfId="1485" priority="168">
      <formula>BV8&lt;&gt;0</formula>
    </cfRule>
  </conditionalFormatting>
  <conditionalFormatting sqref="BB9">
    <cfRule type="expression" dxfId="1484" priority="169">
      <formula>BV13&lt;&gt;0</formula>
    </cfRule>
  </conditionalFormatting>
  <conditionalFormatting sqref="BB14">
    <cfRule type="expression" dxfId="1483" priority="170">
      <formula>BV18&lt;&gt;0</formula>
    </cfRule>
  </conditionalFormatting>
  <conditionalFormatting sqref="BB19">
    <cfRule type="expression" dxfId="1482" priority="171">
      <formula>BV23&lt;&gt;0</formula>
    </cfRule>
  </conditionalFormatting>
  <conditionalFormatting sqref="BB24">
    <cfRule type="expression" dxfId="1481" priority="172">
      <formula>BV28&lt;&gt;0</formula>
    </cfRule>
  </conditionalFormatting>
  <conditionalFormatting sqref="BB29">
    <cfRule type="expression" dxfId="1480" priority="173">
      <formula>BV33&lt;&gt;0</formula>
    </cfRule>
  </conditionalFormatting>
  <conditionalFormatting sqref="BB34">
    <cfRule type="expression" dxfId="1479" priority="174">
      <formula>BV38&lt;&gt;0</formula>
    </cfRule>
  </conditionalFormatting>
  <conditionalFormatting sqref="BB39">
    <cfRule type="expression" dxfId="1478" priority="175">
      <formula>BV43&lt;&gt;0</formula>
    </cfRule>
  </conditionalFormatting>
  <conditionalFormatting sqref="BE4:BE47">
    <cfRule type="cellIs" dxfId="1477" priority="1073" operator="equal">
      <formula>"PGS7"</formula>
    </cfRule>
    <cfRule type="cellIs" dxfId="1476" priority="1074" operator="equal">
      <formula>"PGS5"</formula>
    </cfRule>
    <cfRule type="cellIs" dxfId="1475" priority="1075" operator="equal">
      <formula>"OG7"</formula>
    </cfRule>
    <cfRule type="cellIs" dxfId="1474" priority="1076" operator="equal">
      <formula>"D9"</formula>
    </cfRule>
  </conditionalFormatting>
  <dataValidations count="1">
    <dataValidation type="list" allowBlank="1" showInputMessage="1" showErrorMessage="1" sqref="B50" xr:uid="{D84175EC-020D-4112-8880-C9B1284B49CF}">
      <formula1>"o,y,ü"</formula1>
    </dataValidation>
  </dataValidations>
  <printOptions horizontalCentered="1"/>
  <pageMargins left="0" right="0" top="0.19685039370078741" bottom="0.43307086614173229" header="0" footer="0"/>
  <pageSetup paperSize="9" orientation="portrait" r:id="rId1"/>
  <headerFooter>
    <oddFooter>&amp;L&amp;"Arial,Standard"&amp;8Datei: &amp;Z&amp;F&amp;C&amp;"Cambria,Standard"&amp;8
   &amp;R&amp;"Arial,Standard"&amp;8Druck: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cellIs" priority="9675" operator="greaterThan" id="{7EF8A248-4B22-450A-95A4-174878B19FA5}">
            <xm:f>Parameter!$I$5</xm:f>
            <x14:dxf>
              <font>
                <b/>
                <i val="0"/>
                <color rgb="FFFFFF00"/>
              </font>
              <fill>
                <patternFill>
                  <bgColor rgb="FFC00000"/>
                </patternFill>
              </fill>
            </x14:dxf>
          </x14:cfRule>
          <x14:cfRule type="cellIs" priority="9674" operator="lessThan" id="{2EB593E9-4B04-4C30-9F87-797E5783DF9E}">
            <xm:f>Parameter!$H$5</xm:f>
            <x14:dxf>
              <font>
                <b/>
                <i val="0"/>
                <color rgb="FFFFFF00"/>
              </font>
              <fill>
                <patternFill>
                  <bgColor rgb="FFC00000"/>
                </patternFill>
              </fill>
            </x14:dxf>
          </x14:cfRule>
          <xm:sqref>B4:B25 B27:B47</xm:sqref>
        </x14:conditionalFormatting>
        <x14:conditionalFormatting xmlns:xm="http://schemas.microsoft.com/office/excel/2006/main">
          <x14:cfRule type="expression" priority="51" id="{49A5C010-B022-479E-AC69-C4392AD281DE}">
            <xm:f>$H$61=Parameter!$D$2</xm:f>
            <x14:dxf>
              <font>
                <b/>
                <i val="0"/>
                <color theme="0"/>
              </font>
              <fill>
                <patternFill>
                  <bgColor theme="0"/>
                </patternFill>
              </fill>
              <border>
                <left/>
                <right/>
                <top/>
                <bottom/>
                <vertical/>
                <horizontal/>
              </border>
            </x14:dxf>
          </x14:cfRule>
          <xm:sqref>H61:K76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8C96107B-8AE0-4864-BE11-615D9AA2E586}">
          <x14:formula1>
            <xm:f>Parameter!$E$4:$E$12</xm:f>
          </x14:formula1>
          <xm:sqref>F27:F47 F4:F25</xm:sqref>
        </x14:dataValidation>
        <x14:dataValidation type="list" allowBlank="1" showInputMessage="1" showErrorMessage="1" xr:uid="{15379AAD-5837-4D12-B9E3-D499392E8AF4}">
          <x14:formula1>
            <xm:f>Parameter!$D$14:$D$47</xm:f>
          </x14:formula1>
          <xm:sqref>E27:E47 E4:E25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2241C-E7BE-4552-B29B-71E48578F138}">
  <sheetPr>
    <tabColor theme="4" tint="-0.249977111117893"/>
    <pageSetUpPr autoPageBreaks="0"/>
  </sheetPr>
  <dimension ref="A1:BX77"/>
  <sheetViews>
    <sheetView showGridLines="0" showRowColHeaders="0" showZeros="0" zoomScaleNormal="100" workbookViewId="0">
      <pane ySplit="3" topLeftCell="A4" activePane="bottomLeft" state="frozen"/>
      <selection activeCell="F4" sqref="F4"/>
      <selection pane="bottomLeft" activeCell="F4" sqref="F4"/>
    </sheetView>
  </sheetViews>
  <sheetFormatPr baseColWidth="10" defaultColWidth="9.77734375" defaultRowHeight="13.15" x14ac:dyDescent="0.45"/>
  <cols>
    <col min="1" max="1" width="1.5546875" style="1144" customWidth="1"/>
    <col min="2" max="2" width="6.5546875" style="104" customWidth="1"/>
    <col min="3" max="3" width="21.5546875" style="100" customWidth="1"/>
    <col min="4" max="4" width="5.5546875" style="100" customWidth="1"/>
    <col min="5" max="5" width="3.109375" style="102" customWidth="1"/>
    <col min="6" max="6" width="6.109375" style="102" customWidth="1"/>
    <col min="7" max="7" width="4.5546875" style="95" customWidth="1"/>
    <col min="8" max="8" width="8.5546875" style="1145" customWidth="1"/>
    <col min="9" max="9" width="8.5546875" style="103" customWidth="1"/>
    <col min="10" max="10" width="8.5546875" style="99" customWidth="1"/>
    <col min="11" max="11" width="9.5546875" style="103" customWidth="1"/>
    <col min="12" max="12" width="2.5546875" style="103" hidden="1" customWidth="1"/>
    <col min="13" max="13" width="1.77734375" style="1141" hidden="1" customWidth="1"/>
    <col min="14" max="14" width="1.77734375" style="1142" hidden="1" customWidth="1"/>
    <col min="15" max="16" width="8.109375" style="2" hidden="1" customWidth="1"/>
    <col min="17" max="17" width="1.77734375" style="192" hidden="1" customWidth="1"/>
    <col min="18" max="19" width="8.109375" style="2" hidden="1" customWidth="1"/>
    <col min="20" max="20" width="1.77734375" style="192" hidden="1" customWidth="1"/>
    <col min="21" max="22" width="8.109375" style="2" hidden="1" customWidth="1"/>
    <col min="23" max="23" width="1.77734375" style="192" hidden="1" customWidth="1"/>
    <col min="24" max="25" width="8.109375" style="2" hidden="1" customWidth="1"/>
    <col min="26" max="26" width="1.77734375" style="192" hidden="1" customWidth="1"/>
    <col min="27" max="28" width="8.109375" style="2" hidden="1" customWidth="1"/>
    <col min="29" max="29" width="1.77734375" style="192" hidden="1" customWidth="1"/>
    <col min="30" max="31" width="8.109375" style="2" hidden="1" customWidth="1"/>
    <col min="32" max="32" width="1.77734375" style="192" hidden="1" customWidth="1"/>
    <col min="33" max="34" width="8.109375" style="2" hidden="1" customWidth="1"/>
    <col min="35" max="35" width="1.77734375" style="192" hidden="1" customWidth="1"/>
    <col min="36" max="37" width="8.109375" style="2" hidden="1" customWidth="1"/>
    <col min="38" max="38" width="1.77734375" style="192" hidden="1" customWidth="1"/>
    <col min="39" max="40" width="8.109375" style="2" hidden="1" customWidth="1"/>
    <col min="41" max="41" width="4.109375" style="81" hidden="1" customWidth="1" collapsed="1"/>
    <col min="42" max="42" width="1.21875" style="690" customWidth="1"/>
    <col min="43" max="43" width="3.109375" style="108" customWidth="1"/>
    <col min="44" max="44" width="11.77734375" style="108" customWidth="1"/>
    <col min="45" max="45" width="9" style="203" customWidth="1"/>
    <col min="46" max="46" width="0.6640625" style="108" customWidth="1"/>
    <col min="47" max="47" width="3.109375" style="108" customWidth="1"/>
    <col min="48" max="48" width="11.77734375" style="108" customWidth="1"/>
    <col min="49" max="49" width="9" style="203" customWidth="1"/>
    <col min="50" max="50" width="0.6640625" style="108" customWidth="1"/>
    <col min="51" max="51" width="3.109375" style="108" customWidth="1"/>
    <col min="52" max="52" width="11.77734375" style="108" customWidth="1"/>
    <col min="53" max="53" width="9" style="203" customWidth="1"/>
    <col min="54" max="54" width="9.5546875" style="260" customWidth="1"/>
    <col min="55" max="55" width="1.77734375" style="109" customWidth="1"/>
    <col min="56" max="56" width="1.77734375" style="270" hidden="1" customWidth="1"/>
    <col min="57" max="57" width="2.5546875" style="269" hidden="1" customWidth="1"/>
    <col min="58" max="58" width="1.77734375" style="730" hidden="1" customWidth="1"/>
    <col min="59" max="62" width="7.6640625" style="271" hidden="1" customWidth="1"/>
    <col min="63" max="70" width="7.6640625" style="272" hidden="1" customWidth="1"/>
    <col min="71" max="71" width="9.77734375" style="270" hidden="1" customWidth="1"/>
    <col min="72" max="73" width="9.77734375" style="18" hidden="1" customWidth="1"/>
    <col min="74" max="74" width="8.77734375" style="18" hidden="1" customWidth="1"/>
    <col min="75" max="75" width="9.77734375" style="18" hidden="1" customWidth="1"/>
    <col min="76" max="76" width="1.77734375" style="18" hidden="1" customWidth="1"/>
    <col min="77" max="16384" width="9.77734375" style="81"/>
  </cols>
  <sheetData>
    <row r="1" spans="1:76" s="74" customFormat="1" ht="3" customHeight="1" thickBot="1" x14ac:dyDescent="0.5">
      <c r="A1" s="135">
        <f>IF(SUM(A3:A49)&lt;&gt;0,SUM(A3:A49),K48)</f>
        <v>0</v>
      </c>
      <c r="B1" s="73" t="str">
        <f>IF($B$50="y",MAX($B$3:$B$50),"")</f>
        <v/>
      </c>
      <c r="E1" s="73"/>
      <c r="F1" s="73"/>
      <c r="G1" s="75"/>
      <c r="H1" s="1001"/>
      <c r="I1" s="76"/>
      <c r="K1" s="77">
        <f>P50+S50+V50+Y50+AB50+AE50+AH50+AK50+AN50</f>
        <v>0</v>
      </c>
      <c r="L1" s="620"/>
      <c r="M1" s="620"/>
      <c r="N1" s="1177"/>
      <c r="O1" s="1178"/>
      <c r="P1" s="1178"/>
      <c r="Q1" s="1179"/>
      <c r="R1" s="1178"/>
      <c r="S1" s="1178"/>
      <c r="T1" s="1179"/>
      <c r="U1" s="1178"/>
      <c r="V1" s="1178"/>
      <c r="W1" s="1179"/>
      <c r="X1" s="1178"/>
      <c r="Y1" s="1178"/>
      <c r="Z1" s="1179"/>
      <c r="AA1" s="1178"/>
      <c r="AB1" s="1178"/>
      <c r="AC1" s="1179"/>
      <c r="AD1" s="1178"/>
      <c r="AE1" s="1178"/>
      <c r="AF1" s="1179"/>
      <c r="AG1" s="1178"/>
      <c r="AH1" s="1178"/>
      <c r="AI1" s="1179"/>
      <c r="AJ1" s="1178"/>
      <c r="AK1" s="1178"/>
      <c r="AL1" s="1179"/>
      <c r="AM1" s="1178"/>
      <c r="AN1" s="1178"/>
      <c r="AO1" s="621"/>
      <c r="AP1" s="624"/>
      <c r="AQ1" s="105"/>
      <c r="AR1" s="105"/>
      <c r="AS1" s="106"/>
      <c r="AT1" s="105"/>
      <c r="AU1" s="105"/>
      <c r="AV1" s="105"/>
      <c r="AW1" s="106"/>
      <c r="AX1" s="105"/>
      <c r="AY1" s="105"/>
      <c r="AZ1" s="105"/>
      <c r="BA1" s="106"/>
      <c r="BB1" s="261"/>
      <c r="BC1" s="106"/>
      <c r="BD1" s="266"/>
      <c r="BE1" s="267"/>
      <c r="BF1" s="726"/>
      <c r="BG1" s="267"/>
      <c r="BH1" s="267"/>
      <c r="BI1" s="267"/>
      <c r="BJ1" s="267"/>
      <c r="BK1" s="267"/>
      <c r="BL1" s="267"/>
      <c r="BM1" s="267"/>
      <c r="BN1" s="267"/>
      <c r="BO1" s="267"/>
      <c r="BP1" s="267"/>
      <c r="BQ1" s="267"/>
      <c r="BR1" s="267"/>
      <c r="BS1" s="266"/>
      <c r="BT1" s="1002"/>
      <c r="BU1" s="1002"/>
      <c r="BV1" s="1002"/>
      <c r="BW1" s="1002"/>
      <c r="BX1" s="1002"/>
    </row>
    <row r="2" spans="1:76" s="1027" customFormat="1" ht="22.15" customHeight="1" thickTop="1" thickBot="1" x14ac:dyDescent="0.6">
      <c r="A2" s="1003" t="s">
        <v>9</v>
      </c>
      <c r="B2" s="1004">
        <f>+Parameter!B2</f>
        <v>46023</v>
      </c>
      <c r="C2" s="1005" t="str">
        <f>+Parameter!I15</f>
        <v>DE01 234 5678 9012 3456 78</v>
      </c>
      <c r="D2" s="1006"/>
      <c r="E2" s="1007"/>
      <c r="F2" s="1377">
        <f>EOMONTH(Jan!F2,0)+1</f>
        <v>46054</v>
      </c>
      <c r="G2" s="1377"/>
      <c r="H2" s="1377"/>
      <c r="I2" s="1375" t="str">
        <f>IF(M2=0,+Parameter!D2,IF(Feb!AO2&gt;1,+Parameter!L19,IF(N2=1,+O2,IF(Q2=1,+R2,IF(T2=1,+U2,IF(W2=1,+X2,IF(Z2=1,+AA2,IF(AC2=1,+AD2,IF(AF2=1,+AG2,IF(AI2=1,+AJ2,IF(AL2=1,+AM2,"kein Umsatz")))))))))))</f>
        <v>Haushaltskonto</v>
      </c>
      <c r="J2" s="1375"/>
      <c r="K2" s="1376"/>
      <c r="L2" s="1008" t="s">
        <v>120</v>
      </c>
      <c r="M2" s="1009">
        <f>+AP2</f>
        <v>0</v>
      </c>
      <c r="N2" s="1010">
        <f>+N51</f>
        <v>1</v>
      </c>
      <c r="O2" s="1011" t="str">
        <f>+Jahr!C3</f>
        <v>HH</v>
      </c>
      <c r="P2" s="1012">
        <f>IF(B50="y",SUMIFS(P4:P48,B4:B48,"&gt;01.01.2000",F4:F48,O2)+O3,0)</f>
        <v>0</v>
      </c>
      <c r="Q2" s="1013">
        <f>+N52</f>
        <v>1</v>
      </c>
      <c r="R2" s="1014" t="str">
        <f>+Jahr!L3</f>
        <v>Frei</v>
      </c>
      <c r="S2" s="1015">
        <f>IF(B50="y",SUMIFS(S4:S48,B4:B48,"&gt;01.01.2000",F4:F48,R2)+R3,0)</f>
        <v>0</v>
      </c>
      <c r="T2" s="1013">
        <f>+N53</f>
        <v>1</v>
      </c>
      <c r="U2" s="1016" t="str">
        <f>+Jahr!M3</f>
        <v>Arzt</v>
      </c>
      <c r="V2" s="1015">
        <f>IF(B50="y",SUMIFS(V4:V48,B4:B48,"&gt;01.01.2000",F4:F48,U2)+U3,0)</f>
        <v>0</v>
      </c>
      <c r="W2" s="1013">
        <f>+N54</f>
        <v>0</v>
      </c>
      <c r="X2" s="1017" t="str">
        <f>+Jahr!N3</f>
        <v/>
      </c>
      <c r="Y2" s="1015">
        <f>IF(B50="y",SUMIFS(Y4:Y48,B4:B48,"&gt;01.01.2000",F4:F48,X2)+X3,0)</f>
        <v>0</v>
      </c>
      <c r="Z2" s="1013">
        <f>+N55</f>
        <v>0</v>
      </c>
      <c r="AA2" s="1018" t="str">
        <f>+Jahr!P3</f>
        <v/>
      </c>
      <c r="AB2" s="1015">
        <f>IF(B50="y",SUMIFS(AB4:AB48,B4:B48,"&gt;01.01.2000",F4:F48,AA2)+AA3,0)</f>
        <v>0</v>
      </c>
      <c r="AC2" s="1013">
        <f>+N56</f>
        <v>0</v>
      </c>
      <c r="AD2" s="1019" t="str">
        <f>+Jahr!Q3</f>
        <v/>
      </c>
      <c r="AE2" s="1015">
        <f>IF(B50="y",SUMIFS(AE4:AE48,B4:B48,"&gt;01.01.2000",F4:F48,AD2)+AD3,0)</f>
        <v>0</v>
      </c>
      <c r="AF2" s="1013">
        <f>+N57</f>
        <v>0</v>
      </c>
      <c r="AG2" s="1019" t="str">
        <f>+Jahr!R3</f>
        <v/>
      </c>
      <c r="AH2" s="1015">
        <f>IF(B50="y",SUMIFS(AH4:AH48,B4:B48,"&gt;01.01.2000",F4:F48,AG2)+AG3,0)</f>
        <v>0</v>
      </c>
      <c r="AI2" s="1013">
        <f>+N58</f>
        <v>0</v>
      </c>
      <c r="AJ2" s="1020" t="str">
        <f>+Jahr!S3</f>
        <v/>
      </c>
      <c r="AK2" s="1015">
        <f>IF(B50="y",SUMIFS(AK4:AK48,B4:B48,"&gt;01.01.2000",F4:F48,AJ2)+AJ3,0)</f>
        <v>0</v>
      </c>
      <c r="AL2" s="1013">
        <f>+N59</f>
        <v>1</v>
      </c>
      <c r="AM2" s="1021" t="str">
        <f>+Jahr!O3</f>
        <v>X</v>
      </c>
      <c r="AN2" s="1022">
        <f>IF(B50="y",SUMIFS(AN4:AN48,B4:B48,"&gt;01.01.2000",F4:F48,AM2)+AM3,0)</f>
        <v>0</v>
      </c>
      <c r="AO2" s="1023">
        <f>+AL2+AI2+AF2+AC2+Z2+W2+T2+Q2+N2</f>
        <v>4</v>
      </c>
      <c r="AP2" s="1024">
        <f>IF(SUBTOTAL(109,AP3:AP48)&lt;&gt;SUM(AP3:AP48),1,0)</f>
        <v>0</v>
      </c>
      <c r="AQ2" s="107" t="str">
        <f>+Parameter!AH2</f>
        <v>EBIT</v>
      </c>
      <c r="AR2" s="107"/>
      <c r="AS2" s="228">
        <f>+AS4*Parameter!AF4+AS9*Parameter!AF9+AS14*Parameter!AF14+AS19*Parameter!AF19+AS24*Parameter!AF24+AS29*Parameter!AF29+AS34*Parameter!AF34+AS39*Parameter!AF39</f>
        <v>0</v>
      </c>
      <c r="AT2" s="797"/>
      <c r="AU2" s="797"/>
      <c r="AV2" s="798">
        <f>+BH2</f>
        <v>0</v>
      </c>
      <c r="AW2" s="798">
        <f>+BK2</f>
        <v>0</v>
      </c>
      <c r="AX2" s="798"/>
      <c r="AY2" s="798"/>
      <c r="AZ2" s="798">
        <f>+BN2</f>
        <v>0</v>
      </c>
      <c r="BA2" s="798">
        <f>+BQ2</f>
        <v>0</v>
      </c>
      <c r="BB2" s="625"/>
      <c r="BC2" s="109"/>
      <c r="BD2" s="268">
        <f>IF(AND(M2&lt;&gt;0,M64&lt;&gt;0),1,0)</f>
        <v>0</v>
      </c>
      <c r="BE2" s="1025">
        <f>+BD2+BF2+BF3</f>
        <v>0</v>
      </c>
      <c r="BF2" s="714">
        <f>COUNTBLANK(BE4:BE47)</f>
        <v>0</v>
      </c>
      <c r="BG2" s="706"/>
      <c r="BH2" s="707">
        <f>SUM(BG3:BI43)</f>
        <v>0</v>
      </c>
      <c r="BI2" s="706"/>
      <c r="BJ2" s="706"/>
      <c r="BK2" s="708">
        <f>SUM(BJ3:BL43)</f>
        <v>0</v>
      </c>
      <c r="BL2" s="709"/>
      <c r="BM2" s="709"/>
      <c r="BN2" s="710">
        <f>SUM(BM3:BO43)</f>
        <v>0</v>
      </c>
      <c r="BO2" s="709"/>
      <c r="BP2" s="709"/>
      <c r="BQ2" s="711">
        <f>SUM(BP3:BR47)</f>
        <v>0</v>
      </c>
      <c r="BR2" s="709"/>
      <c r="BS2" s="270"/>
      <c r="BT2" s="18"/>
      <c r="BU2" s="18"/>
      <c r="BV2" s="18"/>
      <c r="BW2" s="18"/>
      <c r="BX2" s="1026"/>
    </row>
    <row r="3" spans="1:76" ht="13.15" customHeight="1" thickTop="1" thickBot="1" x14ac:dyDescent="0.5">
      <c r="A3" s="1003" t="s">
        <v>9</v>
      </c>
      <c r="B3" s="1028" t="s">
        <v>4</v>
      </c>
      <c r="C3" s="1029" t="s">
        <v>94</v>
      </c>
      <c r="D3" s="1030"/>
      <c r="E3" s="1031" t="s">
        <v>77</v>
      </c>
      <c r="F3" s="1032" t="s">
        <v>160</v>
      </c>
      <c r="G3" s="1033"/>
      <c r="H3" s="1034" t="s">
        <v>6</v>
      </c>
      <c r="I3" s="1174" t="s">
        <v>0</v>
      </c>
      <c r="J3" s="1172" t="s">
        <v>1</v>
      </c>
      <c r="K3" s="1035">
        <f>IF($M$2=0,O3+R3+U3+X3+AA3+AD3+AG3+AJ3+AM3,+$N$2*O3+$Q$2*R3+$T$2*U3+$W$2*X3+$Z$2*AA3+$AC$2*AD3+$AF$2*AG3+$AI$2*AJ3+$AL$2*AM3)</f>
        <v>0</v>
      </c>
      <c r="L3" s="1036">
        <f>SUM(L4:L48)</f>
        <v>0</v>
      </c>
      <c r="M3" s="1037">
        <v>1</v>
      </c>
      <c r="N3" s="1038"/>
      <c r="O3" s="82">
        <f>+Jan!P3</f>
        <v>0</v>
      </c>
      <c r="P3" s="1039">
        <f>+O49</f>
        <v>0</v>
      </c>
      <c r="Q3" s="1040"/>
      <c r="R3" s="82">
        <f>+Jan!S3</f>
        <v>0</v>
      </c>
      <c r="S3" s="1039">
        <f>+R49</f>
        <v>0</v>
      </c>
      <c r="T3" s="1040"/>
      <c r="U3" s="82">
        <f>+Jan!V3</f>
        <v>0</v>
      </c>
      <c r="V3" s="1039">
        <f>+U49</f>
        <v>0</v>
      </c>
      <c r="W3" s="1040"/>
      <c r="X3" s="82">
        <f>+Jan!Y3</f>
        <v>0</v>
      </c>
      <c r="Y3" s="1039">
        <f>+X49</f>
        <v>0</v>
      </c>
      <c r="Z3" s="1040"/>
      <c r="AA3" s="82">
        <f>+Jan!AB3</f>
        <v>0</v>
      </c>
      <c r="AB3" s="1039">
        <f>+AA49</f>
        <v>0</v>
      </c>
      <c r="AC3" s="1040"/>
      <c r="AD3" s="82">
        <f>+Jan!AE3</f>
        <v>0</v>
      </c>
      <c r="AE3" s="1039">
        <f>+AD49</f>
        <v>0</v>
      </c>
      <c r="AF3" s="1040"/>
      <c r="AG3" s="82">
        <f>+Jan!AH3</f>
        <v>0</v>
      </c>
      <c r="AH3" s="1039">
        <f>+AG49</f>
        <v>0</v>
      </c>
      <c r="AI3" s="1040"/>
      <c r="AJ3" s="82">
        <f>+Jan!AK3</f>
        <v>0</v>
      </c>
      <c r="AK3" s="1039">
        <f>+AJ49</f>
        <v>0</v>
      </c>
      <c r="AL3" s="1040"/>
      <c r="AM3" s="1041">
        <f>+Jan!AN3</f>
        <v>0</v>
      </c>
      <c r="AN3" s="1042">
        <f>+AM49</f>
        <v>0</v>
      </c>
      <c r="AO3" s="1043" t="s">
        <v>121</v>
      </c>
      <c r="AP3" s="690" t="s">
        <v>9</v>
      </c>
      <c r="AQ3" s="1385" t="s">
        <v>93</v>
      </c>
      <c r="AR3" s="1385"/>
      <c r="AS3" s="626">
        <f>+BB4+BB9+BB14+BB19+BB24+BB29+BB34+BB39+AZ46-AS2</f>
        <v>0</v>
      </c>
      <c r="AT3" s="795"/>
      <c r="AU3" s="795"/>
      <c r="AV3" s="796" t="str">
        <f>IF(AV2&lt;&gt;0,"Zinsen","")</f>
        <v/>
      </c>
      <c r="AW3" s="796" t="str">
        <f>IF(AW2&lt;&gt;0,"Tilgung","")</f>
        <v/>
      </c>
      <c r="AX3" s="796"/>
      <c r="AY3" s="796"/>
      <c r="AZ3" s="796" t="str">
        <f>IF(AZ2&lt;&gt;0,"Rücklage","")</f>
        <v/>
      </c>
      <c r="BA3" s="796" t="str">
        <f>IF(BA2&lt;&gt;0,"Steuer","")</f>
        <v/>
      </c>
      <c r="BB3" s="391" t="s">
        <v>92</v>
      </c>
      <c r="BD3" s="268"/>
      <c r="BE3" s="725">
        <f>SUM($BF$4:$BF$47)</f>
        <v>44</v>
      </c>
      <c r="BF3" s="727">
        <f>IF(ISERROR(BE3),1,IF(BE3&lt;44,1,IF($AP$2=1,0,0)))</f>
        <v>0</v>
      </c>
      <c r="BG3" s="694" t="s">
        <v>97</v>
      </c>
      <c r="BH3" s="694" t="s">
        <v>98</v>
      </c>
      <c r="BI3" s="694" t="s">
        <v>99</v>
      </c>
      <c r="BJ3" s="695" t="s">
        <v>100</v>
      </c>
      <c r="BK3" s="695" t="s">
        <v>101</v>
      </c>
      <c r="BL3" s="695" t="s">
        <v>102</v>
      </c>
      <c r="BM3" s="696" t="s">
        <v>103</v>
      </c>
      <c r="BN3" s="696" t="s">
        <v>104</v>
      </c>
      <c r="BO3" s="696" t="s">
        <v>105</v>
      </c>
      <c r="BP3" s="697" t="s">
        <v>106</v>
      </c>
      <c r="BQ3" s="697" t="s">
        <v>107</v>
      </c>
      <c r="BR3" s="697" t="s">
        <v>108</v>
      </c>
      <c r="BS3" s="1044" t="s">
        <v>6</v>
      </c>
      <c r="BT3" s="1045" t="s">
        <v>0</v>
      </c>
      <c r="BU3" s="1045" t="s">
        <v>1</v>
      </c>
      <c r="BV3" s="1046" t="s">
        <v>36</v>
      </c>
      <c r="BW3" s="1047" t="s">
        <v>12</v>
      </c>
      <c r="BX3" s="1026"/>
    </row>
    <row r="4" spans="1:76" ht="13.35" customHeight="1" x14ac:dyDescent="0.45">
      <c r="A4" s="1003" t="str">
        <f t="shared" ref="A4:A47" si="0">IF(AND($B$50="y",B4&gt;0,B4&lt;&gt;"x",M4=$L$49),+K4,"!")</f>
        <v>!</v>
      </c>
      <c r="B4" s="721"/>
      <c r="C4" s="1180"/>
      <c r="D4" s="1184"/>
      <c r="E4" s="585"/>
      <c r="F4" s="586"/>
      <c r="G4" s="1190">
        <f t="shared" ref="G4" si="1">+$F$2</f>
        <v>46054</v>
      </c>
      <c r="H4" s="1191"/>
      <c r="I4" s="1192"/>
      <c r="J4" s="1193"/>
      <c r="K4" s="1048">
        <f>IF($M$2=0,O4+R4+U4+X4+AA4+AD4+AG4+AJ4+AM4,+$N$2*O4+$Q$2*R4+$T$2*U4+$W$2*X4+$Z$2*AA4+$AC$2*AD4+$AF$2*AG4+$AI$2*AJ4+$AL$2*AM4)</f>
        <v>0</v>
      </c>
      <c r="L4" s="1049">
        <f t="shared" ref="L4:L47" si="2">IF(ISERROR(+H4+I4+J4),1,0)</f>
        <v>0</v>
      </c>
      <c r="M4" s="1050">
        <f t="shared" ref="M4:M25" si="3">IF(AND(B4&gt;0,B4&lt;&gt;"x",M3&lt;&gt;0),+M3+1,0)</f>
        <v>0</v>
      </c>
      <c r="N4" s="1051">
        <f>IF($F4=$O$2,1,0)</f>
        <v>0</v>
      </c>
      <c r="O4" s="87">
        <f>IF(AND($B4&lt;&gt;"-",$F4=O$2),O3+$H4+$I4+$J4,+O3)</f>
        <v>0</v>
      </c>
      <c r="P4" s="87" t="str">
        <f>IF(AND($B4&lt;&gt;"-",$F4=O$2),+$H4+$I4+$J4,"")</f>
        <v/>
      </c>
      <c r="Q4" s="1052">
        <f>IF($F4=$R$2,1,0)</f>
        <v>0</v>
      </c>
      <c r="R4" s="87">
        <f>IF(AND($B4&lt;&gt;"-",$F4=R$2),R3+$H4+$I4+$J4,+R3)</f>
        <v>0</v>
      </c>
      <c r="S4" s="87" t="str">
        <f>IF(AND($B4&lt;&gt;"-",$F4=R$2),+$H4+$I4+$J4,"")</f>
        <v/>
      </c>
      <c r="T4" s="1052">
        <f>IF($F4=$U$2,1,0)</f>
        <v>0</v>
      </c>
      <c r="U4" s="87">
        <f>IF(AND($B4&lt;&gt;"-",$F4=U$2),U3+$H4+$I4+$J4,+U3)</f>
        <v>0</v>
      </c>
      <c r="V4" s="87" t="str">
        <f>IF(AND($B4&lt;&gt;"-",$F4=U$2),+$H4+$I4+$J4,"")</f>
        <v/>
      </c>
      <c r="W4" s="1052">
        <f>IF($F4=$X$2,1,0)</f>
        <v>1</v>
      </c>
      <c r="X4" s="87">
        <f>IF(AND($B4&lt;&gt;"-",$F4=X$2),X3+$H4+$I4+$J4,+X3)</f>
        <v>0</v>
      </c>
      <c r="Y4" s="87">
        <f>IF(AND($B4&lt;&gt;"-",$F4=X$2),+$H4+$I4+$J4,"")</f>
        <v>0</v>
      </c>
      <c r="Z4" s="1052">
        <f>IF($F4=$AA$2,1,0)</f>
        <v>1</v>
      </c>
      <c r="AA4" s="87">
        <f>IF(AND($B4&lt;&gt;"-",$F4=AA$2),AA3+$H4+$I4+$J4,+AA3)</f>
        <v>0</v>
      </c>
      <c r="AB4" s="87">
        <f>IF(AND($B4&lt;&gt;"-",$F4=AA$2),+$H4+$I4+$J4,"")</f>
        <v>0</v>
      </c>
      <c r="AC4" s="1052">
        <f>IF($F4=$AD$2,1,0)</f>
        <v>1</v>
      </c>
      <c r="AD4" s="87">
        <f>IF(AND($B4&lt;&gt;"-",$F4=AD$2),AD3+$H4+$I4+$J4,+AD3)</f>
        <v>0</v>
      </c>
      <c r="AE4" s="87">
        <f>IF(AND($B4&lt;&gt;"-",$F4=AD$2),+$H4+$I4+$J4,"")</f>
        <v>0</v>
      </c>
      <c r="AF4" s="1052">
        <f>IF($F4=$AG$2,1,0)</f>
        <v>1</v>
      </c>
      <c r="AG4" s="87">
        <f>IF(AND($B4&lt;&gt;"-",$F4=AG$2),AG3+$H4+$I4+$J4,+AG3)</f>
        <v>0</v>
      </c>
      <c r="AH4" s="87">
        <f>IF(AND($B4&lt;&gt;"-",$F4=AG$2),+$H4+$I4+$J4,"")</f>
        <v>0</v>
      </c>
      <c r="AI4" s="1052">
        <f>IF($F4=$AJ$2,1,0)</f>
        <v>1</v>
      </c>
      <c r="AJ4" s="87">
        <f>IF(AND($B4&lt;&gt;"-",$F4=AJ$2),AJ3+$H4+$I4+$J4,+AJ3)</f>
        <v>0</v>
      </c>
      <c r="AK4" s="87">
        <f>IF(AND($B4&lt;&gt;"-",$F4=AJ$2),+$H4+$I4+$J4,"")</f>
        <v>0</v>
      </c>
      <c r="AL4" s="1052">
        <f>IF($F4=$AM$2,1,0)</f>
        <v>0</v>
      </c>
      <c r="AM4" s="91">
        <f>IF(AND($B4&lt;&gt;"-",$F4=AM$2),AM3+$H4+$I4+$J4,+AM3)</f>
        <v>0</v>
      </c>
      <c r="AN4" s="91" t="str">
        <f>IF(AND($B4&lt;&gt;"-",$F4=AM$2),+$H4+$I4+$J4,"")</f>
        <v/>
      </c>
      <c r="AO4" s="1053">
        <f>IF(AP4="E",1,0)</f>
        <v>0</v>
      </c>
      <c r="AP4" s="1054">
        <f>IF(F4&lt;&gt;"",1,0)</f>
        <v>0</v>
      </c>
      <c r="AQ4" s="215" t="str">
        <f>+Parameter!B4</f>
        <v>HH</v>
      </c>
      <c r="AR4" s="631"/>
      <c r="AS4" s="632">
        <f>SUM(AS5:AS8)</f>
        <v>0</v>
      </c>
      <c r="AT4" s="632"/>
      <c r="AU4" s="632"/>
      <c r="AV4" s="632"/>
      <c r="AW4" s="632">
        <f>SUM(AW5:AW8)</f>
        <v>0</v>
      </c>
      <c r="AX4" s="632"/>
      <c r="AY4" s="632"/>
      <c r="AZ4" s="632"/>
      <c r="BA4" s="632">
        <f>SUM(BA5:BA8)</f>
        <v>0</v>
      </c>
      <c r="BB4" s="633">
        <f>+BA4+AW4+AS4</f>
        <v>0</v>
      </c>
      <c r="BD4" s="268"/>
      <c r="BE4" s="274">
        <f>IF($I$2=AQ4,1,IF($I$2=Jahr!$M$7,1,0))</f>
        <v>1</v>
      </c>
      <c r="BF4" s="728">
        <v>1</v>
      </c>
      <c r="BG4" s="227"/>
      <c r="BH4" s="227"/>
      <c r="BI4" s="227"/>
      <c r="BJ4" s="227"/>
      <c r="BK4" s="227"/>
      <c r="BL4" s="227"/>
      <c r="BM4" s="227"/>
      <c r="BN4" s="227"/>
      <c r="BO4" s="227"/>
      <c r="BP4" s="273"/>
      <c r="BQ4" s="273"/>
      <c r="BR4" s="273"/>
      <c r="BV4" s="1055"/>
      <c r="BW4" s="1056"/>
      <c r="BX4" s="1026"/>
    </row>
    <row r="5" spans="1:76" ht="13.35" customHeight="1" x14ac:dyDescent="0.45">
      <c r="A5" s="1003" t="str">
        <f t="shared" si="0"/>
        <v>!</v>
      </c>
      <c r="B5" s="721"/>
      <c r="C5" s="1180"/>
      <c r="D5" s="1184"/>
      <c r="E5" s="585"/>
      <c r="F5" s="586"/>
      <c r="G5" s="592"/>
      <c r="H5" s="1191"/>
      <c r="I5" s="1192"/>
      <c r="J5" s="1193"/>
      <c r="K5" s="1057">
        <f t="shared" ref="K5:K47" si="4">IF($M$2=0,O5+R5+U5+X5+AA5+AD5+AG5+AJ5+AM5,+$N$2*O5+$Q$2*R5+$T$2*U5+$W$2*X5+$Z$2*AA5+$AC$2*AD5+$AF$2*AG5+$AI$2*AJ5+$AL$2*AM5)</f>
        <v>0</v>
      </c>
      <c r="L5" s="1049">
        <f t="shared" si="2"/>
        <v>0</v>
      </c>
      <c r="M5" s="1050">
        <f t="shared" si="3"/>
        <v>0</v>
      </c>
      <c r="N5" s="1051">
        <f t="shared" ref="N5:N47" si="5">IF($F5=$O$2,1,0)</f>
        <v>0</v>
      </c>
      <c r="O5" s="87">
        <f t="shared" ref="O5:O47" si="6">IF(AND($B5&lt;&gt;"-",$F5=O$2),O4+$H5+$I5+$J5,+O4)</f>
        <v>0</v>
      </c>
      <c r="P5" s="87" t="str">
        <f t="shared" ref="P5:P47" si="7">IF(AND($B5&lt;&gt;"-",$F5=O$2),+$H5+$I5+$J5,"")</f>
        <v/>
      </c>
      <c r="Q5" s="1052">
        <f t="shared" ref="Q5:Q47" si="8">IF($F5=$R$2,1,0)</f>
        <v>0</v>
      </c>
      <c r="R5" s="87">
        <f t="shared" ref="R5:R47" si="9">IF(AND($B5&lt;&gt;"-",$F5=R$2),R4+$H5+$I5+$J5,+R4)</f>
        <v>0</v>
      </c>
      <c r="S5" s="87" t="str">
        <f t="shared" ref="S5:S47" si="10">IF(AND($B5&lt;&gt;"-",$F5=R$2),+$H5+$I5+$J5,"")</f>
        <v/>
      </c>
      <c r="T5" s="1052">
        <f t="shared" ref="T5:T47" si="11">IF($F5=$U$2,1,0)</f>
        <v>0</v>
      </c>
      <c r="U5" s="87">
        <f t="shared" ref="U5:U47" si="12">IF(AND($B5&lt;&gt;"-",$F5=U$2),U4+$H5+$I5+$J5,+U4)</f>
        <v>0</v>
      </c>
      <c r="V5" s="87" t="str">
        <f t="shared" ref="V5:V47" si="13">IF(AND($B5&lt;&gt;"-",$F5=U$2),+$H5+$I5+$J5,"")</f>
        <v/>
      </c>
      <c r="W5" s="1052">
        <f t="shared" ref="W5:W47" si="14">IF($F5=$X$2,1,0)</f>
        <v>1</v>
      </c>
      <c r="X5" s="87">
        <f t="shared" ref="X5:X47" si="15">IF(AND($B5&lt;&gt;"-",$F5=X$2),X4+$H5+$I5+$J5,+X4)</f>
        <v>0</v>
      </c>
      <c r="Y5" s="87">
        <f t="shared" ref="Y5:Y47" si="16">IF(AND($B5&lt;&gt;"-",$F5=X$2),+$H5+$I5+$J5,"")</f>
        <v>0</v>
      </c>
      <c r="Z5" s="1052">
        <f t="shared" ref="Z5:Z47" si="17">IF($F5=$AA$2,1,0)</f>
        <v>1</v>
      </c>
      <c r="AA5" s="87">
        <f t="shared" ref="AA5:AA47" si="18">IF(AND($B5&lt;&gt;"-",$F5=AA$2),AA4+$H5+$I5+$J5,+AA4)</f>
        <v>0</v>
      </c>
      <c r="AB5" s="87">
        <f t="shared" ref="AB5:AB47" si="19">IF(AND($B5&lt;&gt;"-",$F5=AA$2),+$H5+$I5+$J5,"")</f>
        <v>0</v>
      </c>
      <c r="AC5" s="1052">
        <f t="shared" ref="AC5:AC47" si="20">IF($F5=$AD$2,1,0)</f>
        <v>1</v>
      </c>
      <c r="AD5" s="87">
        <f t="shared" ref="AD5:AD47" si="21">IF(AND($B5&lt;&gt;"-",$F5=AD$2),AD4+$H5+$I5+$J5,+AD4)</f>
        <v>0</v>
      </c>
      <c r="AE5" s="87">
        <f t="shared" ref="AE5:AE47" si="22">IF(AND($B5&lt;&gt;"-",$F5=AD$2),+$H5+$I5+$J5,"")</f>
        <v>0</v>
      </c>
      <c r="AF5" s="1052">
        <f t="shared" ref="AF5:AF47" si="23">IF($F5=$AG$2,1,0)</f>
        <v>1</v>
      </c>
      <c r="AG5" s="87">
        <f t="shared" ref="AG5:AG47" si="24">IF(AND($B5&lt;&gt;"-",$F5=AG$2),AG4+$H5+$I5+$J5,+AG4)</f>
        <v>0</v>
      </c>
      <c r="AH5" s="87">
        <f t="shared" ref="AH5:AH47" si="25">IF(AND($B5&lt;&gt;"-",$F5=AG$2),+$H5+$I5+$J5,"")</f>
        <v>0</v>
      </c>
      <c r="AI5" s="1052">
        <f t="shared" ref="AI5:AI47" si="26">IF($F5=$AJ$2,1,0)</f>
        <v>1</v>
      </c>
      <c r="AJ5" s="87">
        <f t="shared" ref="AJ5:AJ47" si="27">IF(AND($B5&lt;&gt;"-",$F5=AJ$2),AJ4+$H5+$I5+$J5,+AJ4)</f>
        <v>0</v>
      </c>
      <c r="AK5" s="87">
        <f t="shared" ref="AK5:AK47" si="28">IF(AND($B5&lt;&gt;"-",$F5=AJ$2),+$H5+$I5+$J5,"")</f>
        <v>0</v>
      </c>
      <c r="AL5" s="1052">
        <f t="shared" ref="AL5:AL47" si="29">IF($F5=$AM$2,1,0)</f>
        <v>0</v>
      </c>
      <c r="AM5" s="91">
        <f t="shared" ref="AM5:AM46" si="30">IF(AND($B5&lt;&gt;"-",$F5=AM$2),AM4+$H5+$I5+$J5,+AM4)</f>
        <v>0</v>
      </c>
      <c r="AN5" s="91" t="str">
        <f t="shared" ref="AN5:AN46" si="31">IF(AND($B5&lt;&gt;"-",$F5=AM$2),+$H5+$I5+$J5,"")</f>
        <v/>
      </c>
      <c r="AO5" s="1058" t="str">
        <f>+Parameter!$D$4</f>
        <v>A</v>
      </c>
      <c r="AP5" s="1054">
        <f t="shared" ref="AP5:AP47" si="32">IF(F5&lt;&gt;"",1,0)</f>
        <v>0</v>
      </c>
      <c r="AQ5" s="368" t="str">
        <f>+Parameter!AH5</f>
        <v>B</v>
      </c>
      <c r="AR5" s="369" t="str">
        <f>+Parameter!AI5</f>
        <v>Bargeld</v>
      </c>
      <c r="AS5" s="622">
        <f>SUMIFS($I$4:$I$48,$F$4:$F$48,AQ4,$E$4:$E$48,AQ5)+SUMIFS($J$4:$J$48,$F$4:$F$48,AQ4,$E$4:$E$48,AQ5)+SUMIFS($H$4:$H$48,$F$4:$F$48,AQ4,$E$4:$E$48,AQ5)</f>
        <v>0</v>
      </c>
      <c r="AT5" s="367"/>
      <c r="AU5" s="368" t="str">
        <f>+Parameter!AL5</f>
        <v>A</v>
      </c>
      <c r="AV5" s="369" t="str">
        <f>+Parameter!AM5</f>
        <v>Ausstattung</v>
      </c>
      <c r="AW5" s="367">
        <f>SUMIFS($I$4:$I$48,$F$4:$F$48,AQ4,$E$4:$E$48,AU5)+SUMIFS($J$4:$J$48,$F$4:$F$48,AQ4,$E$4:$E$48,AU5)+SUMIFS($H$4:$H$48,$F$4:$F$48,AQ4,$E$4:$E$48,AU5)</f>
        <v>0</v>
      </c>
      <c r="AX5" s="367"/>
      <c r="AY5" s="368" t="str">
        <f>+Parameter!AP5</f>
        <v>G</v>
      </c>
      <c r="AZ5" s="369" t="str">
        <f>+Parameter!AQ5</f>
        <v>Gaststätten</v>
      </c>
      <c r="BA5" s="367">
        <f>SUMIFS($I$4:$I$48,$F$4:$F$48,AQ4,$E$4:$E$48,AY5)+SUMIFS($J$4:$J$48,$F$4:$F$48,AQ4,$E$4:$E$48,AY5)+SUMIFS($H$4:$H$48,$F$4:$F$48,AQ4,$E$4:$E$48,AY5)</f>
        <v>0</v>
      </c>
      <c r="BB5" s="370" t="str">
        <f>IF(AND($B$50="y",BB6&lt;&gt;0),"aktuell","")</f>
        <v/>
      </c>
      <c r="BD5" s="268"/>
      <c r="BE5" s="274">
        <f>IF($I$2=AQ4,1,IF($I$2=Jahr!$M$7,1,0))</f>
        <v>1</v>
      </c>
      <c r="BF5" s="728">
        <v>1</v>
      </c>
      <c r="BG5" s="699">
        <f>IF(ISERROR(FIND("insen",$AR5,1)),0,+$AS5)</f>
        <v>0</v>
      </c>
      <c r="BH5" s="699">
        <f>IF(ISERROR(FIND("insen",$AV5,1)),0,+$AW5)</f>
        <v>0</v>
      </c>
      <c r="BI5" s="699">
        <f>IF(ISERROR(FIND("insen",$AZ5,1)),0,+$BA5)</f>
        <v>0</v>
      </c>
      <c r="BJ5" s="700">
        <f>IF(ISERROR(FIND("ilgung",$AR5,1)),0,+$AS5)</f>
        <v>0</v>
      </c>
      <c r="BK5" s="700">
        <f>IF(ISERROR(FIND("ilgung",$AV5,1)),0,+$AW5)</f>
        <v>0</v>
      </c>
      <c r="BL5" s="700">
        <f>IF(ISERROR(FIND("ilgung",$AZ5,1)),0,+$BA5)</f>
        <v>0</v>
      </c>
      <c r="BM5" s="701">
        <f>IF(ISERROR(FIND("ücklage",$AR5,1)),0,+$AS5)</f>
        <v>0</v>
      </c>
      <c r="BN5" s="701">
        <f>IF(ISERROR(FIND("ücklage",$AV5,1)),0,+$AW5)</f>
        <v>0</v>
      </c>
      <c r="BO5" s="701">
        <f>IF(ISERROR(FIND("ücklage",$AZ5,1)),0,+$BA5)</f>
        <v>0</v>
      </c>
      <c r="BP5" s="698">
        <f>IF(ISERROR(FIND("teuer",$AR5,1)),0,+$AS5)</f>
        <v>0</v>
      </c>
      <c r="BQ5" s="698">
        <f>IF(ISERROR(FIND("teuer",$AV5,1)),0,+$AW5)</f>
        <v>0</v>
      </c>
      <c r="BR5" s="698">
        <f>IF(ISERROR(FIND("teuer",$AZ5,1)),0,+$BA5)</f>
        <v>0</v>
      </c>
      <c r="BS5" s="270" t="s">
        <v>8</v>
      </c>
      <c r="BV5" s="1055"/>
      <c r="BW5" s="1056"/>
      <c r="BX5" s="1026"/>
    </row>
    <row r="6" spans="1:76" ht="13.35" customHeight="1" x14ac:dyDescent="0.45">
      <c r="A6" s="1003" t="str">
        <f t="shared" si="0"/>
        <v>!</v>
      </c>
      <c r="B6" s="721"/>
      <c r="C6" s="1180"/>
      <c r="D6" s="722"/>
      <c r="E6" s="585"/>
      <c r="F6" s="586"/>
      <c r="G6" s="592"/>
      <c r="H6" s="1191"/>
      <c r="I6" s="1192"/>
      <c r="J6" s="1193"/>
      <c r="K6" s="1057">
        <f t="shared" si="4"/>
        <v>0</v>
      </c>
      <c r="L6" s="1049">
        <f t="shared" si="2"/>
        <v>0</v>
      </c>
      <c r="M6" s="1050">
        <f t="shared" si="3"/>
        <v>0</v>
      </c>
      <c r="N6" s="1051">
        <f t="shared" si="5"/>
        <v>0</v>
      </c>
      <c r="O6" s="87">
        <f t="shared" si="6"/>
        <v>0</v>
      </c>
      <c r="P6" s="87" t="str">
        <f t="shared" si="7"/>
        <v/>
      </c>
      <c r="Q6" s="1052">
        <f t="shared" si="8"/>
        <v>0</v>
      </c>
      <c r="R6" s="87">
        <f t="shared" si="9"/>
        <v>0</v>
      </c>
      <c r="S6" s="87" t="str">
        <f t="shared" si="10"/>
        <v/>
      </c>
      <c r="T6" s="1052">
        <f t="shared" si="11"/>
        <v>0</v>
      </c>
      <c r="U6" s="87">
        <f t="shared" si="12"/>
        <v>0</v>
      </c>
      <c r="V6" s="87" t="str">
        <f t="shared" si="13"/>
        <v/>
      </c>
      <c r="W6" s="1052">
        <f t="shared" si="14"/>
        <v>1</v>
      </c>
      <c r="X6" s="87">
        <f t="shared" si="15"/>
        <v>0</v>
      </c>
      <c r="Y6" s="87">
        <f t="shared" si="16"/>
        <v>0</v>
      </c>
      <c r="Z6" s="1052">
        <f t="shared" si="17"/>
        <v>1</v>
      </c>
      <c r="AA6" s="87">
        <f t="shared" si="18"/>
        <v>0</v>
      </c>
      <c r="AB6" s="87">
        <f t="shared" si="19"/>
        <v>0</v>
      </c>
      <c r="AC6" s="1052">
        <f t="shared" si="20"/>
        <v>1</v>
      </c>
      <c r="AD6" s="87">
        <f t="shared" si="21"/>
        <v>0</v>
      </c>
      <c r="AE6" s="87">
        <f t="shared" si="22"/>
        <v>0</v>
      </c>
      <c r="AF6" s="1052">
        <f t="shared" si="23"/>
        <v>1</v>
      </c>
      <c r="AG6" s="87">
        <f t="shared" si="24"/>
        <v>0</v>
      </c>
      <c r="AH6" s="87">
        <f t="shared" si="25"/>
        <v>0</v>
      </c>
      <c r="AI6" s="1052">
        <f t="shared" si="26"/>
        <v>1</v>
      </c>
      <c r="AJ6" s="87">
        <f t="shared" si="27"/>
        <v>0</v>
      </c>
      <c r="AK6" s="87">
        <f t="shared" si="28"/>
        <v>0</v>
      </c>
      <c r="AL6" s="1052">
        <f t="shared" si="29"/>
        <v>0</v>
      </c>
      <c r="AM6" s="91">
        <f t="shared" si="30"/>
        <v>0</v>
      </c>
      <c r="AN6" s="91" t="str">
        <f t="shared" si="31"/>
        <v/>
      </c>
      <c r="AO6" s="1058" t="str">
        <f>+Parameter!$D$4</f>
        <v>A</v>
      </c>
      <c r="AP6" s="1054">
        <f t="shared" si="32"/>
        <v>0</v>
      </c>
      <c r="AQ6" s="369" t="str">
        <f>+Parameter!AH6</f>
        <v>K</v>
      </c>
      <c r="AR6" s="369" t="str">
        <f>+Parameter!AI6</f>
        <v>Kreditkarte LH</v>
      </c>
      <c r="AS6" s="622">
        <f>SUMIFS($I$4:$I$48,$F$4:$F$48,AQ4,$E$4:$E$48,AQ6)+SUMIFS($J$4:$J$48,$F$4:$F$48,AQ4,$E$4:$E$48,AQ6)+SUMIFS($H$4:$H$48,$F$4:$F$48,AQ4,$E$4:$E$48,AQ6)</f>
        <v>0</v>
      </c>
      <c r="AT6" s="367"/>
      <c r="AU6" s="369" t="str">
        <f>+Parameter!AL6</f>
        <v>F</v>
      </c>
      <c r="AV6" s="369" t="str">
        <f>+Parameter!AM6</f>
        <v>Friseur</v>
      </c>
      <c r="AW6" s="367">
        <f>SUMIFS($I$4:$I$48,$F$4:$F$48,AQ4,$E$4:$E$48,AU6)+SUMIFS($J$4:$J$48,$F$4:$F$48,AQ4,$E$4:$E$48,AU6)+SUMIFS($H$4:$H$48,$F$4:$F$48,AQ4,$E$4:$E$48,AU6)</f>
        <v>0</v>
      </c>
      <c r="AX6" s="367"/>
      <c r="AY6" s="369">
        <f>+Parameter!AP6</f>
        <v>0</v>
      </c>
      <c r="AZ6" s="369">
        <f>+Parameter!AQ6</f>
        <v>0</v>
      </c>
      <c r="BA6" s="367">
        <f>SUMIFS($I$4:$I$48,$F$4:$F$48,AQ4,$E$4:$E$48,AY6)+SUMIFS($J$4:$J$48,$F$4:$F$48,AQ4,$E$4:$E$48,AY6)+SUMIFS($H$4:$H$48,$F$4:$F$48,AQ4,$E$4:$E$48,AY6)</f>
        <v>0</v>
      </c>
      <c r="BB6" s="371">
        <f>+P2</f>
        <v>0</v>
      </c>
      <c r="BD6" s="268"/>
      <c r="BE6" s="274">
        <f>IF($I$2=AQ4,1,IF($I$2=Jahr!$M$7,1,0))</f>
        <v>1</v>
      </c>
      <c r="BF6" s="728">
        <v>1</v>
      </c>
      <c r="BG6" s="699">
        <f t="shared" ref="BG6:BG43" si="33">IF(ISERROR(FIND("insen",$AR6,1)),0,+$AS6)</f>
        <v>0</v>
      </c>
      <c r="BH6" s="699">
        <f t="shared" ref="BH6:BH43" si="34">IF(ISERROR(FIND("insen",$AV6,1)),0,+$AW6)</f>
        <v>0</v>
      </c>
      <c r="BI6" s="699">
        <f t="shared" ref="BI6:BI43" si="35">IF(ISERROR(FIND("insen",$AZ6,1)),0,+$BA6)</f>
        <v>0</v>
      </c>
      <c r="BJ6" s="700">
        <f t="shared" ref="BJ6:BJ43" si="36">IF(ISERROR(FIND("ilgung",$AR6,1)),0,+$AS6)</f>
        <v>0</v>
      </c>
      <c r="BK6" s="700">
        <f t="shared" ref="BK6:BK43" si="37">IF(ISERROR(FIND("ilgung",$AV6,1)),0,+$AW6)</f>
        <v>0</v>
      </c>
      <c r="BL6" s="700">
        <f t="shared" ref="BL6:BL43" si="38">IF(ISERROR(FIND("ilgung",$AZ6,1)),0,+$BA6)</f>
        <v>0</v>
      </c>
      <c r="BM6" s="701">
        <f t="shared" ref="BM6:BM43" si="39">IF(ISERROR(FIND("ücklage",$AR6,1)),0,+$AS6)</f>
        <v>0</v>
      </c>
      <c r="BN6" s="701">
        <f t="shared" ref="BN6:BN43" si="40">IF(ISERROR(FIND("ücklage",$AV6,1)),0,+$AW6)</f>
        <v>0</v>
      </c>
      <c r="BO6" s="701">
        <f t="shared" ref="BO6:BO43" si="41">IF(ISERROR(FIND("ücklage",$AZ6,1)),0,+$BA6)</f>
        <v>0</v>
      </c>
      <c r="BP6" s="698">
        <f t="shared" ref="BP6:BP43" si="42">IF(ISERROR(FIND("teuer",$AR6,1)),0,+$AS6)</f>
        <v>0</v>
      </c>
      <c r="BQ6" s="698">
        <f t="shared" ref="BQ6:BQ43" si="43">IF(ISERROR(FIND("teuer",$AV6,1)),0,+$AW6)</f>
        <v>0</v>
      </c>
      <c r="BR6" s="698">
        <f t="shared" ref="BR6:BR43" si="44">IF(ISERROR(FIND("teuer",$AZ6,1)),0,+$BA6)</f>
        <v>0</v>
      </c>
      <c r="BS6" s="275">
        <f>SUMIFS($H$4:$H$48,$F$4:$F$48,AQ4,$B$4:$B$48,"&gt;0")</f>
        <v>0</v>
      </c>
      <c r="BT6" s="275">
        <f>SUMIFS($I$4:$I$48,$F$4:$F$48,AQ4,$B$4:$B$48,"&gt;0")</f>
        <v>0</v>
      </c>
      <c r="BU6" s="275">
        <f>SUMIFS($J$4:$J$48,$F$4:$F$48,AQ4,$B$4:$B$48,"&gt;0")</f>
        <v>0</v>
      </c>
      <c r="BV6" s="276"/>
      <c r="BW6" s="1056"/>
      <c r="BX6" s="1026"/>
    </row>
    <row r="7" spans="1:76" ht="13.35" customHeight="1" x14ac:dyDescent="0.45">
      <c r="A7" s="1003" t="str">
        <f t="shared" si="0"/>
        <v>!</v>
      </c>
      <c r="B7" s="721"/>
      <c r="C7" s="1180"/>
      <c r="D7" s="722"/>
      <c r="E7" s="585"/>
      <c r="F7" s="586"/>
      <c r="G7" s="1197"/>
      <c r="H7" s="1191"/>
      <c r="I7" s="1192"/>
      <c r="J7" s="1193"/>
      <c r="K7" s="1057">
        <f t="shared" si="4"/>
        <v>0</v>
      </c>
      <c r="L7" s="1049">
        <f t="shared" si="2"/>
        <v>0</v>
      </c>
      <c r="M7" s="1050">
        <f t="shared" si="3"/>
        <v>0</v>
      </c>
      <c r="N7" s="1051">
        <f t="shared" si="5"/>
        <v>0</v>
      </c>
      <c r="O7" s="87">
        <f t="shared" si="6"/>
        <v>0</v>
      </c>
      <c r="P7" s="87" t="str">
        <f t="shared" si="7"/>
        <v/>
      </c>
      <c r="Q7" s="1052">
        <f t="shared" si="8"/>
        <v>0</v>
      </c>
      <c r="R7" s="87">
        <f t="shared" si="9"/>
        <v>0</v>
      </c>
      <c r="S7" s="87" t="str">
        <f t="shared" si="10"/>
        <v/>
      </c>
      <c r="T7" s="1052">
        <f t="shared" si="11"/>
        <v>0</v>
      </c>
      <c r="U7" s="87">
        <f t="shared" si="12"/>
        <v>0</v>
      </c>
      <c r="V7" s="87" t="str">
        <f t="shared" si="13"/>
        <v/>
      </c>
      <c r="W7" s="1052">
        <f t="shared" si="14"/>
        <v>1</v>
      </c>
      <c r="X7" s="87">
        <f t="shared" si="15"/>
        <v>0</v>
      </c>
      <c r="Y7" s="87">
        <f t="shared" si="16"/>
        <v>0</v>
      </c>
      <c r="Z7" s="1052">
        <f t="shared" si="17"/>
        <v>1</v>
      </c>
      <c r="AA7" s="87">
        <f t="shared" si="18"/>
        <v>0</v>
      </c>
      <c r="AB7" s="87">
        <f t="shared" si="19"/>
        <v>0</v>
      </c>
      <c r="AC7" s="1052">
        <f t="shared" si="20"/>
        <v>1</v>
      </c>
      <c r="AD7" s="87">
        <f t="shared" si="21"/>
        <v>0</v>
      </c>
      <c r="AE7" s="87">
        <f t="shared" si="22"/>
        <v>0</v>
      </c>
      <c r="AF7" s="1052">
        <f t="shared" si="23"/>
        <v>1</v>
      </c>
      <c r="AG7" s="87">
        <f t="shared" si="24"/>
        <v>0</v>
      </c>
      <c r="AH7" s="87">
        <f t="shared" si="25"/>
        <v>0</v>
      </c>
      <c r="AI7" s="1052">
        <f t="shared" si="26"/>
        <v>1</v>
      </c>
      <c r="AJ7" s="87">
        <f t="shared" si="27"/>
        <v>0</v>
      </c>
      <c r="AK7" s="87">
        <f t="shared" si="28"/>
        <v>0</v>
      </c>
      <c r="AL7" s="1052">
        <f t="shared" si="29"/>
        <v>0</v>
      </c>
      <c r="AM7" s="91">
        <f t="shared" si="30"/>
        <v>0</v>
      </c>
      <c r="AN7" s="91" t="str">
        <f t="shared" si="31"/>
        <v/>
      </c>
      <c r="AO7" s="1058" t="str">
        <f>+Parameter!$D$4</f>
        <v>A</v>
      </c>
      <c r="AP7" s="1054">
        <f t="shared" si="32"/>
        <v>0</v>
      </c>
      <c r="AQ7" s="369" t="str">
        <f>+Parameter!AH7</f>
        <v>L</v>
      </c>
      <c r="AR7" s="369" t="str">
        <f>+Parameter!AI7</f>
        <v>Lebensmittel</v>
      </c>
      <c r="AS7" s="622">
        <f>SUMIFS($I$4:$I$48,$F$4:$F$48,AQ4,$E$4:$E$48,AQ7)+SUMIFS($J$4:$J$48,$F$4:$F$48,AQ4,$E$4:$E$48,AQ7)+SUMIFS($H$4:$H$48,$F$4:$F$48,AQ4,$E$4:$E$48,AQ7)</f>
        <v>0</v>
      </c>
      <c r="AT7" s="367"/>
      <c r="AU7" s="369" t="str">
        <f>+Parameter!AL7</f>
        <v>I</v>
      </c>
      <c r="AV7" s="369" t="str">
        <f>+Parameter!AM7</f>
        <v>Internet</v>
      </c>
      <c r="AW7" s="367">
        <f>SUMIFS($I$4:$I$48,$F$4:$F$48,AQ4,$E$4:$E$48,AU7)+SUMIFS($J$4:$J$48,$F$4:$F$48,AQ4,$E$4:$E$48,AU7)+SUMIFS($H$4:$H$48,$F$4:$F$48,AQ4,$E$4:$E$48,AU7)</f>
        <v>0</v>
      </c>
      <c r="AX7" s="367"/>
      <c r="AY7" s="369">
        <f>+Parameter!AP7</f>
        <v>0</v>
      </c>
      <c r="AZ7" s="369">
        <f>+Parameter!AQ7</f>
        <v>0</v>
      </c>
      <c r="BA7" s="367">
        <f>SUMIFS($I$4:$I$48,$F$4:$F$48,AQ4,$E$4:$E$48,AY7)+SUMIFS($J$4:$J$48,$F$4:$F$48,AQ4,$E$4:$E$48,AY7)+SUMIFS($H$4:$H$48,$F$4:$F$48,AQ4,$E$4:$E$48,AY7)</f>
        <v>0</v>
      </c>
      <c r="BB7" s="372" t="str">
        <f>IF(BB8&lt;&gt;0,"Monatsende","")</f>
        <v/>
      </c>
      <c r="BD7" s="268"/>
      <c r="BE7" s="274">
        <f>IF($I$2=AQ4,1,IF($I$2=Jahr!$M$7,1,0))</f>
        <v>1</v>
      </c>
      <c r="BF7" s="728">
        <v>1</v>
      </c>
      <c r="BG7" s="699">
        <f t="shared" si="33"/>
        <v>0</v>
      </c>
      <c r="BH7" s="699">
        <f t="shared" si="34"/>
        <v>0</v>
      </c>
      <c r="BI7" s="699">
        <f t="shared" si="35"/>
        <v>0</v>
      </c>
      <c r="BJ7" s="700">
        <f t="shared" si="36"/>
        <v>0</v>
      </c>
      <c r="BK7" s="700">
        <f t="shared" si="37"/>
        <v>0</v>
      </c>
      <c r="BL7" s="700">
        <f t="shared" si="38"/>
        <v>0</v>
      </c>
      <c r="BM7" s="701">
        <f t="shared" si="39"/>
        <v>0</v>
      </c>
      <c r="BN7" s="701">
        <f t="shared" si="40"/>
        <v>0</v>
      </c>
      <c r="BO7" s="701">
        <f t="shared" si="41"/>
        <v>0</v>
      </c>
      <c r="BP7" s="698">
        <f t="shared" si="42"/>
        <v>0</v>
      </c>
      <c r="BQ7" s="698">
        <f t="shared" si="43"/>
        <v>0</v>
      </c>
      <c r="BR7" s="698">
        <f t="shared" si="44"/>
        <v>0</v>
      </c>
      <c r="BS7" s="270" t="s">
        <v>22</v>
      </c>
      <c r="BV7" s="1055"/>
      <c r="BW7" s="1056"/>
      <c r="BX7" s="1026"/>
    </row>
    <row r="8" spans="1:76" ht="13.35" customHeight="1" x14ac:dyDescent="0.45">
      <c r="A8" s="1003" t="str">
        <f t="shared" si="0"/>
        <v>!</v>
      </c>
      <c r="B8" s="721"/>
      <c r="C8" s="1180"/>
      <c r="D8" s="722"/>
      <c r="E8" s="585"/>
      <c r="F8" s="586"/>
      <c r="G8" s="592"/>
      <c r="H8" s="1191"/>
      <c r="I8" s="1192"/>
      <c r="J8" s="1193"/>
      <c r="K8" s="1057">
        <f t="shared" si="4"/>
        <v>0</v>
      </c>
      <c r="L8" s="1049">
        <f t="shared" si="2"/>
        <v>0</v>
      </c>
      <c r="M8" s="1050">
        <f t="shared" si="3"/>
        <v>0</v>
      </c>
      <c r="N8" s="1051">
        <f t="shared" si="5"/>
        <v>0</v>
      </c>
      <c r="O8" s="87">
        <f t="shared" si="6"/>
        <v>0</v>
      </c>
      <c r="P8" s="87" t="str">
        <f t="shared" si="7"/>
        <v/>
      </c>
      <c r="Q8" s="1052">
        <f t="shared" si="8"/>
        <v>0</v>
      </c>
      <c r="R8" s="87">
        <f t="shared" si="9"/>
        <v>0</v>
      </c>
      <c r="S8" s="87" t="str">
        <f t="shared" si="10"/>
        <v/>
      </c>
      <c r="T8" s="1052">
        <f t="shared" si="11"/>
        <v>0</v>
      </c>
      <c r="U8" s="87">
        <f t="shared" si="12"/>
        <v>0</v>
      </c>
      <c r="V8" s="87" t="str">
        <f t="shared" si="13"/>
        <v/>
      </c>
      <c r="W8" s="1052">
        <f t="shared" si="14"/>
        <v>1</v>
      </c>
      <c r="X8" s="87">
        <f t="shared" si="15"/>
        <v>0</v>
      </c>
      <c r="Y8" s="87">
        <f t="shared" si="16"/>
        <v>0</v>
      </c>
      <c r="Z8" s="1052">
        <f t="shared" si="17"/>
        <v>1</v>
      </c>
      <c r="AA8" s="87">
        <f t="shared" si="18"/>
        <v>0</v>
      </c>
      <c r="AB8" s="87">
        <f t="shared" si="19"/>
        <v>0</v>
      </c>
      <c r="AC8" s="1052">
        <f t="shared" si="20"/>
        <v>1</v>
      </c>
      <c r="AD8" s="87">
        <f t="shared" si="21"/>
        <v>0</v>
      </c>
      <c r="AE8" s="87">
        <f t="shared" si="22"/>
        <v>0</v>
      </c>
      <c r="AF8" s="1052">
        <f t="shared" si="23"/>
        <v>1</v>
      </c>
      <c r="AG8" s="87">
        <f t="shared" si="24"/>
        <v>0</v>
      </c>
      <c r="AH8" s="87">
        <f t="shared" si="25"/>
        <v>0</v>
      </c>
      <c r="AI8" s="1052">
        <f t="shared" si="26"/>
        <v>1</v>
      </c>
      <c r="AJ8" s="87">
        <f t="shared" si="27"/>
        <v>0</v>
      </c>
      <c r="AK8" s="87">
        <f t="shared" si="28"/>
        <v>0</v>
      </c>
      <c r="AL8" s="1052">
        <f t="shared" si="29"/>
        <v>0</v>
      </c>
      <c r="AM8" s="91">
        <f t="shared" si="30"/>
        <v>0</v>
      </c>
      <c r="AN8" s="91" t="str">
        <f t="shared" si="31"/>
        <v/>
      </c>
      <c r="AO8" s="1058" t="str">
        <f>+Parameter!$D$4</f>
        <v>A</v>
      </c>
      <c r="AP8" s="1054">
        <f t="shared" si="32"/>
        <v>0</v>
      </c>
      <c r="AQ8" s="374" t="str">
        <f>+Parameter!AH8</f>
        <v>V</v>
      </c>
      <c r="AR8" s="374" t="str">
        <f>+Parameter!AI8</f>
        <v>Versicherungen</v>
      </c>
      <c r="AS8" s="622">
        <f>SUMIFS($I$4:$I$48,$F$4:$F$48,AQ4,$E$4:$E$48,AQ8)+SUMIFS($J$4:$J$48,$F$4:$F$48,AQ4,$E$4:$E$48,AQ8)+SUMIFS($H$4:$H$48,$F$4:$F$48,AQ4,$E$4:$E$48,AQ8)</f>
        <v>0</v>
      </c>
      <c r="AT8" s="373"/>
      <c r="AU8" s="374" t="str">
        <f>+Parameter!AL8</f>
        <v>M</v>
      </c>
      <c r="AV8" s="374" t="str">
        <f>+Parameter!AM8</f>
        <v>Mobilfunk</v>
      </c>
      <c r="AW8" s="367">
        <f>SUMIFS($I$4:$I$48,$F$4:$F$48,AQ4,$E$4:$E$48,AU8)+SUMIFS($J$4:$J$48,$F$4:$F$48,AQ4,$E$4:$E$48,AU8)+SUMIFS($H$4:$H$48,$F$4:$F$48,AQ4,$E$4:$E$48,AU8)</f>
        <v>0</v>
      </c>
      <c r="AX8" s="373"/>
      <c r="AY8" s="374" t="str">
        <f>+Parameter!AP8</f>
        <v>S</v>
      </c>
      <c r="AZ8" s="374" t="str">
        <f>+Parameter!AQ8</f>
        <v>Sonstiges</v>
      </c>
      <c r="BA8" s="367">
        <f>SUMIFS($I$4:$I$48,$F$4:$F$48,AQ4,$E$4:$E$48,AY8)+SUMIFS($J$4:$J$48,$F$4:$F$48,AQ4,$E$4:$E$48,AY8)+SUMIFS($H$4:$H$48,$F$4:$F$48,AQ4,$E$4:$E$48,AY8)</f>
        <v>0</v>
      </c>
      <c r="BB8" s="375">
        <f>+P3</f>
        <v>0</v>
      </c>
      <c r="BD8" s="268"/>
      <c r="BE8" s="274">
        <f>IF($I$2=AQ4,1,IF($I$2=Jahr!$M$7,1,0))</f>
        <v>1</v>
      </c>
      <c r="BF8" s="728">
        <v>1</v>
      </c>
      <c r="BG8" s="702">
        <f t="shared" si="33"/>
        <v>0</v>
      </c>
      <c r="BH8" s="702">
        <f t="shared" si="34"/>
        <v>0</v>
      </c>
      <c r="BI8" s="702">
        <f t="shared" si="35"/>
        <v>0</v>
      </c>
      <c r="BJ8" s="703">
        <f t="shared" si="36"/>
        <v>0</v>
      </c>
      <c r="BK8" s="703">
        <f t="shared" si="37"/>
        <v>0</v>
      </c>
      <c r="BL8" s="703">
        <f t="shared" si="38"/>
        <v>0</v>
      </c>
      <c r="BM8" s="704">
        <f t="shared" si="39"/>
        <v>0</v>
      </c>
      <c r="BN8" s="704">
        <f t="shared" si="40"/>
        <v>0</v>
      </c>
      <c r="BO8" s="704">
        <f t="shared" si="41"/>
        <v>0</v>
      </c>
      <c r="BP8" s="705">
        <f t="shared" si="42"/>
        <v>0</v>
      </c>
      <c r="BQ8" s="705">
        <f t="shared" si="43"/>
        <v>0</v>
      </c>
      <c r="BR8" s="705">
        <f t="shared" si="44"/>
        <v>0</v>
      </c>
      <c r="BS8" s="277">
        <f>SUMIFS($H$4:$H$48,$F$4:$F$48,AQ4)</f>
        <v>0</v>
      </c>
      <c r="BT8" s="277">
        <f>SUMIFS($I$4:$I$48,$F$4:$F$48,AQ4)</f>
        <v>0</v>
      </c>
      <c r="BU8" s="277">
        <f>SUMIFS($J$4:$J$48,$F$4:$F$48,AQ4)</f>
        <v>0</v>
      </c>
      <c r="BV8" s="278">
        <f>IF($AP$2=0,+BW8-BB4,0)</f>
        <v>0</v>
      </c>
      <c r="BW8" s="1059">
        <f>+P$50</f>
        <v>0</v>
      </c>
      <c r="BX8" s="1026"/>
    </row>
    <row r="9" spans="1:76" ht="13.35" customHeight="1" x14ac:dyDescent="0.45">
      <c r="A9" s="1003" t="str">
        <f t="shared" si="0"/>
        <v>!</v>
      </c>
      <c r="B9" s="721"/>
      <c r="C9" s="1180"/>
      <c r="D9" s="722"/>
      <c r="E9" s="585"/>
      <c r="F9" s="586"/>
      <c r="G9" s="592"/>
      <c r="H9" s="1191"/>
      <c r="I9" s="1198"/>
      <c r="J9" s="1193"/>
      <c r="K9" s="1057">
        <f t="shared" si="4"/>
        <v>0</v>
      </c>
      <c r="L9" s="1049">
        <f t="shared" si="2"/>
        <v>0</v>
      </c>
      <c r="M9" s="1050">
        <f>IF(AND(B9&gt;0,B9&lt;&gt;"x",M8&lt;&gt;0),+M8+1,0)</f>
        <v>0</v>
      </c>
      <c r="N9" s="1051">
        <f t="shared" si="5"/>
        <v>0</v>
      </c>
      <c r="O9" s="87">
        <f t="shared" si="6"/>
        <v>0</v>
      </c>
      <c r="P9" s="87" t="str">
        <f t="shared" si="7"/>
        <v/>
      </c>
      <c r="Q9" s="1052">
        <f t="shared" si="8"/>
        <v>0</v>
      </c>
      <c r="R9" s="87">
        <f t="shared" si="9"/>
        <v>0</v>
      </c>
      <c r="S9" s="87" t="str">
        <f t="shared" si="10"/>
        <v/>
      </c>
      <c r="T9" s="1052">
        <f t="shared" si="11"/>
        <v>0</v>
      </c>
      <c r="U9" s="87">
        <f t="shared" si="12"/>
        <v>0</v>
      </c>
      <c r="V9" s="87" t="str">
        <f t="shared" si="13"/>
        <v/>
      </c>
      <c r="W9" s="1052">
        <f t="shared" si="14"/>
        <v>1</v>
      </c>
      <c r="X9" s="87">
        <f t="shared" si="15"/>
        <v>0</v>
      </c>
      <c r="Y9" s="87">
        <f t="shared" si="16"/>
        <v>0</v>
      </c>
      <c r="Z9" s="1052">
        <f t="shared" si="17"/>
        <v>1</v>
      </c>
      <c r="AA9" s="87">
        <f t="shared" si="18"/>
        <v>0</v>
      </c>
      <c r="AB9" s="87">
        <f t="shared" si="19"/>
        <v>0</v>
      </c>
      <c r="AC9" s="1052">
        <f t="shared" si="20"/>
        <v>1</v>
      </c>
      <c r="AD9" s="87">
        <f t="shared" si="21"/>
        <v>0</v>
      </c>
      <c r="AE9" s="87">
        <f t="shared" si="22"/>
        <v>0</v>
      </c>
      <c r="AF9" s="1052">
        <f t="shared" si="23"/>
        <v>1</v>
      </c>
      <c r="AG9" s="87">
        <f t="shared" si="24"/>
        <v>0</v>
      </c>
      <c r="AH9" s="87">
        <f t="shared" si="25"/>
        <v>0</v>
      </c>
      <c r="AI9" s="1052">
        <f t="shared" si="26"/>
        <v>1</v>
      </c>
      <c r="AJ9" s="87">
        <f t="shared" si="27"/>
        <v>0</v>
      </c>
      <c r="AK9" s="87">
        <f t="shared" si="28"/>
        <v>0</v>
      </c>
      <c r="AL9" s="1052">
        <f t="shared" si="29"/>
        <v>0</v>
      </c>
      <c r="AM9" s="91">
        <f t="shared" si="30"/>
        <v>0</v>
      </c>
      <c r="AN9" s="91" t="str">
        <f t="shared" si="31"/>
        <v/>
      </c>
      <c r="AO9" s="1053">
        <f>IF(AP9="E",1,0)</f>
        <v>0</v>
      </c>
      <c r="AP9" s="1054">
        <f t="shared" si="32"/>
        <v>0</v>
      </c>
      <c r="AQ9" s="216" t="str">
        <f>+Parameter!AH9</f>
        <v>Frei</v>
      </c>
      <c r="AR9" s="631"/>
      <c r="AS9" s="632">
        <f>SUM(AS10:AS13)</f>
        <v>0</v>
      </c>
      <c r="AT9" s="632"/>
      <c r="AU9" s="632"/>
      <c r="AV9" s="632"/>
      <c r="AW9" s="632">
        <f>SUM(AW10:AW13)</f>
        <v>0</v>
      </c>
      <c r="AX9" s="632"/>
      <c r="AY9" s="632"/>
      <c r="AZ9" s="632"/>
      <c r="BA9" s="632">
        <f>SUM(BA10:BA13)</f>
        <v>0</v>
      </c>
      <c r="BB9" s="634">
        <f>+BA9+AW9+AS9</f>
        <v>0</v>
      </c>
      <c r="BD9" s="268"/>
      <c r="BE9" s="274">
        <f>IF($I$2=AQ9,1,IF($I$2=Jahr!$M$7,1,0))</f>
        <v>1</v>
      </c>
      <c r="BF9" s="728">
        <v>1</v>
      </c>
      <c r="BG9" s="227"/>
      <c r="BH9" s="227"/>
      <c r="BI9" s="227"/>
      <c r="BJ9" s="227"/>
      <c r="BK9" s="227"/>
      <c r="BL9" s="227"/>
      <c r="BM9" s="227"/>
      <c r="BN9" s="227"/>
      <c r="BO9" s="227"/>
      <c r="BP9" s="273"/>
      <c r="BQ9" s="273"/>
      <c r="BR9" s="273"/>
      <c r="BV9" s="1055"/>
      <c r="BW9" s="1056"/>
      <c r="BX9" s="1026"/>
    </row>
    <row r="10" spans="1:76" ht="13.35" customHeight="1" x14ac:dyDescent="0.45">
      <c r="A10" s="1003" t="str">
        <f t="shared" si="0"/>
        <v>!</v>
      </c>
      <c r="B10" s="721"/>
      <c r="C10" s="1180"/>
      <c r="D10" s="722"/>
      <c r="E10" s="585"/>
      <c r="F10" s="586"/>
      <c r="G10" s="592"/>
      <c r="H10" s="1191"/>
      <c r="I10" s="1192"/>
      <c r="J10" s="1193"/>
      <c r="K10" s="1057">
        <f t="shared" si="4"/>
        <v>0</v>
      </c>
      <c r="L10" s="1049">
        <f t="shared" si="2"/>
        <v>0</v>
      </c>
      <c r="M10" s="1050">
        <f t="shared" ref="M10:M24" si="45">IF(AND(B10&gt;0,B10&lt;&gt;"x",M9&lt;&gt;0),+M9+1,0)</f>
        <v>0</v>
      </c>
      <c r="N10" s="1051">
        <f t="shared" si="5"/>
        <v>0</v>
      </c>
      <c r="O10" s="87">
        <f t="shared" si="6"/>
        <v>0</v>
      </c>
      <c r="P10" s="87" t="str">
        <f t="shared" si="7"/>
        <v/>
      </c>
      <c r="Q10" s="1052">
        <f t="shared" si="8"/>
        <v>0</v>
      </c>
      <c r="R10" s="87">
        <f t="shared" si="9"/>
        <v>0</v>
      </c>
      <c r="S10" s="87" t="str">
        <f t="shared" si="10"/>
        <v/>
      </c>
      <c r="T10" s="1052">
        <f t="shared" si="11"/>
        <v>0</v>
      </c>
      <c r="U10" s="87">
        <f t="shared" si="12"/>
        <v>0</v>
      </c>
      <c r="V10" s="87" t="str">
        <f t="shared" si="13"/>
        <v/>
      </c>
      <c r="W10" s="1052">
        <f t="shared" si="14"/>
        <v>1</v>
      </c>
      <c r="X10" s="87">
        <f t="shared" si="15"/>
        <v>0</v>
      </c>
      <c r="Y10" s="87">
        <f t="shared" si="16"/>
        <v>0</v>
      </c>
      <c r="Z10" s="1052">
        <f t="shared" si="17"/>
        <v>1</v>
      </c>
      <c r="AA10" s="87">
        <f t="shared" si="18"/>
        <v>0</v>
      </c>
      <c r="AB10" s="87">
        <f t="shared" si="19"/>
        <v>0</v>
      </c>
      <c r="AC10" s="1052">
        <f t="shared" si="20"/>
        <v>1</v>
      </c>
      <c r="AD10" s="87">
        <f t="shared" si="21"/>
        <v>0</v>
      </c>
      <c r="AE10" s="87">
        <f t="shared" si="22"/>
        <v>0</v>
      </c>
      <c r="AF10" s="1052">
        <f t="shared" si="23"/>
        <v>1</v>
      </c>
      <c r="AG10" s="87">
        <f t="shared" si="24"/>
        <v>0</v>
      </c>
      <c r="AH10" s="87">
        <f t="shared" si="25"/>
        <v>0</v>
      </c>
      <c r="AI10" s="1052">
        <f t="shared" si="26"/>
        <v>1</v>
      </c>
      <c r="AJ10" s="87">
        <f t="shared" si="27"/>
        <v>0</v>
      </c>
      <c r="AK10" s="87">
        <f t="shared" si="28"/>
        <v>0</v>
      </c>
      <c r="AL10" s="1052">
        <f t="shared" si="29"/>
        <v>0</v>
      </c>
      <c r="AM10" s="91">
        <f t="shared" si="30"/>
        <v>0</v>
      </c>
      <c r="AN10" s="91" t="str">
        <f t="shared" si="31"/>
        <v/>
      </c>
      <c r="AO10" s="1058" t="str">
        <f>+Parameter!$D$5</f>
        <v>A</v>
      </c>
      <c r="AP10" s="1054">
        <f t="shared" si="32"/>
        <v>0</v>
      </c>
      <c r="AQ10" s="376">
        <f>+Parameter!AH10</f>
        <v>0</v>
      </c>
      <c r="AR10" s="377">
        <f>+Parameter!AI10</f>
        <v>0</v>
      </c>
      <c r="AS10" s="623">
        <f>SUMIFS($I$4:$I$48,$F$4:$F$48,AQ9,$E$4:$E$48,AQ10)+SUMIFS($J$4:$J$48,$F$4:$F$48,AQ9,$E$4:$E$48,AQ10)+SUMIFS($H$4:$H$48,$F$4:$F$48,AQ9,$E$4:$E$48,AQ10)</f>
        <v>0</v>
      </c>
      <c r="AT10" s="367"/>
      <c r="AU10" s="376" t="str">
        <f>+Parameter!AL10</f>
        <v>F</v>
      </c>
      <c r="AV10" s="377" t="str">
        <f>+Parameter!AM10</f>
        <v>Förderkreise</v>
      </c>
      <c r="AW10" s="367">
        <f>SUMIFS($I$4:$I$48,$F$4:$F$48,AQ9,$E$4:$E$48,AU10)+SUMIFS($J$4:$J$48,$F$4:$F$48,AQ9,$E$4:$E$48,AU10)+SUMIFS($H$4:$H$48,$F$4:$F$48,AQ9,$E$4:$E$48,AU10)</f>
        <v>0</v>
      </c>
      <c r="AX10" s="367"/>
      <c r="AY10" s="376" t="str">
        <f>+Parameter!AP10</f>
        <v>U</v>
      </c>
      <c r="AZ10" s="377" t="str">
        <f>+Parameter!AQ10</f>
        <v>Urlaub</v>
      </c>
      <c r="BA10" s="367">
        <f>SUMIFS($I$4:$I$48,$F$4:$F$48,AQ9,$E$4:$E$48,AY10)+SUMIFS($J$4:$J$48,$F$4:$F$48,AQ9,$E$4:$E$48,AY10)+SUMIFS($H$4:$H$48,$F$4:$F$48,AQ9,$E$4:$E$48,AY10)</f>
        <v>0</v>
      </c>
      <c r="BB10" s="370" t="str">
        <f>IF(AND($B$50="y",BB11&lt;&gt;0),"aktuell","")</f>
        <v/>
      </c>
      <c r="BD10" s="268"/>
      <c r="BE10" s="274">
        <f>IF($I$2=AQ9,1,IF($I$2=Jahr!$M$7,1,0))</f>
        <v>1</v>
      </c>
      <c r="BF10" s="728">
        <v>1</v>
      </c>
      <c r="BG10" s="699">
        <f t="shared" si="33"/>
        <v>0</v>
      </c>
      <c r="BH10" s="699">
        <f t="shared" si="34"/>
        <v>0</v>
      </c>
      <c r="BI10" s="699">
        <f t="shared" si="35"/>
        <v>0</v>
      </c>
      <c r="BJ10" s="700">
        <f t="shared" si="36"/>
        <v>0</v>
      </c>
      <c r="BK10" s="700">
        <f t="shared" si="37"/>
        <v>0</v>
      </c>
      <c r="BL10" s="700">
        <f t="shared" si="38"/>
        <v>0</v>
      </c>
      <c r="BM10" s="701">
        <f t="shared" si="39"/>
        <v>0</v>
      </c>
      <c r="BN10" s="701">
        <f t="shared" si="40"/>
        <v>0</v>
      </c>
      <c r="BO10" s="701">
        <f t="shared" si="41"/>
        <v>0</v>
      </c>
      <c r="BP10" s="698">
        <f t="shared" si="42"/>
        <v>0</v>
      </c>
      <c r="BQ10" s="698">
        <f t="shared" si="43"/>
        <v>0</v>
      </c>
      <c r="BR10" s="698">
        <f t="shared" si="44"/>
        <v>0</v>
      </c>
      <c r="BS10" s="270" t="s">
        <v>8</v>
      </c>
      <c r="BV10" s="1055"/>
      <c r="BW10" s="1056"/>
      <c r="BX10" s="1026"/>
    </row>
    <row r="11" spans="1:76" ht="13.35" customHeight="1" x14ac:dyDescent="0.45">
      <c r="A11" s="1003" t="str">
        <f t="shared" si="0"/>
        <v>!</v>
      </c>
      <c r="B11" s="721"/>
      <c r="C11" s="1180"/>
      <c r="D11" s="722"/>
      <c r="E11" s="585"/>
      <c r="F11" s="586"/>
      <c r="G11" s="592"/>
      <c r="H11" s="1191"/>
      <c r="I11" s="1192"/>
      <c r="J11" s="1193"/>
      <c r="K11" s="1057">
        <f t="shared" si="4"/>
        <v>0</v>
      </c>
      <c r="L11" s="1049">
        <f t="shared" si="2"/>
        <v>0</v>
      </c>
      <c r="M11" s="1050">
        <f t="shared" si="45"/>
        <v>0</v>
      </c>
      <c r="N11" s="1051">
        <f t="shared" si="5"/>
        <v>0</v>
      </c>
      <c r="O11" s="87">
        <f t="shared" si="6"/>
        <v>0</v>
      </c>
      <c r="P11" s="87" t="str">
        <f t="shared" si="7"/>
        <v/>
      </c>
      <c r="Q11" s="1052">
        <f t="shared" si="8"/>
        <v>0</v>
      </c>
      <c r="R11" s="87">
        <f t="shared" si="9"/>
        <v>0</v>
      </c>
      <c r="S11" s="87" t="str">
        <f t="shared" si="10"/>
        <v/>
      </c>
      <c r="T11" s="1052">
        <f t="shared" si="11"/>
        <v>0</v>
      </c>
      <c r="U11" s="87">
        <f t="shared" si="12"/>
        <v>0</v>
      </c>
      <c r="V11" s="87" t="str">
        <f t="shared" si="13"/>
        <v/>
      </c>
      <c r="W11" s="1052">
        <f t="shared" si="14"/>
        <v>1</v>
      </c>
      <c r="X11" s="87">
        <f t="shared" si="15"/>
        <v>0</v>
      </c>
      <c r="Y11" s="87">
        <f t="shared" si="16"/>
        <v>0</v>
      </c>
      <c r="Z11" s="1052">
        <f t="shared" si="17"/>
        <v>1</v>
      </c>
      <c r="AA11" s="87">
        <f t="shared" si="18"/>
        <v>0</v>
      </c>
      <c r="AB11" s="87">
        <f t="shared" si="19"/>
        <v>0</v>
      </c>
      <c r="AC11" s="1052">
        <f t="shared" si="20"/>
        <v>1</v>
      </c>
      <c r="AD11" s="87">
        <f t="shared" si="21"/>
        <v>0</v>
      </c>
      <c r="AE11" s="87">
        <f t="shared" si="22"/>
        <v>0</v>
      </c>
      <c r="AF11" s="1052">
        <f t="shared" si="23"/>
        <v>1</v>
      </c>
      <c r="AG11" s="87">
        <f t="shared" si="24"/>
        <v>0</v>
      </c>
      <c r="AH11" s="87">
        <f t="shared" si="25"/>
        <v>0</v>
      </c>
      <c r="AI11" s="1052">
        <f t="shared" si="26"/>
        <v>1</v>
      </c>
      <c r="AJ11" s="87">
        <f t="shared" si="27"/>
        <v>0</v>
      </c>
      <c r="AK11" s="87">
        <f t="shared" si="28"/>
        <v>0</v>
      </c>
      <c r="AL11" s="1052">
        <f t="shared" si="29"/>
        <v>0</v>
      </c>
      <c r="AM11" s="91">
        <f t="shared" si="30"/>
        <v>0</v>
      </c>
      <c r="AN11" s="91" t="str">
        <f t="shared" si="31"/>
        <v/>
      </c>
      <c r="AO11" s="1058" t="str">
        <f>+Parameter!$D$5</f>
        <v>A</v>
      </c>
      <c r="AP11" s="1054">
        <f t="shared" si="32"/>
        <v>0</v>
      </c>
      <c r="AQ11" s="377">
        <f>+Parameter!AH11</f>
        <v>0</v>
      </c>
      <c r="AR11" s="377">
        <f>+Parameter!AI11</f>
        <v>0</v>
      </c>
      <c r="AS11" s="623">
        <f>SUMIFS($I$4:$I$48,$F$4:$F$48,AQ9,$E$4:$E$48,AQ11)+SUMIFS($J$4:$J$48,$F$4:$F$48,AQ9,$E$4:$E$48,AQ11)+SUMIFS($H$4:$H$48,$F$4:$F$48,AQ9,$E$4:$E$48,AQ11)</f>
        <v>0</v>
      </c>
      <c r="AT11" s="367"/>
      <c r="AU11" s="377" t="str">
        <f>+Parameter!AL11</f>
        <v>G</v>
      </c>
      <c r="AV11" s="377" t="str">
        <f>+Parameter!AM11</f>
        <v>Geschenke</v>
      </c>
      <c r="AW11" s="367">
        <f>SUMIFS($I$4:$I$48,$F$4:$F$48,AQ9,$E$4:$E$48,AU11)+SUMIFS($J$4:$J$48,$F$4:$F$48,AQ9,$E$4:$E$48,AU11)+SUMIFS($H$4:$H$48,$F$4:$F$48,AQ9,$E$4:$E$48,AU11)</f>
        <v>0</v>
      </c>
      <c r="AX11" s="367"/>
      <c r="AY11" s="377" t="str">
        <f>+Parameter!AP11</f>
        <v>V</v>
      </c>
      <c r="AZ11" s="377" t="str">
        <f>+Parameter!AQ11</f>
        <v>Veranstaltungn</v>
      </c>
      <c r="BA11" s="367">
        <f>SUMIFS($I$4:$I$48,$F$4:$F$48,AQ9,$E$4:$E$48,AY11)+SUMIFS($J$4:$J$48,$F$4:$F$48,AQ9,$E$4:$E$48,AY11)+SUMIFS($H$4:$H$48,$F$4:$F$48,AQ9,$E$4:$E$48,AY11)</f>
        <v>0</v>
      </c>
      <c r="BB11" s="371">
        <f>+S2</f>
        <v>0</v>
      </c>
      <c r="BD11" s="268"/>
      <c r="BE11" s="274">
        <f>IF($I$2=AQ9,1,IF($I$2=Jahr!$M$7,1,0))</f>
        <v>1</v>
      </c>
      <c r="BF11" s="728">
        <v>1</v>
      </c>
      <c r="BG11" s="699">
        <f t="shared" si="33"/>
        <v>0</v>
      </c>
      <c r="BH11" s="699">
        <f t="shared" si="34"/>
        <v>0</v>
      </c>
      <c r="BI11" s="699">
        <f t="shared" si="35"/>
        <v>0</v>
      </c>
      <c r="BJ11" s="700">
        <f t="shared" si="36"/>
        <v>0</v>
      </c>
      <c r="BK11" s="700">
        <f t="shared" si="37"/>
        <v>0</v>
      </c>
      <c r="BL11" s="700">
        <f t="shared" si="38"/>
        <v>0</v>
      </c>
      <c r="BM11" s="701">
        <f t="shared" si="39"/>
        <v>0</v>
      </c>
      <c r="BN11" s="701">
        <f t="shared" si="40"/>
        <v>0</v>
      </c>
      <c r="BO11" s="701">
        <f t="shared" si="41"/>
        <v>0</v>
      </c>
      <c r="BP11" s="698">
        <f t="shared" si="42"/>
        <v>0</v>
      </c>
      <c r="BQ11" s="698">
        <f t="shared" si="43"/>
        <v>0</v>
      </c>
      <c r="BR11" s="698">
        <f t="shared" si="44"/>
        <v>0</v>
      </c>
      <c r="BS11" s="275">
        <f>SUMIFS($H$4:$H$48,$F$4:$F$48,AQ9,$B$4:$B$48,"&gt;0")</f>
        <v>0</v>
      </c>
      <c r="BT11" s="275">
        <f>SUMIFS($I$4:$I$48,$F$4:$F$48,AQ9,$B$4:$B$48,"&gt;0")</f>
        <v>0</v>
      </c>
      <c r="BU11" s="275">
        <f>SUMIFS($J$4:$J$48,$F$4:$F$48,AQ9,$B$4:$B$48,"&gt;0")</f>
        <v>0</v>
      </c>
      <c r="BV11" s="276"/>
      <c r="BW11" s="1056"/>
      <c r="BX11" s="1026"/>
    </row>
    <row r="12" spans="1:76" ht="13.35" customHeight="1" x14ac:dyDescent="0.45">
      <c r="A12" s="1003" t="str">
        <f t="shared" si="0"/>
        <v>!</v>
      </c>
      <c r="B12" s="721"/>
      <c r="C12" s="1180"/>
      <c r="D12" s="722"/>
      <c r="E12" s="585"/>
      <c r="F12" s="586"/>
      <c r="G12" s="592"/>
      <c r="H12" s="1191"/>
      <c r="I12" s="1192"/>
      <c r="J12" s="1193"/>
      <c r="K12" s="1057">
        <f t="shared" si="4"/>
        <v>0</v>
      </c>
      <c r="L12" s="1049">
        <f t="shared" si="2"/>
        <v>0</v>
      </c>
      <c r="M12" s="1050">
        <f>IF(AND(B12&gt;0,B12&lt;&gt;"x",M11&lt;&gt;0),+M11+1,0)</f>
        <v>0</v>
      </c>
      <c r="N12" s="1051">
        <f t="shared" si="5"/>
        <v>0</v>
      </c>
      <c r="O12" s="87">
        <f t="shared" si="6"/>
        <v>0</v>
      </c>
      <c r="P12" s="87" t="str">
        <f t="shared" si="7"/>
        <v/>
      </c>
      <c r="Q12" s="1052">
        <f t="shared" si="8"/>
        <v>0</v>
      </c>
      <c r="R12" s="87">
        <f t="shared" si="9"/>
        <v>0</v>
      </c>
      <c r="S12" s="87" t="str">
        <f t="shared" si="10"/>
        <v/>
      </c>
      <c r="T12" s="1052">
        <f t="shared" si="11"/>
        <v>0</v>
      </c>
      <c r="U12" s="87">
        <f t="shared" si="12"/>
        <v>0</v>
      </c>
      <c r="V12" s="87" t="str">
        <f t="shared" si="13"/>
        <v/>
      </c>
      <c r="W12" s="1052">
        <f t="shared" si="14"/>
        <v>1</v>
      </c>
      <c r="X12" s="87">
        <f t="shared" si="15"/>
        <v>0</v>
      </c>
      <c r="Y12" s="87">
        <f t="shared" si="16"/>
        <v>0</v>
      </c>
      <c r="Z12" s="1052">
        <f t="shared" si="17"/>
        <v>1</v>
      </c>
      <c r="AA12" s="87">
        <f t="shared" si="18"/>
        <v>0</v>
      </c>
      <c r="AB12" s="87">
        <f t="shared" si="19"/>
        <v>0</v>
      </c>
      <c r="AC12" s="1052">
        <f t="shared" si="20"/>
        <v>1</v>
      </c>
      <c r="AD12" s="87">
        <f t="shared" si="21"/>
        <v>0</v>
      </c>
      <c r="AE12" s="87">
        <f t="shared" si="22"/>
        <v>0</v>
      </c>
      <c r="AF12" s="1052">
        <f t="shared" si="23"/>
        <v>1</v>
      </c>
      <c r="AG12" s="87">
        <f t="shared" si="24"/>
        <v>0</v>
      </c>
      <c r="AH12" s="87">
        <f t="shared" si="25"/>
        <v>0</v>
      </c>
      <c r="AI12" s="1052">
        <f t="shared" si="26"/>
        <v>1</v>
      </c>
      <c r="AJ12" s="87">
        <f t="shared" si="27"/>
        <v>0</v>
      </c>
      <c r="AK12" s="87">
        <f t="shared" si="28"/>
        <v>0</v>
      </c>
      <c r="AL12" s="1052">
        <f t="shared" si="29"/>
        <v>0</v>
      </c>
      <c r="AM12" s="91">
        <f t="shared" si="30"/>
        <v>0</v>
      </c>
      <c r="AN12" s="91" t="str">
        <f t="shared" si="31"/>
        <v/>
      </c>
      <c r="AO12" s="1058" t="str">
        <f>+Parameter!$D$5</f>
        <v>A</v>
      </c>
      <c r="AP12" s="1054">
        <f t="shared" si="32"/>
        <v>0</v>
      </c>
      <c r="AQ12" s="377">
        <f>+Parameter!AH12</f>
        <v>0</v>
      </c>
      <c r="AR12" s="377">
        <f>+Parameter!AI12</f>
        <v>0</v>
      </c>
      <c r="AS12" s="623">
        <f>SUMIFS($I$4:$I$48,$F$4:$F$48,AQ9,$E$4:$E$48,AQ12)+SUMIFS($J$4:$J$48,$F$4:$F$48,AQ9,$E$4:$E$48,AQ12)+SUMIFS($H$4:$H$48,$F$4:$F$48,AQ9,$E$4:$E$48,AQ12)</f>
        <v>0</v>
      </c>
      <c r="AT12" s="367"/>
      <c r="AU12" s="377" t="str">
        <f>+Parameter!AL12</f>
        <v>H</v>
      </c>
      <c r="AV12" s="377" t="str">
        <f>+Parameter!AM12</f>
        <v>Hobby</v>
      </c>
      <c r="AW12" s="367">
        <f>SUMIFS($I$4:$I$48,$F$4:$F$48,AQ9,$E$4:$E$48,AU12)+SUMIFS($J$4:$J$48,$F$4:$F$48,AQ9,$E$4:$E$48,AU12)+SUMIFS($H$4:$H$48,$F$4:$F$48,AQ9,$E$4:$E$48,AU12)</f>
        <v>0</v>
      </c>
      <c r="AX12" s="367"/>
      <c r="AY12" s="377">
        <f>+Parameter!AP12</f>
        <v>0</v>
      </c>
      <c r="AZ12" s="377">
        <f>+Parameter!AQ12</f>
        <v>0</v>
      </c>
      <c r="BA12" s="367">
        <f>SUMIFS($I$4:$I$48,$F$4:$F$48,AQ9,$E$4:$E$48,AY12)+SUMIFS($J$4:$J$48,$F$4:$F$48,AQ9,$E$4:$E$48,AY12)+SUMIFS($H$4:$H$48,$F$4:$F$48,AQ9,$E$4:$E$48,AY12)</f>
        <v>0</v>
      </c>
      <c r="BB12" s="372" t="str">
        <f>IF(BB13&lt;&gt;0,"Monatsende","")</f>
        <v/>
      </c>
      <c r="BD12" s="268"/>
      <c r="BE12" s="274">
        <f>IF($I$2=AQ9,1,IF($I$2=Jahr!$M$7,1,0))</f>
        <v>1</v>
      </c>
      <c r="BF12" s="728">
        <v>1</v>
      </c>
      <c r="BG12" s="699">
        <f t="shared" si="33"/>
        <v>0</v>
      </c>
      <c r="BH12" s="699">
        <f t="shared" si="34"/>
        <v>0</v>
      </c>
      <c r="BI12" s="699">
        <f t="shared" si="35"/>
        <v>0</v>
      </c>
      <c r="BJ12" s="700">
        <f t="shared" si="36"/>
        <v>0</v>
      </c>
      <c r="BK12" s="700">
        <f t="shared" si="37"/>
        <v>0</v>
      </c>
      <c r="BL12" s="700">
        <f t="shared" si="38"/>
        <v>0</v>
      </c>
      <c r="BM12" s="701">
        <f t="shared" si="39"/>
        <v>0</v>
      </c>
      <c r="BN12" s="701">
        <f t="shared" si="40"/>
        <v>0</v>
      </c>
      <c r="BO12" s="701">
        <f t="shared" si="41"/>
        <v>0</v>
      </c>
      <c r="BP12" s="698">
        <f t="shared" si="42"/>
        <v>0</v>
      </c>
      <c r="BQ12" s="698">
        <f t="shared" si="43"/>
        <v>0</v>
      </c>
      <c r="BR12" s="698">
        <f t="shared" si="44"/>
        <v>0</v>
      </c>
      <c r="BS12" s="270" t="s">
        <v>22</v>
      </c>
      <c r="BV12" s="1055"/>
      <c r="BW12" s="1056"/>
      <c r="BX12" s="1026"/>
    </row>
    <row r="13" spans="1:76" ht="13.35" customHeight="1" x14ac:dyDescent="0.45">
      <c r="A13" s="1003" t="str">
        <f t="shared" si="0"/>
        <v>!</v>
      </c>
      <c r="B13" s="721"/>
      <c r="C13" s="1185"/>
      <c r="D13" s="722"/>
      <c r="E13" s="585"/>
      <c r="F13" s="586"/>
      <c r="G13" s="592"/>
      <c r="H13" s="1191"/>
      <c r="I13" s="1192"/>
      <c r="J13" s="1193"/>
      <c r="K13" s="1057">
        <f t="shared" si="4"/>
        <v>0</v>
      </c>
      <c r="L13" s="1049">
        <f t="shared" si="2"/>
        <v>0</v>
      </c>
      <c r="M13" s="1050">
        <f>IF(AND(B13&gt;0,B13&lt;&gt;"x",M12&lt;&gt;0),+M12+1,0)</f>
        <v>0</v>
      </c>
      <c r="N13" s="1051">
        <f t="shared" si="5"/>
        <v>0</v>
      </c>
      <c r="O13" s="87">
        <f t="shared" si="6"/>
        <v>0</v>
      </c>
      <c r="P13" s="87" t="str">
        <f t="shared" si="7"/>
        <v/>
      </c>
      <c r="Q13" s="1052">
        <f t="shared" si="8"/>
        <v>0</v>
      </c>
      <c r="R13" s="87">
        <f t="shared" si="9"/>
        <v>0</v>
      </c>
      <c r="S13" s="87" t="str">
        <f t="shared" si="10"/>
        <v/>
      </c>
      <c r="T13" s="1052">
        <f t="shared" si="11"/>
        <v>0</v>
      </c>
      <c r="U13" s="87">
        <f t="shared" si="12"/>
        <v>0</v>
      </c>
      <c r="V13" s="87" t="str">
        <f t="shared" si="13"/>
        <v/>
      </c>
      <c r="W13" s="1052">
        <f t="shared" si="14"/>
        <v>1</v>
      </c>
      <c r="X13" s="87">
        <f t="shared" si="15"/>
        <v>0</v>
      </c>
      <c r="Y13" s="87">
        <f t="shared" si="16"/>
        <v>0</v>
      </c>
      <c r="Z13" s="1052">
        <f t="shared" si="17"/>
        <v>1</v>
      </c>
      <c r="AA13" s="87">
        <f t="shared" si="18"/>
        <v>0</v>
      </c>
      <c r="AB13" s="87">
        <f t="shared" si="19"/>
        <v>0</v>
      </c>
      <c r="AC13" s="1052">
        <f t="shared" si="20"/>
        <v>1</v>
      </c>
      <c r="AD13" s="87">
        <f t="shared" si="21"/>
        <v>0</v>
      </c>
      <c r="AE13" s="87">
        <f t="shared" si="22"/>
        <v>0</v>
      </c>
      <c r="AF13" s="1052">
        <f t="shared" si="23"/>
        <v>1</v>
      </c>
      <c r="AG13" s="87">
        <f t="shared" si="24"/>
        <v>0</v>
      </c>
      <c r="AH13" s="87">
        <f t="shared" si="25"/>
        <v>0</v>
      </c>
      <c r="AI13" s="1052">
        <f t="shared" si="26"/>
        <v>1</v>
      </c>
      <c r="AJ13" s="87">
        <f t="shared" si="27"/>
        <v>0</v>
      </c>
      <c r="AK13" s="87">
        <f t="shared" si="28"/>
        <v>0</v>
      </c>
      <c r="AL13" s="1052">
        <f t="shared" si="29"/>
        <v>0</v>
      </c>
      <c r="AM13" s="91">
        <f t="shared" si="30"/>
        <v>0</v>
      </c>
      <c r="AN13" s="91" t="str">
        <f t="shared" si="31"/>
        <v/>
      </c>
      <c r="AO13" s="1058" t="str">
        <f>+Parameter!$D$5</f>
        <v>A</v>
      </c>
      <c r="AP13" s="1054">
        <f t="shared" si="32"/>
        <v>0</v>
      </c>
      <c r="AQ13" s="378">
        <f>+Parameter!AH13</f>
        <v>0</v>
      </c>
      <c r="AR13" s="378">
        <f>+Parameter!AI13</f>
        <v>0</v>
      </c>
      <c r="AS13" s="623">
        <f>SUMIFS($I$4:$I$48,$F$4:$F$48,AQ9,$E$4:$E$48,AQ13)+SUMIFS($J$4:$J$48,$F$4:$F$48,AQ9,$E$4:$E$48,AQ13)+SUMIFS($H$4:$H$48,$F$4:$F$48,AQ9,$E$4:$E$48,AQ13)</f>
        <v>0</v>
      </c>
      <c r="AT13" s="373"/>
      <c r="AU13" s="378" t="str">
        <f>+Parameter!AL13</f>
        <v>S</v>
      </c>
      <c r="AV13" s="378" t="str">
        <f>+Parameter!AM13</f>
        <v>Sport</v>
      </c>
      <c r="AW13" s="367">
        <f>SUMIFS($I$4:$I$48,$F$4:$F$48,AQ9,$E$4:$E$48,AU13)+SUMIFS($J$4:$J$48,$F$4:$F$48,AQ9,$E$4:$E$48,AU13)+SUMIFS($H$4:$H$48,$F$4:$F$48,AQ9,$E$4:$E$48,AU13)</f>
        <v>0</v>
      </c>
      <c r="AX13" s="373"/>
      <c r="AY13" s="378" t="str">
        <f>+Parameter!AP13</f>
        <v>A</v>
      </c>
      <c r="AZ13" s="378" t="str">
        <f>+Parameter!AQ13</f>
        <v>Akkordeon</v>
      </c>
      <c r="BA13" s="367">
        <f>SUMIFS($I$4:$I$48,$F$4:$F$48,AQ9,$E$4:$E$48,AY13)+SUMIFS($J$4:$J$48,$F$4:$F$48,AQ9,$E$4:$E$48,AY13)+SUMIFS($H$4:$H$48,$F$4:$F$48,AQ9,$E$4:$E$48,AY13)</f>
        <v>0</v>
      </c>
      <c r="BB13" s="375">
        <f>+S3</f>
        <v>0</v>
      </c>
      <c r="BD13" s="268"/>
      <c r="BE13" s="274">
        <f>IF($I$2=AQ9,1,IF($I$2=Jahr!$M$7,1,0))</f>
        <v>1</v>
      </c>
      <c r="BF13" s="728">
        <v>1</v>
      </c>
      <c r="BG13" s="702">
        <f t="shared" si="33"/>
        <v>0</v>
      </c>
      <c r="BH13" s="702">
        <f t="shared" si="34"/>
        <v>0</v>
      </c>
      <c r="BI13" s="702">
        <f t="shared" si="35"/>
        <v>0</v>
      </c>
      <c r="BJ13" s="703">
        <f t="shared" si="36"/>
        <v>0</v>
      </c>
      <c r="BK13" s="703">
        <f t="shared" si="37"/>
        <v>0</v>
      </c>
      <c r="BL13" s="703">
        <f t="shared" si="38"/>
        <v>0</v>
      </c>
      <c r="BM13" s="704">
        <f t="shared" si="39"/>
        <v>0</v>
      </c>
      <c r="BN13" s="704">
        <f t="shared" si="40"/>
        <v>0</v>
      </c>
      <c r="BO13" s="704">
        <f t="shared" si="41"/>
        <v>0</v>
      </c>
      <c r="BP13" s="705">
        <f t="shared" si="42"/>
        <v>0</v>
      </c>
      <c r="BQ13" s="705">
        <f t="shared" si="43"/>
        <v>0</v>
      </c>
      <c r="BR13" s="705">
        <f t="shared" si="44"/>
        <v>0</v>
      </c>
      <c r="BS13" s="277">
        <f>SUMIFS($H$4:$H$48,$F$4:$F$48,AQ9)</f>
        <v>0</v>
      </c>
      <c r="BT13" s="277">
        <f>SUMIFS($I$4:$I$48,$F$4:$F$48,AQ9)</f>
        <v>0</v>
      </c>
      <c r="BU13" s="277">
        <f>SUMIFS($J$4:$J$48,$F$4:$F$48,AQ9)</f>
        <v>0</v>
      </c>
      <c r="BV13" s="278">
        <f>IF($AP$2=0,+BW13-BB9,0)</f>
        <v>0</v>
      </c>
      <c r="BW13" s="1059">
        <f>+S$50</f>
        <v>0</v>
      </c>
      <c r="BX13" s="1026"/>
    </row>
    <row r="14" spans="1:76" ht="13.35" customHeight="1" x14ac:dyDescent="0.45">
      <c r="A14" s="1003" t="str">
        <f t="shared" si="0"/>
        <v>!</v>
      </c>
      <c r="B14" s="721"/>
      <c r="C14" s="1180"/>
      <c r="D14" s="722"/>
      <c r="E14" s="585"/>
      <c r="F14" s="586"/>
      <c r="G14" s="592"/>
      <c r="H14" s="1191"/>
      <c r="I14" s="1192"/>
      <c r="J14" s="1193"/>
      <c r="K14" s="1057">
        <f t="shared" si="4"/>
        <v>0</v>
      </c>
      <c r="L14" s="1049">
        <f t="shared" si="2"/>
        <v>0</v>
      </c>
      <c r="M14" s="1050">
        <f>IF(AND(B14&gt;0,B14&lt;&gt;"x",M13&lt;&gt;0),+M13+1,0)</f>
        <v>0</v>
      </c>
      <c r="N14" s="1051">
        <f t="shared" si="5"/>
        <v>0</v>
      </c>
      <c r="O14" s="87">
        <f t="shared" si="6"/>
        <v>0</v>
      </c>
      <c r="P14" s="87" t="str">
        <f t="shared" si="7"/>
        <v/>
      </c>
      <c r="Q14" s="1052">
        <f t="shared" si="8"/>
        <v>0</v>
      </c>
      <c r="R14" s="87">
        <f t="shared" si="9"/>
        <v>0</v>
      </c>
      <c r="S14" s="87" t="str">
        <f t="shared" si="10"/>
        <v/>
      </c>
      <c r="T14" s="1052">
        <f t="shared" si="11"/>
        <v>0</v>
      </c>
      <c r="U14" s="87">
        <f t="shared" si="12"/>
        <v>0</v>
      </c>
      <c r="V14" s="87" t="str">
        <f t="shared" si="13"/>
        <v/>
      </c>
      <c r="W14" s="1052">
        <f t="shared" si="14"/>
        <v>1</v>
      </c>
      <c r="X14" s="87">
        <f t="shared" si="15"/>
        <v>0</v>
      </c>
      <c r="Y14" s="87">
        <f t="shared" si="16"/>
        <v>0</v>
      </c>
      <c r="Z14" s="1052">
        <f t="shared" si="17"/>
        <v>1</v>
      </c>
      <c r="AA14" s="87">
        <f t="shared" si="18"/>
        <v>0</v>
      </c>
      <c r="AB14" s="87">
        <f t="shared" si="19"/>
        <v>0</v>
      </c>
      <c r="AC14" s="1052">
        <f t="shared" si="20"/>
        <v>1</v>
      </c>
      <c r="AD14" s="87">
        <f t="shared" si="21"/>
        <v>0</v>
      </c>
      <c r="AE14" s="87">
        <f t="shared" si="22"/>
        <v>0</v>
      </c>
      <c r="AF14" s="1052">
        <f t="shared" si="23"/>
        <v>1</v>
      </c>
      <c r="AG14" s="87">
        <f t="shared" si="24"/>
        <v>0</v>
      </c>
      <c r="AH14" s="87">
        <f t="shared" si="25"/>
        <v>0</v>
      </c>
      <c r="AI14" s="1052">
        <f t="shared" si="26"/>
        <v>1</v>
      </c>
      <c r="AJ14" s="87">
        <f t="shared" si="27"/>
        <v>0</v>
      </c>
      <c r="AK14" s="87">
        <f t="shared" si="28"/>
        <v>0</v>
      </c>
      <c r="AL14" s="1052">
        <f t="shared" si="29"/>
        <v>0</v>
      </c>
      <c r="AM14" s="91">
        <f t="shared" si="30"/>
        <v>0</v>
      </c>
      <c r="AN14" s="91" t="str">
        <f t="shared" si="31"/>
        <v/>
      </c>
      <c r="AO14" s="1053">
        <f>IF(AP14="E",1,0)</f>
        <v>0</v>
      </c>
      <c r="AP14" s="1054">
        <f t="shared" si="32"/>
        <v>0</v>
      </c>
      <c r="AQ14" s="217" t="str">
        <f>+Parameter!AH14</f>
        <v>Arzt</v>
      </c>
      <c r="AR14" s="631"/>
      <c r="AS14" s="632">
        <f>SUM(AS15:AS18)</f>
        <v>0</v>
      </c>
      <c r="AT14" s="632"/>
      <c r="AU14" s="632"/>
      <c r="AV14" s="632"/>
      <c r="AW14" s="632">
        <f>SUM(AW15:AW18)</f>
        <v>0</v>
      </c>
      <c r="AX14" s="632"/>
      <c r="AY14" s="632"/>
      <c r="AZ14" s="632"/>
      <c r="BA14" s="632">
        <f>SUM(BA15:BA18)</f>
        <v>0</v>
      </c>
      <c r="BB14" s="634">
        <f>+BA14+AW14+AS14</f>
        <v>0</v>
      </c>
      <c r="BD14" s="268"/>
      <c r="BE14" s="274">
        <f>IF($I$2=AQ14,1,IF($I$2=Jahr!$M$7,1,0))</f>
        <v>1</v>
      </c>
      <c r="BF14" s="728">
        <v>1</v>
      </c>
      <c r="BG14" s="227"/>
      <c r="BH14" s="227"/>
      <c r="BI14" s="227"/>
      <c r="BJ14" s="227"/>
      <c r="BK14" s="227"/>
      <c r="BL14" s="227"/>
      <c r="BM14" s="227"/>
      <c r="BN14" s="227"/>
      <c r="BO14" s="227"/>
      <c r="BP14" s="273"/>
      <c r="BQ14" s="273"/>
      <c r="BR14" s="273"/>
      <c r="BV14" s="1055"/>
      <c r="BW14" s="1056"/>
      <c r="BX14" s="1026"/>
    </row>
    <row r="15" spans="1:76" ht="13.35" customHeight="1" x14ac:dyDescent="0.45">
      <c r="A15" s="1003" t="str">
        <f t="shared" si="0"/>
        <v>!</v>
      </c>
      <c r="B15" s="721"/>
      <c r="C15" s="1180"/>
      <c r="D15" s="722"/>
      <c r="E15" s="585"/>
      <c r="F15" s="586"/>
      <c r="G15" s="592"/>
      <c r="H15" s="1191"/>
      <c r="I15" s="1192"/>
      <c r="J15" s="1193"/>
      <c r="K15" s="1057">
        <f t="shared" si="4"/>
        <v>0</v>
      </c>
      <c r="L15" s="1049">
        <f t="shared" si="2"/>
        <v>0</v>
      </c>
      <c r="M15" s="1050">
        <f>IF(AND(B15&gt;0,B15&lt;&gt;"x",M14&lt;&gt;0),+M14+1,0)</f>
        <v>0</v>
      </c>
      <c r="N15" s="1051">
        <f t="shared" si="5"/>
        <v>0</v>
      </c>
      <c r="O15" s="87">
        <f t="shared" si="6"/>
        <v>0</v>
      </c>
      <c r="P15" s="87" t="str">
        <f t="shared" si="7"/>
        <v/>
      </c>
      <c r="Q15" s="1052">
        <f t="shared" si="8"/>
        <v>0</v>
      </c>
      <c r="R15" s="87">
        <f t="shared" si="9"/>
        <v>0</v>
      </c>
      <c r="S15" s="87" t="str">
        <f t="shared" si="10"/>
        <v/>
      </c>
      <c r="T15" s="1052">
        <f t="shared" si="11"/>
        <v>0</v>
      </c>
      <c r="U15" s="87">
        <f t="shared" si="12"/>
        <v>0</v>
      </c>
      <c r="V15" s="87" t="str">
        <f t="shared" si="13"/>
        <v/>
      </c>
      <c r="W15" s="1052">
        <f t="shared" si="14"/>
        <v>1</v>
      </c>
      <c r="X15" s="87">
        <f t="shared" si="15"/>
        <v>0</v>
      </c>
      <c r="Y15" s="87">
        <f t="shared" si="16"/>
        <v>0</v>
      </c>
      <c r="Z15" s="1052">
        <f t="shared" si="17"/>
        <v>1</v>
      </c>
      <c r="AA15" s="87">
        <f t="shared" si="18"/>
        <v>0</v>
      </c>
      <c r="AB15" s="87">
        <f t="shared" si="19"/>
        <v>0</v>
      </c>
      <c r="AC15" s="1052">
        <f t="shared" si="20"/>
        <v>1</v>
      </c>
      <c r="AD15" s="87">
        <f t="shared" si="21"/>
        <v>0</v>
      </c>
      <c r="AE15" s="87">
        <f t="shared" si="22"/>
        <v>0</v>
      </c>
      <c r="AF15" s="1052">
        <f t="shared" si="23"/>
        <v>1</v>
      </c>
      <c r="AG15" s="87">
        <f t="shared" si="24"/>
        <v>0</v>
      </c>
      <c r="AH15" s="87">
        <f t="shared" si="25"/>
        <v>0</v>
      </c>
      <c r="AI15" s="1052">
        <f t="shared" si="26"/>
        <v>1</v>
      </c>
      <c r="AJ15" s="87">
        <f t="shared" si="27"/>
        <v>0</v>
      </c>
      <c r="AK15" s="87">
        <f t="shared" si="28"/>
        <v>0</v>
      </c>
      <c r="AL15" s="1052">
        <f t="shared" si="29"/>
        <v>0</v>
      </c>
      <c r="AM15" s="91">
        <f t="shared" si="30"/>
        <v>0</v>
      </c>
      <c r="AN15" s="91" t="str">
        <f t="shared" si="31"/>
        <v/>
      </c>
      <c r="AO15" s="1058" t="str">
        <f>+Parameter!$D$6</f>
        <v>A</v>
      </c>
      <c r="AP15" s="1054">
        <f t="shared" si="32"/>
        <v>0</v>
      </c>
      <c r="AQ15" s="380" t="str">
        <f>+Parameter!AH15</f>
        <v>A</v>
      </c>
      <c r="AR15" s="381" t="str">
        <f>+Parameter!AI15</f>
        <v>Augenarzt</v>
      </c>
      <c r="AS15" s="501">
        <f>SUMIFS($I$4:$I$48,$F$4:$F$48,AQ14,$E$4:$E$48,AQ15)+SUMIFS($J$4:$J$48,$F$4:$F$48,AQ14,$E$4:$E$48,AQ15)+SUMIFS($H$4:$H$48,$F$4:$F$48,AQ14,$E$4:$E$48,AQ15)</f>
        <v>0</v>
      </c>
      <c r="AT15" s="379"/>
      <c r="AU15" s="380" t="str">
        <f>+Parameter!AL15</f>
        <v>K</v>
      </c>
      <c r="AV15" s="381" t="str">
        <f>+Parameter!AM15</f>
        <v>Kardiologie</v>
      </c>
      <c r="AW15" s="379">
        <f>SUMIFS($I$4:$I$48,$F$4:$F$48,AQ14,$E$4:$E$48,AU15)+SUMIFS($J$4:$J$48,$F$4:$F$48,AQ14,$E$4:$E$48,AU15)+SUMIFS($H$4:$H$48,$F$4:$F$48,AQ14,$E$4:$E$48,AU15)</f>
        <v>0</v>
      </c>
      <c r="AX15" s="379"/>
      <c r="AY15" s="380" t="str">
        <f>+Parameter!AP15</f>
        <v>D</v>
      </c>
      <c r="AZ15" s="381" t="str">
        <f>+Parameter!AQ15</f>
        <v>DKV-Beitrag</v>
      </c>
      <c r="BA15" s="379">
        <f>SUMIFS($I$4:$I$48,$F$4:$F$48,AQ14,$E$4:$E$48,AY15)+SUMIFS($J$4:$J$48,$F$4:$F$48,AQ14,$E$4:$E$48,AY15)+SUMIFS($H$4:$H$48,$F$4:$F$48,AQ14,$E$4:$E$48,AY15)</f>
        <v>0</v>
      </c>
      <c r="BB15" s="370" t="str">
        <f>IF(AND($B$50="y",BB16&lt;&gt;0),"aktuell","")</f>
        <v/>
      </c>
      <c r="BD15" s="268"/>
      <c r="BE15" s="274">
        <f>IF($I$2=AQ14,1,IF($I$2=Jahr!$M$7,1,0))</f>
        <v>1</v>
      </c>
      <c r="BF15" s="728">
        <v>1</v>
      </c>
      <c r="BG15" s="699">
        <f t="shared" si="33"/>
        <v>0</v>
      </c>
      <c r="BH15" s="699">
        <f t="shared" si="34"/>
        <v>0</v>
      </c>
      <c r="BI15" s="699">
        <f t="shared" si="35"/>
        <v>0</v>
      </c>
      <c r="BJ15" s="700">
        <f t="shared" si="36"/>
        <v>0</v>
      </c>
      <c r="BK15" s="700">
        <f t="shared" si="37"/>
        <v>0</v>
      </c>
      <c r="BL15" s="700">
        <f t="shared" si="38"/>
        <v>0</v>
      </c>
      <c r="BM15" s="701">
        <f t="shared" si="39"/>
        <v>0</v>
      </c>
      <c r="BN15" s="701">
        <f t="shared" si="40"/>
        <v>0</v>
      </c>
      <c r="BO15" s="701">
        <f t="shared" si="41"/>
        <v>0</v>
      </c>
      <c r="BP15" s="698">
        <f t="shared" si="42"/>
        <v>0</v>
      </c>
      <c r="BQ15" s="698">
        <f t="shared" si="43"/>
        <v>0</v>
      </c>
      <c r="BR15" s="698">
        <f t="shared" si="44"/>
        <v>0</v>
      </c>
      <c r="BS15" s="270" t="s">
        <v>8</v>
      </c>
      <c r="BV15" s="1055"/>
      <c r="BW15" s="1056"/>
      <c r="BX15" s="1026"/>
    </row>
    <row r="16" spans="1:76" ht="13.35" customHeight="1" x14ac:dyDescent="0.45">
      <c r="A16" s="1003" t="str">
        <f t="shared" si="0"/>
        <v>!</v>
      </c>
      <c r="B16" s="721"/>
      <c r="C16" s="1180"/>
      <c r="D16" s="722"/>
      <c r="E16" s="585"/>
      <c r="F16" s="586"/>
      <c r="G16" s="592"/>
      <c r="H16" s="1191"/>
      <c r="I16" s="1192"/>
      <c r="J16" s="1193"/>
      <c r="K16" s="1057">
        <f t="shared" si="4"/>
        <v>0</v>
      </c>
      <c r="L16" s="1049">
        <f t="shared" si="2"/>
        <v>0</v>
      </c>
      <c r="M16" s="1050">
        <f t="shared" si="45"/>
        <v>0</v>
      </c>
      <c r="N16" s="1051">
        <f t="shared" si="5"/>
        <v>0</v>
      </c>
      <c r="O16" s="87">
        <f t="shared" si="6"/>
        <v>0</v>
      </c>
      <c r="P16" s="87" t="str">
        <f t="shared" si="7"/>
        <v/>
      </c>
      <c r="Q16" s="1052">
        <f t="shared" si="8"/>
        <v>0</v>
      </c>
      <c r="R16" s="87">
        <f t="shared" si="9"/>
        <v>0</v>
      </c>
      <c r="S16" s="87" t="str">
        <f t="shared" si="10"/>
        <v/>
      </c>
      <c r="T16" s="1052">
        <f t="shared" si="11"/>
        <v>0</v>
      </c>
      <c r="U16" s="87">
        <f t="shared" si="12"/>
        <v>0</v>
      </c>
      <c r="V16" s="87" t="str">
        <f t="shared" si="13"/>
        <v/>
      </c>
      <c r="W16" s="1052">
        <f t="shared" si="14"/>
        <v>1</v>
      </c>
      <c r="X16" s="87">
        <f t="shared" si="15"/>
        <v>0</v>
      </c>
      <c r="Y16" s="87">
        <f t="shared" si="16"/>
        <v>0</v>
      </c>
      <c r="Z16" s="1052">
        <f t="shared" si="17"/>
        <v>1</v>
      </c>
      <c r="AA16" s="87">
        <f t="shared" si="18"/>
        <v>0</v>
      </c>
      <c r="AB16" s="87">
        <f t="shared" si="19"/>
        <v>0</v>
      </c>
      <c r="AC16" s="1052">
        <f t="shared" si="20"/>
        <v>1</v>
      </c>
      <c r="AD16" s="87">
        <f t="shared" si="21"/>
        <v>0</v>
      </c>
      <c r="AE16" s="87">
        <f t="shared" si="22"/>
        <v>0</v>
      </c>
      <c r="AF16" s="1052">
        <f t="shared" si="23"/>
        <v>1</v>
      </c>
      <c r="AG16" s="87">
        <f t="shared" si="24"/>
        <v>0</v>
      </c>
      <c r="AH16" s="87">
        <f t="shared" si="25"/>
        <v>0</v>
      </c>
      <c r="AI16" s="1052">
        <f t="shared" si="26"/>
        <v>1</v>
      </c>
      <c r="AJ16" s="87">
        <f t="shared" si="27"/>
        <v>0</v>
      </c>
      <c r="AK16" s="87">
        <f t="shared" si="28"/>
        <v>0</v>
      </c>
      <c r="AL16" s="1052">
        <f t="shared" si="29"/>
        <v>0</v>
      </c>
      <c r="AM16" s="91">
        <f t="shared" si="30"/>
        <v>0</v>
      </c>
      <c r="AN16" s="91" t="str">
        <f t="shared" si="31"/>
        <v/>
      </c>
      <c r="AO16" s="1058" t="str">
        <f>+Parameter!$D$6</f>
        <v>A</v>
      </c>
      <c r="AP16" s="1054">
        <f t="shared" si="32"/>
        <v>0</v>
      </c>
      <c r="AQ16" s="381" t="str">
        <f>+Parameter!AH16</f>
        <v>H</v>
      </c>
      <c r="AR16" s="381" t="str">
        <f>+Parameter!AI16</f>
        <v>Hausarzt</v>
      </c>
      <c r="AS16" s="501">
        <f>SUMIFS($I$4:$I$48,$F$4:$F$48,AQ14,$E$4:$E$48,AQ16)+SUMIFS($J$4:$J$48,$F$4:$F$48,AQ14,$E$4:$E$48,AQ16)+SUMIFS($H$4:$H$48,$F$4:$F$48,AQ14,$E$4:$E$48,AQ16)</f>
        <v>0</v>
      </c>
      <c r="AT16" s="379"/>
      <c r="AU16" s="381" t="str">
        <f>+Parameter!AL16</f>
        <v>N</v>
      </c>
      <c r="AV16" s="381" t="str">
        <f>+Parameter!AM16</f>
        <v>Nephrologie</v>
      </c>
      <c r="AW16" s="379">
        <f>SUMIFS($I$4:$I$48,$F$4:$F$48,AQ14,$E$4:$E$48,AU16)+SUMIFS($J$4:$J$48,$F$4:$F$48,AQ14,$E$4:$E$48,AU16)+SUMIFS($H$4:$H$48,$F$4:$F$48,AQ14,$E$4:$E$48,AU16)</f>
        <v>0</v>
      </c>
      <c r="AX16" s="379"/>
      <c r="AY16" s="381">
        <f>+Parameter!AP16</f>
        <v>0</v>
      </c>
      <c r="AZ16" s="381">
        <f>+Parameter!AQ16</f>
        <v>0</v>
      </c>
      <c r="BA16" s="379">
        <f>SUMIFS($I$4:$I$48,$F$4:$F$48,AQ14,$E$4:$E$48,AY16)+SUMIFS($J$4:$J$48,$F$4:$F$48,AQ14,$E$4:$E$48,AY16)+SUMIFS($H$4:$H$48,$F$4:$F$48,AQ14,$E$4:$E$48,AY16)</f>
        <v>0</v>
      </c>
      <c r="BB16" s="371">
        <f>+V2</f>
        <v>0</v>
      </c>
      <c r="BD16" s="268"/>
      <c r="BE16" s="274">
        <f>IF($I$2=AQ14,1,IF($I$2=Jahr!$M$7,1,0))</f>
        <v>1</v>
      </c>
      <c r="BF16" s="728">
        <v>1</v>
      </c>
      <c r="BG16" s="699">
        <f t="shared" si="33"/>
        <v>0</v>
      </c>
      <c r="BH16" s="699">
        <f t="shared" si="34"/>
        <v>0</v>
      </c>
      <c r="BI16" s="699">
        <f t="shared" si="35"/>
        <v>0</v>
      </c>
      <c r="BJ16" s="700">
        <f t="shared" si="36"/>
        <v>0</v>
      </c>
      <c r="BK16" s="700">
        <f t="shared" si="37"/>
        <v>0</v>
      </c>
      <c r="BL16" s="700">
        <f t="shared" si="38"/>
        <v>0</v>
      </c>
      <c r="BM16" s="701">
        <f t="shared" si="39"/>
        <v>0</v>
      </c>
      <c r="BN16" s="701">
        <f t="shared" si="40"/>
        <v>0</v>
      </c>
      <c r="BO16" s="701">
        <f t="shared" si="41"/>
        <v>0</v>
      </c>
      <c r="BP16" s="698">
        <f t="shared" si="42"/>
        <v>0</v>
      </c>
      <c r="BQ16" s="698">
        <f t="shared" si="43"/>
        <v>0</v>
      </c>
      <c r="BR16" s="698">
        <f t="shared" si="44"/>
        <v>0</v>
      </c>
      <c r="BS16" s="275">
        <f>SUMIFS($H$4:$H$48,$F$4:$F$48,AQ14,$B$4:$B$48,"&gt;0")</f>
        <v>0</v>
      </c>
      <c r="BT16" s="275">
        <f>SUMIFS($I$4:$I$48,$F$4:$F$48,AQ14,$B$4:$B$48,"&gt;0")</f>
        <v>0</v>
      </c>
      <c r="BU16" s="275">
        <f>SUMIFS($J$4:$J$48,$F$4:$F$48,AQ14,$B$4:$B$48,"&gt;0")</f>
        <v>0</v>
      </c>
      <c r="BV16" s="276"/>
      <c r="BW16" s="1056"/>
      <c r="BX16" s="1026"/>
    </row>
    <row r="17" spans="1:76" ht="13.35" customHeight="1" x14ac:dyDescent="0.45">
      <c r="A17" s="1003" t="str">
        <f t="shared" si="0"/>
        <v>!</v>
      </c>
      <c r="B17" s="721"/>
      <c r="C17" s="1180"/>
      <c r="D17" s="1184"/>
      <c r="E17" s="585"/>
      <c r="F17" s="586"/>
      <c r="G17" s="592"/>
      <c r="H17" s="1191"/>
      <c r="I17" s="1192"/>
      <c r="J17" s="1193"/>
      <c r="K17" s="1057">
        <f t="shared" si="4"/>
        <v>0</v>
      </c>
      <c r="L17" s="1049">
        <f t="shared" si="2"/>
        <v>0</v>
      </c>
      <c r="M17" s="1050">
        <f t="shared" si="45"/>
        <v>0</v>
      </c>
      <c r="N17" s="1051">
        <f t="shared" si="5"/>
        <v>0</v>
      </c>
      <c r="O17" s="87">
        <f t="shared" si="6"/>
        <v>0</v>
      </c>
      <c r="P17" s="87" t="str">
        <f t="shared" si="7"/>
        <v/>
      </c>
      <c r="Q17" s="1052">
        <f t="shared" si="8"/>
        <v>0</v>
      </c>
      <c r="R17" s="87">
        <f t="shared" si="9"/>
        <v>0</v>
      </c>
      <c r="S17" s="87" t="str">
        <f t="shared" si="10"/>
        <v/>
      </c>
      <c r="T17" s="1052">
        <f t="shared" si="11"/>
        <v>0</v>
      </c>
      <c r="U17" s="87">
        <f t="shared" si="12"/>
        <v>0</v>
      </c>
      <c r="V17" s="87" t="str">
        <f t="shared" si="13"/>
        <v/>
      </c>
      <c r="W17" s="1052">
        <f t="shared" si="14"/>
        <v>1</v>
      </c>
      <c r="X17" s="87">
        <f t="shared" si="15"/>
        <v>0</v>
      </c>
      <c r="Y17" s="87">
        <f t="shared" si="16"/>
        <v>0</v>
      </c>
      <c r="Z17" s="1052">
        <f t="shared" si="17"/>
        <v>1</v>
      </c>
      <c r="AA17" s="87">
        <f t="shared" si="18"/>
        <v>0</v>
      </c>
      <c r="AB17" s="87">
        <f t="shared" si="19"/>
        <v>0</v>
      </c>
      <c r="AC17" s="1052">
        <f t="shared" si="20"/>
        <v>1</v>
      </c>
      <c r="AD17" s="87">
        <f t="shared" si="21"/>
        <v>0</v>
      </c>
      <c r="AE17" s="87">
        <f t="shared" si="22"/>
        <v>0</v>
      </c>
      <c r="AF17" s="1052">
        <f t="shared" si="23"/>
        <v>1</v>
      </c>
      <c r="AG17" s="87">
        <f t="shared" si="24"/>
        <v>0</v>
      </c>
      <c r="AH17" s="87">
        <f t="shared" si="25"/>
        <v>0</v>
      </c>
      <c r="AI17" s="1052">
        <f t="shared" si="26"/>
        <v>1</v>
      </c>
      <c r="AJ17" s="87">
        <f t="shared" si="27"/>
        <v>0</v>
      </c>
      <c r="AK17" s="87">
        <f t="shared" si="28"/>
        <v>0</v>
      </c>
      <c r="AL17" s="1052">
        <f t="shared" si="29"/>
        <v>0</v>
      </c>
      <c r="AM17" s="91">
        <f t="shared" si="30"/>
        <v>0</v>
      </c>
      <c r="AN17" s="91" t="str">
        <f t="shared" si="31"/>
        <v/>
      </c>
      <c r="AO17" s="1058" t="str">
        <f>+Parameter!$D$6</f>
        <v>A</v>
      </c>
      <c r="AP17" s="1054">
        <f t="shared" si="32"/>
        <v>0</v>
      </c>
      <c r="AQ17" s="381" t="str">
        <f>+Parameter!AH17</f>
        <v>Z</v>
      </c>
      <c r="AR17" s="381" t="str">
        <f>+Parameter!AI17</f>
        <v>Zahnarzt</v>
      </c>
      <c r="AS17" s="501">
        <f>SUMIFS($I$4:$I$48,$F$4:$F$48,AQ14,$E$4:$E$48,AQ17)+SUMIFS($J$4:$J$48,$F$4:$F$48,AQ14,$E$4:$E$48,AQ17)+SUMIFS($H$4:$H$48,$F$4:$F$48,AQ14,$E$4:$E$48,AQ17)</f>
        <v>0</v>
      </c>
      <c r="AT17" s="379"/>
      <c r="AU17" s="381" t="str">
        <f>+Parameter!AL17</f>
        <v>U</v>
      </c>
      <c r="AV17" s="381" t="str">
        <f>+Parameter!AM17</f>
        <v>Urologie</v>
      </c>
      <c r="AW17" s="379">
        <f>SUMIFS($I$4:$I$48,$F$4:$F$48,AQ14,$E$4:$E$48,AU17)+SUMIFS($J$4:$J$48,$F$4:$F$48,AQ14,$E$4:$E$48,AU17)+SUMIFS($H$4:$H$48,$F$4:$F$48,AQ14,$E$4:$E$48,AU17)</f>
        <v>0</v>
      </c>
      <c r="AX17" s="379"/>
      <c r="AY17" s="381">
        <f>+Parameter!AP17</f>
        <v>0</v>
      </c>
      <c r="AZ17" s="381">
        <f>+Parameter!AQ17</f>
        <v>0</v>
      </c>
      <c r="BA17" s="379">
        <f>SUMIFS($I$4:$I$48,$F$4:$F$48,AQ14,$E$4:$E$48,AY17)+SUMIFS($J$4:$J$48,$F$4:$F$48,AQ14,$E$4:$E$48,AY17)+SUMIFS($H$4:$H$48,$F$4:$F$48,AQ14,$E$4:$E$48,AY17)</f>
        <v>0</v>
      </c>
      <c r="BB17" s="372" t="str">
        <f>IF(BB18&lt;&gt;0,"Monatsende","")</f>
        <v/>
      </c>
      <c r="BD17" s="268"/>
      <c r="BE17" s="274">
        <f>IF($I$2=AQ14,1,IF($I$2=Jahr!$M$7,1,0))</f>
        <v>1</v>
      </c>
      <c r="BF17" s="728">
        <v>1</v>
      </c>
      <c r="BG17" s="699">
        <f t="shared" si="33"/>
        <v>0</v>
      </c>
      <c r="BH17" s="699">
        <f t="shared" si="34"/>
        <v>0</v>
      </c>
      <c r="BI17" s="699">
        <f t="shared" si="35"/>
        <v>0</v>
      </c>
      <c r="BJ17" s="700">
        <f t="shared" si="36"/>
        <v>0</v>
      </c>
      <c r="BK17" s="700">
        <f t="shared" si="37"/>
        <v>0</v>
      </c>
      <c r="BL17" s="700">
        <f t="shared" si="38"/>
        <v>0</v>
      </c>
      <c r="BM17" s="701">
        <f t="shared" si="39"/>
        <v>0</v>
      </c>
      <c r="BN17" s="701">
        <f t="shared" si="40"/>
        <v>0</v>
      </c>
      <c r="BO17" s="701">
        <f t="shared" si="41"/>
        <v>0</v>
      </c>
      <c r="BP17" s="698">
        <f t="shared" si="42"/>
        <v>0</v>
      </c>
      <c r="BQ17" s="698">
        <f t="shared" si="43"/>
        <v>0</v>
      </c>
      <c r="BR17" s="698">
        <f t="shared" si="44"/>
        <v>0</v>
      </c>
      <c r="BS17" s="270" t="s">
        <v>22</v>
      </c>
      <c r="BV17" s="1055"/>
      <c r="BW17" s="1056"/>
      <c r="BX17" s="1026"/>
    </row>
    <row r="18" spans="1:76" ht="13.35" customHeight="1" x14ac:dyDescent="0.45">
      <c r="A18" s="1003" t="str">
        <f t="shared" si="0"/>
        <v>!</v>
      </c>
      <c r="B18" s="721"/>
      <c r="C18" s="1180"/>
      <c r="D18" s="1184"/>
      <c r="E18" s="585"/>
      <c r="F18" s="586"/>
      <c r="G18" s="592"/>
      <c r="H18" s="1195"/>
      <c r="I18" s="1192"/>
      <c r="J18" s="1193"/>
      <c r="K18" s="1057">
        <f t="shared" si="4"/>
        <v>0</v>
      </c>
      <c r="L18" s="1049">
        <f t="shared" si="2"/>
        <v>0</v>
      </c>
      <c r="M18" s="1050">
        <f t="shared" si="45"/>
        <v>0</v>
      </c>
      <c r="N18" s="1051">
        <f t="shared" si="5"/>
        <v>0</v>
      </c>
      <c r="O18" s="87">
        <f t="shared" si="6"/>
        <v>0</v>
      </c>
      <c r="P18" s="87" t="str">
        <f t="shared" si="7"/>
        <v/>
      </c>
      <c r="Q18" s="1052">
        <f t="shared" si="8"/>
        <v>0</v>
      </c>
      <c r="R18" s="87">
        <f t="shared" si="9"/>
        <v>0</v>
      </c>
      <c r="S18" s="87" t="str">
        <f t="shared" si="10"/>
        <v/>
      </c>
      <c r="T18" s="1052">
        <f t="shared" si="11"/>
        <v>0</v>
      </c>
      <c r="U18" s="87">
        <f t="shared" si="12"/>
        <v>0</v>
      </c>
      <c r="V18" s="87" t="str">
        <f t="shared" si="13"/>
        <v/>
      </c>
      <c r="W18" s="1052">
        <f t="shared" si="14"/>
        <v>1</v>
      </c>
      <c r="X18" s="87">
        <f t="shared" si="15"/>
        <v>0</v>
      </c>
      <c r="Y18" s="87">
        <f t="shared" si="16"/>
        <v>0</v>
      </c>
      <c r="Z18" s="1052">
        <f t="shared" si="17"/>
        <v>1</v>
      </c>
      <c r="AA18" s="87">
        <f t="shared" si="18"/>
        <v>0</v>
      </c>
      <c r="AB18" s="87">
        <f t="shared" si="19"/>
        <v>0</v>
      </c>
      <c r="AC18" s="1052">
        <f t="shared" si="20"/>
        <v>1</v>
      </c>
      <c r="AD18" s="87">
        <f t="shared" si="21"/>
        <v>0</v>
      </c>
      <c r="AE18" s="87">
        <f t="shared" si="22"/>
        <v>0</v>
      </c>
      <c r="AF18" s="1052">
        <f t="shared" si="23"/>
        <v>1</v>
      </c>
      <c r="AG18" s="87">
        <f t="shared" si="24"/>
        <v>0</v>
      </c>
      <c r="AH18" s="87">
        <f t="shared" si="25"/>
        <v>0</v>
      </c>
      <c r="AI18" s="1052">
        <f t="shared" si="26"/>
        <v>1</v>
      </c>
      <c r="AJ18" s="87">
        <f t="shared" si="27"/>
        <v>0</v>
      </c>
      <c r="AK18" s="87">
        <f t="shared" si="28"/>
        <v>0</v>
      </c>
      <c r="AL18" s="1052">
        <f t="shared" si="29"/>
        <v>0</v>
      </c>
      <c r="AM18" s="91">
        <f t="shared" si="30"/>
        <v>0</v>
      </c>
      <c r="AN18" s="91" t="str">
        <f t="shared" si="31"/>
        <v/>
      </c>
      <c r="AO18" s="1058" t="str">
        <f>+Parameter!$D$6</f>
        <v>A</v>
      </c>
      <c r="AP18" s="1054">
        <f t="shared" si="32"/>
        <v>0</v>
      </c>
      <c r="AQ18" s="383" t="str">
        <f>+Parameter!AH18</f>
        <v>M</v>
      </c>
      <c r="AR18" s="383" t="str">
        <f>+Parameter!AI18</f>
        <v>Medikamente</v>
      </c>
      <c r="AS18" s="501">
        <f>SUMIFS($I$4:$I$48,$F$4:$F$48,AQ14,$E$4:$E$48,AQ18)+SUMIFS($J$4:$J$48,$F$4:$F$48,AQ14,$E$4:$E$48,AQ18)+SUMIFS($H$4:$H$48,$F$4:$F$48,AQ14,$E$4:$E$48,AQ18)</f>
        <v>0</v>
      </c>
      <c r="AT18" s="382"/>
      <c r="AU18" s="383" t="str">
        <f>+Parameter!AL18</f>
        <v>L</v>
      </c>
      <c r="AV18" s="383" t="str">
        <f>+Parameter!AM18</f>
        <v>Labor</v>
      </c>
      <c r="AW18" s="379">
        <f>SUMIFS($I$4:$I$48,$F$4:$F$48,AQ14,$E$4:$E$48,AU18)+SUMIFS($J$4:$J$48,$F$4:$F$48,AQ14,$E$4:$E$48,AU18)+SUMIFS($H$4:$H$48,$F$4:$F$48,AQ14,$E$4:$E$48,AU18)</f>
        <v>0</v>
      </c>
      <c r="AX18" s="382"/>
      <c r="AY18" s="383" t="str">
        <f>+Parameter!AP18</f>
        <v>E</v>
      </c>
      <c r="AZ18" s="383" t="str">
        <f>+Parameter!AQ18</f>
        <v>Erstattung DKV</v>
      </c>
      <c r="BA18" s="379">
        <f>SUMIFS($I$4:$I$48,$F$4:$F$48,AQ14,$E$4:$E$48,AY18)+SUMIFS($J$4:$J$48,$F$4:$F$48,AQ14,$E$4:$E$48,AY18)+SUMIFS($H$4:$H$48,$F$4:$F$48,AQ14,$E$4:$E$48,AY18)</f>
        <v>0</v>
      </c>
      <c r="BB18" s="375">
        <f>+V3</f>
        <v>0</v>
      </c>
      <c r="BD18" s="268"/>
      <c r="BE18" s="274">
        <f>IF($I$2=AQ14,1,IF($I$2=Jahr!$M$7,1,0))</f>
        <v>1</v>
      </c>
      <c r="BF18" s="728">
        <v>1</v>
      </c>
      <c r="BG18" s="702">
        <f t="shared" si="33"/>
        <v>0</v>
      </c>
      <c r="BH18" s="702">
        <f t="shared" si="34"/>
        <v>0</v>
      </c>
      <c r="BI18" s="702">
        <f t="shared" si="35"/>
        <v>0</v>
      </c>
      <c r="BJ18" s="703">
        <f t="shared" si="36"/>
        <v>0</v>
      </c>
      <c r="BK18" s="703">
        <f t="shared" si="37"/>
        <v>0</v>
      </c>
      <c r="BL18" s="703">
        <f t="shared" si="38"/>
        <v>0</v>
      </c>
      <c r="BM18" s="704">
        <f t="shared" si="39"/>
        <v>0</v>
      </c>
      <c r="BN18" s="704">
        <f t="shared" si="40"/>
        <v>0</v>
      </c>
      <c r="BO18" s="704">
        <f t="shared" si="41"/>
        <v>0</v>
      </c>
      <c r="BP18" s="705">
        <f t="shared" si="42"/>
        <v>0</v>
      </c>
      <c r="BQ18" s="705">
        <f t="shared" si="43"/>
        <v>0</v>
      </c>
      <c r="BR18" s="705">
        <f t="shared" si="44"/>
        <v>0</v>
      </c>
      <c r="BS18" s="277">
        <f>SUMIFS($H$4:$H$48,$F$4:$F$48,AQ14)</f>
        <v>0</v>
      </c>
      <c r="BT18" s="277">
        <f>SUMIFS($I$4:$I$48,$F$4:$F$48,AQ14)</f>
        <v>0</v>
      </c>
      <c r="BU18" s="277">
        <f>SUMIFS($J$4:$J$48,$F$4:$F$48,AQ14)</f>
        <v>0</v>
      </c>
      <c r="BV18" s="278">
        <f>IF($AP$2=0,+BW18-BB14,0)</f>
        <v>0</v>
      </c>
      <c r="BW18" s="1059">
        <f>+V$50</f>
        <v>0</v>
      </c>
      <c r="BX18" s="1026"/>
    </row>
    <row r="19" spans="1:76" ht="13.35" customHeight="1" x14ac:dyDescent="0.45">
      <c r="A19" s="1003" t="str">
        <f t="shared" si="0"/>
        <v>!</v>
      </c>
      <c r="B19" s="721"/>
      <c r="C19" s="1180"/>
      <c r="D19" s="722"/>
      <c r="E19" s="585"/>
      <c r="F19" s="586"/>
      <c r="G19" s="592"/>
      <c r="H19" s="1195"/>
      <c r="I19" s="1192"/>
      <c r="J19" s="1196"/>
      <c r="K19" s="1057">
        <f t="shared" si="4"/>
        <v>0</v>
      </c>
      <c r="L19" s="1049">
        <f t="shared" si="2"/>
        <v>0</v>
      </c>
      <c r="M19" s="1050">
        <f t="shared" si="45"/>
        <v>0</v>
      </c>
      <c r="N19" s="1051">
        <f t="shared" si="5"/>
        <v>0</v>
      </c>
      <c r="O19" s="87">
        <f t="shared" si="6"/>
        <v>0</v>
      </c>
      <c r="P19" s="87" t="str">
        <f t="shared" si="7"/>
        <v/>
      </c>
      <c r="Q19" s="1052">
        <f t="shared" si="8"/>
        <v>0</v>
      </c>
      <c r="R19" s="87">
        <f t="shared" si="9"/>
        <v>0</v>
      </c>
      <c r="S19" s="87" t="str">
        <f t="shared" si="10"/>
        <v/>
      </c>
      <c r="T19" s="1052">
        <f t="shared" si="11"/>
        <v>0</v>
      </c>
      <c r="U19" s="87">
        <f t="shared" si="12"/>
        <v>0</v>
      </c>
      <c r="V19" s="87" t="str">
        <f t="shared" si="13"/>
        <v/>
      </c>
      <c r="W19" s="1052">
        <f t="shared" si="14"/>
        <v>1</v>
      </c>
      <c r="X19" s="87">
        <f t="shared" si="15"/>
        <v>0</v>
      </c>
      <c r="Y19" s="87">
        <f t="shared" si="16"/>
        <v>0</v>
      </c>
      <c r="Z19" s="1052">
        <f t="shared" si="17"/>
        <v>1</v>
      </c>
      <c r="AA19" s="87">
        <f t="shared" si="18"/>
        <v>0</v>
      </c>
      <c r="AB19" s="87">
        <f t="shared" si="19"/>
        <v>0</v>
      </c>
      <c r="AC19" s="1052">
        <f t="shared" si="20"/>
        <v>1</v>
      </c>
      <c r="AD19" s="87">
        <f t="shared" si="21"/>
        <v>0</v>
      </c>
      <c r="AE19" s="87">
        <f t="shared" si="22"/>
        <v>0</v>
      </c>
      <c r="AF19" s="1052">
        <f t="shared" si="23"/>
        <v>1</v>
      </c>
      <c r="AG19" s="87">
        <f t="shared" si="24"/>
        <v>0</v>
      </c>
      <c r="AH19" s="87">
        <f t="shared" si="25"/>
        <v>0</v>
      </c>
      <c r="AI19" s="1052">
        <f t="shared" si="26"/>
        <v>1</v>
      </c>
      <c r="AJ19" s="87">
        <f t="shared" si="27"/>
        <v>0</v>
      </c>
      <c r="AK19" s="87">
        <f t="shared" si="28"/>
        <v>0</v>
      </c>
      <c r="AL19" s="1052">
        <f t="shared" si="29"/>
        <v>0</v>
      </c>
      <c r="AM19" s="91">
        <f t="shared" si="30"/>
        <v>0</v>
      </c>
      <c r="AN19" s="91" t="str">
        <f t="shared" si="31"/>
        <v/>
      </c>
      <c r="AO19" s="1053">
        <f>IF(AP19="E",1,0)</f>
        <v>0</v>
      </c>
      <c r="AP19" s="1054">
        <f t="shared" si="32"/>
        <v>0</v>
      </c>
      <c r="AQ19" s="218" t="str">
        <f>+Parameter!AH19</f>
        <v>#</v>
      </c>
      <c r="AR19" s="631"/>
      <c r="AS19" s="632">
        <f>SUM(AS20:AS23)</f>
        <v>0</v>
      </c>
      <c r="AT19" s="632"/>
      <c r="AU19" s="632"/>
      <c r="AV19" s="632"/>
      <c r="AW19" s="632">
        <f>SUM(AW20:AW23)</f>
        <v>0</v>
      </c>
      <c r="AX19" s="632"/>
      <c r="AY19" s="632"/>
      <c r="AZ19" s="632"/>
      <c r="BA19" s="632">
        <f>SUM(BA20:BA23)</f>
        <v>0</v>
      </c>
      <c r="BB19" s="634">
        <f>+BA19+AW19+AS19</f>
        <v>0</v>
      </c>
      <c r="BD19" s="268"/>
      <c r="BE19" s="274">
        <f>IF($I$2=AQ19,1,IF($I$2=Jahr!$M$7,1,0))</f>
        <v>1</v>
      </c>
      <c r="BF19" s="728">
        <v>1</v>
      </c>
      <c r="BG19" s="227"/>
      <c r="BH19" s="227"/>
      <c r="BI19" s="227"/>
      <c r="BJ19" s="227"/>
      <c r="BK19" s="227"/>
      <c r="BL19" s="227"/>
      <c r="BM19" s="227"/>
      <c r="BN19" s="227"/>
      <c r="BO19" s="227"/>
      <c r="BP19" s="273"/>
      <c r="BQ19" s="273"/>
      <c r="BR19" s="273"/>
      <c r="BV19" s="1055"/>
      <c r="BW19" s="1056"/>
      <c r="BX19" s="1026"/>
    </row>
    <row r="20" spans="1:76" ht="13.35" customHeight="1" x14ac:dyDescent="0.45">
      <c r="A20" s="1003" t="str">
        <f t="shared" si="0"/>
        <v>!</v>
      </c>
      <c r="B20" s="721"/>
      <c r="C20" s="1180"/>
      <c r="D20" s="722"/>
      <c r="E20" s="585"/>
      <c r="F20" s="586"/>
      <c r="G20" s="592"/>
      <c r="H20" s="1195"/>
      <c r="I20" s="1192"/>
      <c r="J20" s="1196"/>
      <c r="K20" s="1057">
        <f t="shared" si="4"/>
        <v>0</v>
      </c>
      <c r="L20" s="1049">
        <f t="shared" si="2"/>
        <v>0</v>
      </c>
      <c r="M20" s="1050">
        <f t="shared" si="45"/>
        <v>0</v>
      </c>
      <c r="N20" s="1051">
        <f t="shared" si="5"/>
        <v>0</v>
      </c>
      <c r="O20" s="87">
        <f t="shared" si="6"/>
        <v>0</v>
      </c>
      <c r="P20" s="87" t="str">
        <f t="shared" si="7"/>
        <v/>
      </c>
      <c r="Q20" s="1052">
        <f t="shared" si="8"/>
        <v>0</v>
      </c>
      <c r="R20" s="87">
        <f t="shared" si="9"/>
        <v>0</v>
      </c>
      <c r="S20" s="87" t="str">
        <f t="shared" si="10"/>
        <v/>
      </c>
      <c r="T20" s="1052">
        <f t="shared" si="11"/>
        <v>0</v>
      </c>
      <c r="U20" s="87">
        <f t="shared" si="12"/>
        <v>0</v>
      </c>
      <c r="V20" s="87" t="str">
        <f t="shared" si="13"/>
        <v/>
      </c>
      <c r="W20" s="1052">
        <f t="shared" si="14"/>
        <v>1</v>
      </c>
      <c r="X20" s="87">
        <f t="shared" si="15"/>
        <v>0</v>
      </c>
      <c r="Y20" s="87">
        <f t="shared" si="16"/>
        <v>0</v>
      </c>
      <c r="Z20" s="1052">
        <f t="shared" si="17"/>
        <v>1</v>
      </c>
      <c r="AA20" s="87">
        <f t="shared" si="18"/>
        <v>0</v>
      </c>
      <c r="AB20" s="87">
        <f t="shared" si="19"/>
        <v>0</v>
      </c>
      <c r="AC20" s="1052">
        <f t="shared" si="20"/>
        <v>1</v>
      </c>
      <c r="AD20" s="87">
        <f t="shared" si="21"/>
        <v>0</v>
      </c>
      <c r="AE20" s="87">
        <f t="shared" si="22"/>
        <v>0</v>
      </c>
      <c r="AF20" s="1052">
        <f t="shared" si="23"/>
        <v>1</v>
      </c>
      <c r="AG20" s="87">
        <f t="shared" si="24"/>
        <v>0</v>
      </c>
      <c r="AH20" s="87">
        <f t="shared" si="25"/>
        <v>0</v>
      </c>
      <c r="AI20" s="1052">
        <f t="shared" si="26"/>
        <v>1</v>
      </c>
      <c r="AJ20" s="87">
        <f t="shared" si="27"/>
        <v>0</v>
      </c>
      <c r="AK20" s="87">
        <f t="shared" si="28"/>
        <v>0</v>
      </c>
      <c r="AL20" s="1052">
        <f t="shared" si="29"/>
        <v>0</v>
      </c>
      <c r="AM20" s="91">
        <f t="shared" si="30"/>
        <v>0</v>
      </c>
      <c r="AN20" s="91" t="str">
        <f t="shared" si="31"/>
        <v/>
      </c>
      <c r="AO20" s="1058">
        <f>+Parameter!$D$7</f>
        <v>0</v>
      </c>
      <c r="AP20" s="1054">
        <f t="shared" si="32"/>
        <v>0</v>
      </c>
      <c r="AQ20" s="384">
        <f>+Parameter!AH20</f>
        <v>0</v>
      </c>
      <c r="AR20" s="385">
        <f>+Parameter!AI20</f>
        <v>0</v>
      </c>
      <c r="AS20" s="379">
        <f>SUMIFS($I$4:$I$48,$F$4:$F$48,AQ19,$E$4:$E$48,AQ20)+SUMIFS($J$4:$J$48,$F$4:$F$48,AQ19,$E$4:$E$48,AQ20)+SUMIFS($H$4:$H$48,$F$4:$F$48,AQ19,$E$4:$E$48,AQ20)</f>
        <v>0</v>
      </c>
      <c r="AT20" s="379"/>
      <c r="AU20" s="384">
        <f>+Parameter!AL20</f>
        <v>0</v>
      </c>
      <c r="AV20" s="385">
        <f>+Parameter!AM20</f>
        <v>0</v>
      </c>
      <c r="AW20" s="379">
        <f>SUMIFS($I$4:$I$48,$F$4:$F$48,AQ19,$E$4:$E$48,AU20)+SUMIFS($J$4:$J$48,$F$4:$F$48,AQ19,$E$4:$E$48,AU20)+SUMIFS($H$4:$H$48,$F$4:$F$48,AQ19,$E$4:$E$48,AU20)</f>
        <v>0</v>
      </c>
      <c r="AX20" s="379"/>
      <c r="AY20" s="384">
        <f>+Parameter!AP20</f>
        <v>0</v>
      </c>
      <c r="AZ20" s="385">
        <f>+Parameter!AQ20</f>
        <v>0</v>
      </c>
      <c r="BA20" s="379">
        <f>SUMIFS($I$4:$I$48,$F$4:$F$48,AQ19,$E$4:$E$48,AY20)+SUMIFS($J$4:$J$48,$F$4:$F$48,AQ19,$E$4:$E$48,AY20)+SUMIFS($H$4:$H$48,$F$4:$F$48,AQ19,$E$4:$E$48,AY20)</f>
        <v>0</v>
      </c>
      <c r="BB20" s="370" t="str">
        <f>IF(AND($B$50="y",BB21&lt;&gt;0),"aktuell","")</f>
        <v/>
      </c>
      <c r="BD20" s="268"/>
      <c r="BE20" s="274">
        <f>IF($I$2=AQ19,1,IF($I$2=Jahr!$M$7,1,0))</f>
        <v>1</v>
      </c>
      <c r="BF20" s="728">
        <v>1</v>
      </c>
      <c r="BG20" s="699">
        <f t="shared" si="33"/>
        <v>0</v>
      </c>
      <c r="BH20" s="699">
        <f t="shared" si="34"/>
        <v>0</v>
      </c>
      <c r="BI20" s="699">
        <f t="shared" si="35"/>
        <v>0</v>
      </c>
      <c r="BJ20" s="700">
        <f t="shared" si="36"/>
        <v>0</v>
      </c>
      <c r="BK20" s="700">
        <f t="shared" si="37"/>
        <v>0</v>
      </c>
      <c r="BL20" s="700">
        <f t="shared" si="38"/>
        <v>0</v>
      </c>
      <c r="BM20" s="701">
        <f t="shared" si="39"/>
        <v>0</v>
      </c>
      <c r="BN20" s="701">
        <f t="shared" si="40"/>
        <v>0</v>
      </c>
      <c r="BO20" s="701">
        <f t="shared" si="41"/>
        <v>0</v>
      </c>
      <c r="BP20" s="698">
        <f t="shared" si="42"/>
        <v>0</v>
      </c>
      <c r="BQ20" s="698">
        <f t="shared" si="43"/>
        <v>0</v>
      </c>
      <c r="BR20" s="698">
        <f t="shared" si="44"/>
        <v>0</v>
      </c>
      <c r="BS20" s="270" t="s">
        <v>8</v>
      </c>
      <c r="BV20" s="1055"/>
      <c r="BW20" s="1056"/>
      <c r="BX20" s="1026"/>
    </row>
    <row r="21" spans="1:76" ht="13.35" customHeight="1" x14ac:dyDescent="0.45">
      <c r="A21" s="1003" t="str">
        <f t="shared" si="0"/>
        <v>!</v>
      </c>
      <c r="B21" s="721"/>
      <c r="C21" s="1180"/>
      <c r="D21" s="722"/>
      <c r="E21" s="585"/>
      <c r="F21" s="586"/>
      <c r="G21" s="592"/>
      <c r="H21" s="1195"/>
      <c r="I21" s="1192"/>
      <c r="J21" s="1196"/>
      <c r="K21" s="1057">
        <f t="shared" si="4"/>
        <v>0</v>
      </c>
      <c r="L21" s="1049">
        <f t="shared" si="2"/>
        <v>0</v>
      </c>
      <c r="M21" s="1050">
        <f t="shared" si="45"/>
        <v>0</v>
      </c>
      <c r="N21" s="1051">
        <f t="shared" si="5"/>
        <v>0</v>
      </c>
      <c r="O21" s="87">
        <f t="shared" si="6"/>
        <v>0</v>
      </c>
      <c r="P21" s="87" t="str">
        <f t="shared" si="7"/>
        <v/>
      </c>
      <c r="Q21" s="1052">
        <f t="shared" si="8"/>
        <v>0</v>
      </c>
      <c r="R21" s="87">
        <f t="shared" si="9"/>
        <v>0</v>
      </c>
      <c r="S21" s="87" t="str">
        <f t="shared" si="10"/>
        <v/>
      </c>
      <c r="T21" s="1052">
        <f t="shared" si="11"/>
        <v>0</v>
      </c>
      <c r="U21" s="87">
        <f t="shared" si="12"/>
        <v>0</v>
      </c>
      <c r="V21" s="87" t="str">
        <f t="shared" si="13"/>
        <v/>
      </c>
      <c r="W21" s="1052">
        <f t="shared" si="14"/>
        <v>1</v>
      </c>
      <c r="X21" s="87">
        <f t="shared" si="15"/>
        <v>0</v>
      </c>
      <c r="Y21" s="87">
        <f t="shared" si="16"/>
        <v>0</v>
      </c>
      <c r="Z21" s="1052">
        <f t="shared" si="17"/>
        <v>1</v>
      </c>
      <c r="AA21" s="87">
        <f t="shared" si="18"/>
        <v>0</v>
      </c>
      <c r="AB21" s="87">
        <f t="shared" si="19"/>
        <v>0</v>
      </c>
      <c r="AC21" s="1052">
        <f t="shared" si="20"/>
        <v>1</v>
      </c>
      <c r="AD21" s="87">
        <f t="shared" si="21"/>
        <v>0</v>
      </c>
      <c r="AE21" s="87">
        <f t="shared" si="22"/>
        <v>0</v>
      </c>
      <c r="AF21" s="1052">
        <f t="shared" si="23"/>
        <v>1</v>
      </c>
      <c r="AG21" s="87">
        <f t="shared" si="24"/>
        <v>0</v>
      </c>
      <c r="AH21" s="87">
        <f t="shared" si="25"/>
        <v>0</v>
      </c>
      <c r="AI21" s="1052">
        <f t="shared" si="26"/>
        <v>1</v>
      </c>
      <c r="AJ21" s="87">
        <f t="shared" si="27"/>
        <v>0</v>
      </c>
      <c r="AK21" s="87">
        <f t="shared" si="28"/>
        <v>0</v>
      </c>
      <c r="AL21" s="1052">
        <f t="shared" si="29"/>
        <v>0</v>
      </c>
      <c r="AM21" s="91">
        <f t="shared" si="30"/>
        <v>0</v>
      </c>
      <c r="AN21" s="91" t="str">
        <f t="shared" si="31"/>
        <v/>
      </c>
      <c r="AO21" s="1058">
        <f>+Parameter!$D$7</f>
        <v>0</v>
      </c>
      <c r="AP21" s="1054">
        <f t="shared" si="32"/>
        <v>0</v>
      </c>
      <c r="AQ21" s="385">
        <f>+Parameter!AH21</f>
        <v>0</v>
      </c>
      <c r="AR21" s="385">
        <f>+Parameter!AI21</f>
        <v>0</v>
      </c>
      <c r="AS21" s="379">
        <f>SUMIFS($I$4:$I$48,$F$4:$F$48,AQ19,$E$4:$E$48,AQ21)+SUMIFS($J$4:$J$48,$F$4:$F$48,AQ19,$E$4:$E$48,AQ21)+SUMIFS($H$4:$H$48,$F$4:$F$48,AQ19,$E$4:$E$48,AQ21)</f>
        <v>0</v>
      </c>
      <c r="AT21" s="379"/>
      <c r="AU21" s="385">
        <f>+Parameter!AL21</f>
        <v>0</v>
      </c>
      <c r="AV21" s="385">
        <f>+Parameter!AM21</f>
        <v>0</v>
      </c>
      <c r="AW21" s="379">
        <f>SUMIFS($I$4:$I$48,$F$4:$F$48,AQ19,$E$4:$E$48,AU21)+SUMIFS($J$4:$J$48,$F$4:$F$48,AQ19,$E$4:$E$48,AU21)+SUMIFS($H$4:$H$48,$F$4:$F$48,AQ19,$E$4:$E$48,AU21)</f>
        <v>0</v>
      </c>
      <c r="AX21" s="379"/>
      <c r="AY21" s="385">
        <f>+Parameter!AP21</f>
        <v>0</v>
      </c>
      <c r="AZ21" s="385">
        <f>+Parameter!AQ21</f>
        <v>0</v>
      </c>
      <c r="BA21" s="379">
        <f>SUMIFS($I$4:$I$48,$F$4:$F$48,AQ19,$E$4:$E$48,AY21)+SUMIFS($J$4:$J$48,$F$4:$F$48,AQ19,$E$4:$E$48,AY21)+SUMIFS($H$4:$H$48,$F$4:$F$48,AQ19,$E$4:$E$48,AY21)</f>
        <v>0</v>
      </c>
      <c r="BB21" s="371">
        <f>+Y2</f>
        <v>0</v>
      </c>
      <c r="BD21" s="268"/>
      <c r="BE21" s="274">
        <f>IF($I$2=AQ19,1,IF($I$2=Jahr!$M$7,1,0))</f>
        <v>1</v>
      </c>
      <c r="BF21" s="728">
        <v>1</v>
      </c>
      <c r="BG21" s="699">
        <f t="shared" si="33"/>
        <v>0</v>
      </c>
      <c r="BH21" s="699">
        <f t="shared" si="34"/>
        <v>0</v>
      </c>
      <c r="BI21" s="699">
        <f t="shared" si="35"/>
        <v>0</v>
      </c>
      <c r="BJ21" s="700">
        <f t="shared" si="36"/>
        <v>0</v>
      </c>
      <c r="BK21" s="700">
        <f t="shared" si="37"/>
        <v>0</v>
      </c>
      <c r="BL21" s="700">
        <f t="shared" si="38"/>
        <v>0</v>
      </c>
      <c r="BM21" s="701">
        <f t="shared" si="39"/>
        <v>0</v>
      </c>
      <c r="BN21" s="701">
        <f t="shared" si="40"/>
        <v>0</v>
      </c>
      <c r="BO21" s="701">
        <f t="shared" si="41"/>
        <v>0</v>
      </c>
      <c r="BP21" s="698">
        <f t="shared" si="42"/>
        <v>0</v>
      </c>
      <c r="BQ21" s="698">
        <f t="shared" si="43"/>
        <v>0</v>
      </c>
      <c r="BR21" s="698">
        <f t="shared" si="44"/>
        <v>0</v>
      </c>
      <c r="BS21" s="275">
        <f>SUMIFS($H$4:$H$48,$F$4:$F$48,AQ19,$B$4:$B$48,"&gt;0")</f>
        <v>0</v>
      </c>
      <c r="BT21" s="275">
        <f>SUMIFS($I$4:$I$48,$F$4:$F$48,AQ19,$B$4:$B$48,"&gt;0")</f>
        <v>0</v>
      </c>
      <c r="BU21" s="275">
        <f>SUMIFS($J$4:$J$48,$F$4:$F$48,AQ19,$B$4:$B$48,"&gt;0")</f>
        <v>0</v>
      </c>
      <c r="BV21" s="276"/>
      <c r="BW21" s="1056"/>
      <c r="BX21" s="1026"/>
    </row>
    <row r="22" spans="1:76" ht="13.35" customHeight="1" x14ac:dyDescent="0.45">
      <c r="A22" s="1003" t="str">
        <f t="shared" si="0"/>
        <v>!</v>
      </c>
      <c r="B22" s="721"/>
      <c r="C22" s="1180"/>
      <c r="D22" s="1186"/>
      <c r="E22" s="585"/>
      <c r="F22" s="586"/>
      <c r="G22" s="592"/>
      <c r="H22" s="1195"/>
      <c r="I22" s="1192"/>
      <c r="J22" s="1196"/>
      <c r="K22" s="1057">
        <f t="shared" si="4"/>
        <v>0</v>
      </c>
      <c r="L22" s="1049">
        <f t="shared" si="2"/>
        <v>0</v>
      </c>
      <c r="M22" s="1050">
        <f t="shared" si="45"/>
        <v>0</v>
      </c>
      <c r="N22" s="1051">
        <f t="shared" si="5"/>
        <v>0</v>
      </c>
      <c r="O22" s="87">
        <f t="shared" si="6"/>
        <v>0</v>
      </c>
      <c r="P22" s="87" t="str">
        <f t="shared" si="7"/>
        <v/>
      </c>
      <c r="Q22" s="1052">
        <f t="shared" si="8"/>
        <v>0</v>
      </c>
      <c r="R22" s="87">
        <f t="shared" si="9"/>
        <v>0</v>
      </c>
      <c r="S22" s="87" t="str">
        <f t="shared" si="10"/>
        <v/>
      </c>
      <c r="T22" s="1052">
        <f t="shared" si="11"/>
        <v>0</v>
      </c>
      <c r="U22" s="87">
        <f t="shared" si="12"/>
        <v>0</v>
      </c>
      <c r="V22" s="87" t="str">
        <f t="shared" si="13"/>
        <v/>
      </c>
      <c r="W22" s="1052">
        <f t="shared" si="14"/>
        <v>1</v>
      </c>
      <c r="X22" s="87">
        <f t="shared" si="15"/>
        <v>0</v>
      </c>
      <c r="Y22" s="87">
        <f t="shared" si="16"/>
        <v>0</v>
      </c>
      <c r="Z22" s="1052">
        <f t="shared" si="17"/>
        <v>1</v>
      </c>
      <c r="AA22" s="87">
        <f t="shared" si="18"/>
        <v>0</v>
      </c>
      <c r="AB22" s="87">
        <f t="shared" si="19"/>
        <v>0</v>
      </c>
      <c r="AC22" s="1052">
        <f t="shared" si="20"/>
        <v>1</v>
      </c>
      <c r="AD22" s="87">
        <f t="shared" si="21"/>
        <v>0</v>
      </c>
      <c r="AE22" s="87">
        <f t="shared" si="22"/>
        <v>0</v>
      </c>
      <c r="AF22" s="1052">
        <f t="shared" si="23"/>
        <v>1</v>
      </c>
      <c r="AG22" s="87">
        <f t="shared" si="24"/>
        <v>0</v>
      </c>
      <c r="AH22" s="87">
        <f t="shared" si="25"/>
        <v>0</v>
      </c>
      <c r="AI22" s="1052">
        <f t="shared" si="26"/>
        <v>1</v>
      </c>
      <c r="AJ22" s="87">
        <f t="shared" si="27"/>
        <v>0</v>
      </c>
      <c r="AK22" s="87">
        <f t="shared" si="28"/>
        <v>0</v>
      </c>
      <c r="AL22" s="1052">
        <f t="shared" si="29"/>
        <v>0</v>
      </c>
      <c r="AM22" s="91">
        <f t="shared" si="30"/>
        <v>0</v>
      </c>
      <c r="AN22" s="91" t="str">
        <f t="shared" si="31"/>
        <v/>
      </c>
      <c r="AO22" s="1058">
        <f>+Parameter!$D$7</f>
        <v>0</v>
      </c>
      <c r="AP22" s="1054">
        <f t="shared" si="32"/>
        <v>0</v>
      </c>
      <c r="AQ22" s="385">
        <f>+Parameter!AH22</f>
        <v>0</v>
      </c>
      <c r="AR22" s="385">
        <f>+Parameter!AI22</f>
        <v>0</v>
      </c>
      <c r="AS22" s="379">
        <f>SUMIFS($I$4:$I$48,$F$4:$F$48,AQ19,$E$4:$E$48,AQ22)+SUMIFS($J$4:$J$48,$F$4:$F$48,AQ19,$E$4:$E$48,AQ22)+SUMIFS($H$4:$H$48,$F$4:$F$48,AQ19,$E$4:$E$48,AQ22)</f>
        <v>0</v>
      </c>
      <c r="AT22" s="379"/>
      <c r="AU22" s="385">
        <f>+Parameter!AL22</f>
        <v>0</v>
      </c>
      <c r="AV22" s="385">
        <f>+Parameter!AM22</f>
        <v>0</v>
      </c>
      <c r="AW22" s="379">
        <f>SUMIFS($I$4:$I$48,$F$4:$F$48,AQ19,$E$4:$E$48,AU22)+SUMIFS($J$4:$J$48,$F$4:$F$48,AQ19,$E$4:$E$48,AU22)+SUMIFS($H$4:$H$48,$F$4:$F$48,AQ19,$E$4:$E$48,AU22)</f>
        <v>0</v>
      </c>
      <c r="AX22" s="379"/>
      <c r="AY22" s="385">
        <f>+Parameter!AP22</f>
        <v>0</v>
      </c>
      <c r="AZ22" s="385">
        <f>+Parameter!AQ22</f>
        <v>0</v>
      </c>
      <c r="BA22" s="379">
        <f>SUMIFS($I$4:$I$48,$F$4:$F$48,AQ19,$E$4:$E$48,AY22)+SUMIFS($J$4:$J$48,$F$4:$F$48,AQ19,$E$4:$E$48,AY22)+SUMIFS($H$4:$H$48,$F$4:$F$48,AQ19,$E$4:$E$48,AY22)</f>
        <v>0</v>
      </c>
      <c r="BB22" s="386" t="str">
        <f>IF(BB23&lt;&gt;0,"Monatsende","")</f>
        <v/>
      </c>
      <c r="BD22" s="268"/>
      <c r="BE22" s="274">
        <f>IF($I$2=AQ19,1,IF($I$2=Jahr!$M$7,1,0))</f>
        <v>1</v>
      </c>
      <c r="BF22" s="728">
        <v>1</v>
      </c>
      <c r="BG22" s="699">
        <f t="shared" si="33"/>
        <v>0</v>
      </c>
      <c r="BH22" s="699">
        <f t="shared" si="34"/>
        <v>0</v>
      </c>
      <c r="BI22" s="699">
        <f t="shared" si="35"/>
        <v>0</v>
      </c>
      <c r="BJ22" s="700">
        <f t="shared" si="36"/>
        <v>0</v>
      </c>
      <c r="BK22" s="700">
        <f t="shared" si="37"/>
        <v>0</v>
      </c>
      <c r="BL22" s="700">
        <f t="shared" si="38"/>
        <v>0</v>
      </c>
      <c r="BM22" s="701">
        <f t="shared" si="39"/>
        <v>0</v>
      </c>
      <c r="BN22" s="701">
        <f t="shared" si="40"/>
        <v>0</v>
      </c>
      <c r="BO22" s="701">
        <f t="shared" si="41"/>
        <v>0</v>
      </c>
      <c r="BP22" s="698">
        <f t="shared" si="42"/>
        <v>0</v>
      </c>
      <c r="BQ22" s="698">
        <f t="shared" si="43"/>
        <v>0</v>
      </c>
      <c r="BR22" s="698">
        <f t="shared" si="44"/>
        <v>0</v>
      </c>
      <c r="BS22" s="270" t="s">
        <v>22</v>
      </c>
      <c r="BV22" s="1055"/>
      <c r="BW22" s="1056"/>
      <c r="BX22" s="1026"/>
    </row>
    <row r="23" spans="1:76" ht="13.35" customHeight="1" x14ac:dyDescent="0.45">
      <c r="A23" s="1003" t="str">
        <f t="shared" si="0"/>
        <v>!</v>
      </c>
      <c r="B23" s="721"/>
      <c r="C23" s="1180"/>
      <c r="D23" s="722"/>
      <c r="E23" s="585"/>
      <c r="F23" s="586"/>
      <c r="G23" s="592"/>
      <c r="H23" s="1195"/>
      <c r="I23" s="1192"/>
      <c r="J23" s="1196"/>
      <c r="K23" s="1057">
        <f t="shared" si="4"/>
        <v>0</v>
      </c>
      <c r="L23" s="1049">
        <f t="shared" si="2"/>
        <v>0</v>
      </c>
      <c r="M23" s="1050">
        <f t="shared" si="45"/>
        <v>0</v>
      </c>
      <c r="N23" s="1051">
        <f t="shared" si="5"/>
        <v>0</v>
      </c>
      <c r="O23" s="87">
        <f t="shared" si="6"/>
        <v>0</v>
      </c>
      <c r="P23" s="87" t="str">
        <f t="shared" si="7"/>
        <v/>
      </c>
      <c r="Q23" s="1052">
        <f t="shared" si="8"/>
        <v>0</v>
      </c>
      <c r="R23" s="87">
        <f t="shared" si="9"/>
        <v>0</v>
      </c>
      <c r="S23" s="87" t="str">
        <f t="shared" si="10"/>
        <v/>
      </c>
      <c r="T23" s="1052">
        <f t="shared" si="11"/>
        <v>0</v>
      </c>
      <c r="U23" s="87">
        <f t="shared" si="12"/>
        <v>0</v>
      </c>
      <c r="V23" s="87" t="str">
        <f t="shared" si="13"/>
        <v/>
      </c>
      <c r="W23" s="1052">
        <f t="shared" si="14"/>
        <v>1</v>
      </c>
      <c r="X23" s="87">
        <f t="shared" si="15"/>
        <v>0</v>
      </c>
      <c r="Y23" s="87">
        <f t="shared" si="16"/>
        <v>0</v>
      </c>
      <c r="Z23" s="1052">
        <f t="shared" si="17"/>
        <v>1</v>
      </c>
      <c r="AA23" s="87">
        <f t="shared" si="18"/>
        <v>0</v>
      </c>
      <c r="AB23" s="87">
        <f t="shared" si="19"/>
        <v>0</v>
      </c>
      <c r="AC23" s="1052">
        <f t="shared" si="20"/>
        <v>1</v>
      </c>
      <c r="AD23" s="87">
        <f t="shared" si="21"/>
        <v>0</v>
      </c>
      <c r="AE23" s="87">
        <f t="shared" si="22"/>
        <v>0</v>
      </c>
      <c r="AF23" s="1052">
        <f t="shared" si="23"/>
        <v>1</v>
      </c>
      <c r="AG23" s="87">
        <f t="shared" si="24"/>
        <v>0</v>
      </c>
      <c r="AH23" s="87">
        <f t="shared" si="25"/>
        <v>0</v>
      </c>
      <c r="AI23" s="1052">
        <f t="shared" si="26"/>
        <v>1</v>
      </c>
      <c r="AJ23" s="87">
        <f t="shared" si="27"/>
        <v>0</v>
      </c>
      <c r="AK23" s="87">
        <f t="shared" si="28"/>
        <v>0</v>
      </c>
      <c r="AL23" s="1052">
        <f t="shared" si="29"/>
        <v>0</v>
      </c>
      <c r="AM23" s="91">
        <f t="shared" si="30"/>
        <v>0</v>
      </c>
      <c r="AN23" s="91" t="str">
        <f t="shared" si="31"/>
        <v/>
      </c>
      <c r="AO23" s="1058">
        <f>+Parameter!$D$7</f>
        <v>0</v>
      </c>
      <c r="AP23" s="1054">
        <f t="shared" si="32"/>
        <v>0</v>
      </c>
      <c r="AQ23" s="387">
        <f>+Parameter!AH23</f>
        <v>0</v>
      </c>
      <c r="AR23" s="387">
        <f>+Parameter!AI23</f>
        <v>0</v>
      </c>
      <c r="AS23" s="379">
        <f>SUMIFS($I$4:$I$48,$F$4:$F$48,AQ19,$E$4:$E$48,AQ23)+SUMIFS($J$4:$J$48,$F$4:$F$48,AQ19,$E$4:$E$48,AQ23)+SUMIFS($H$4:$H$48,$F$4:$F$48,AQ19,$E$4:$E$48,AQ23)</f>
        <v>0</v>
      </c>
      <c r="AT23" s="382"/>
      <c r="AU23" s="387">
        <f>+Parameter!AL23</f>
        <v>0</v>
      </c>
      <c r="AV23" s="387">
        <f>+Parameter!AM23</f>
        <v>0</v>
      </c>
      <c r="AW23" s="379">
        <f>SUMIFS($I$4:$I$48,$F$4:$F$48,AQ19,$E$4:$E$48,AU23)+SUMIFS($J$4:$J$48,$F$4:$F$48,AQ19,$E$4:$E$48,AU23)+SUMIFS($H$4:$H$48,$F$4:$F$48,AQ19,$E$4:$E$48,AU23)</f>
        <v>0</v>
      </c>
      <c r="AX23" s="382"/>
      <c r="AY23" s="387">
        <f>+Parameter!AP23</f>
        <v>0</v>
      </c>
      <c r="AZ23" s="387">
        <f>+Parameter!AQ23</f>
        <v>0</v>
      </c>
      <c r="BA23" s="379">
        <f>SUMIFS($I$4:$I$48,$F$4:$F$48,AQ19,$E$4:$E$48,AY23)+SUMIFS($J$4:$J$48,$F$4:$F$48,AQ19,$E$4:$E$48,AY23)+SUMIFS($H$4:$H$48,$F$4:$F$48,AQ19,$E$4:$E$48,AY23)</f>
        <v>0</v>
      </c>
      <c r="BB23" s="375">
        <f>+Y3</f>
        <v>0</v>
      </c>
      <c r="BD23" s="268"/>
      <c r="BE23" s="274">
        <f>IF($I$2=AQ19,1,IF($I$2=Jahr!$M$7,1,0))</f>
        <v>1</v>
      </c>
      <c r="BF23" s="728">
        <v>1</v>
      </c>
      <c r="BG23" s="702">
        <f t="shared" si="33"/>
        <v>0</v>
      </c>
      <c r="BH23" s="702">
        <f t="shared" si="34"/>
        <v>0</v>
      </c>
      <c r="BI23" s="702">
        <f t="shared" si="35"/>
        <v>0</v>
      </c>
      <c r="BJ23" s="703">
        <f t="shared" si="36"/>
        <v>0</v>
      </c>
      <c r="BK23" s="703">
        <f t="shared" si="37"/>
        <v>0</v>
      </c>
      <c r="BL23" s="703">
        <f t="shared" si="38"/>
        <v>0</v>
      </c>
      <c r="BM23" s="704">
        <f t="shared" si="39"/>
        <v>0</v>
      </c>
      <c r="BN23" s="704">
        <f t="shared" si="40"/>
        <v>0</v>
      </c>
      <c r="BO23" s="704">
        <f t="shared" si="41"/>
        <v>0</v>
      </c>
      <c r="BP23" s="705">
        <f t="shared" si="42"/>
        <v>0</v>
      </c>
      <c r="BQ23" s="705">
        <f t="shared" si="43"/>
        <v>0</v>
      </c>
      <c r="BR23" s="705">
        <f t="shared" si="44"/>
        <v>0</v>
      </c>
      <c r="BS23" s="277">
        <f>SUMIFS($H$4:$H$48,$F$4:$F$48,AQ19)</f>
        <v>0</v>
      </c>
      <c r="BT23" s="277">
        <f>SUMIFS($I$4:$I$48,$F$4:$F$48,AQ19)</f>
        <v>0</v>
      </c>
      <c r="BU23" s="277">
        <f>SUMIFS($J$4:$J$48,$F$4:$F$48,AQ19)</f>
        <v>0</v>
      </c>
      <c r="BV23" s="278">
        <f>IF($AP$2=0,+BW23-BB19,0)</f>
        <v>0</v>
      </c>
      <c r="BW23" s="1059">
        <f>+Y$50</f>
        <v>0</v>
      </c>
      <c r="BX23" s="1026"/>
    </row>
    <row r="24" spans="1:76" ht="13.35" customHeight="1" x14ac:dyDescent="0.45">
      <c r="A24" s="1003" t="str">
        <f t="shared" si="0"/>
        <v>!</v>
      </c>
      <c r="B24" s="721"/>
      <c r="C24" s="1180"/>
      <c r="D24" s="722"/>
      <c r="E24" s="585"/>
      <c r="F24" s="586"/>
      <c r="G24" s="592"/>
      <c r="H24" s="1195"/>
      <c r="I24" s="1192"/>
      <c r="J24" s="1196"/>
      <c r="K24" s="1057">
        <f t="shared" si="4"/>
        <v>0</v>
      </c>
      <c r="L24" s="1049">
        <f t="shared" si="2"/>
        <v>0</v>
      </c>
      <c r="M24" s="1050">
        <f t="shared" si="45"/>
        <v>0</v>
      </c>
      <c r="N24" s="1051">
        <f t="shared" si="5"/>
        <v>0</v>
      </c>
      <c r="O24" s="87">
        <f t="shared" si="6"/>
        <v>0</v>
      </c>
      <c r="P24" s="87" t="str">
        <f t="shared" si="7"/>
        <v/>
      </c>
      <c r="Q24" s="1052">
        <f t="shared" si="8"/>
        <v>0</v>
      </c>
      <c r="R24" s="87">
        <f t="shared" si="9"/>
        <v>0</v>
      </c>
      <c r="S24" s="87" t="str">
        <f t="shared" si="10"/>
        <v/>
      </c>
      <c r="T24" s="1052">
        <f t="shared" si="11"/>
        <v>0</v>
      </c>
      <c r="U24" s="87">
        <f t="shared" si="12"/>
        <v>0</v>
      </c>
      <c r="V24" s="87" t="str">
        <f t="shared" si="13"/>
        <v/>
      </c>
      <c r="W24" s="1052">
        <f t="shared" si="14"/>
        <v>1</v>
      </c>
      <c r="X24" s="87">
        <f t="shared" si="15"/>
        <v>0</v>
      </c>
      <c r="Y24" s="87">
        <f t="shared" si="16"/>
        <v>0</v>
      </c>
      <c r="Z24" s="1052">
        <f t="shared" si="17"/>
        <v>1</v>
      </c>
      <c r="AA24" s="87">
        <f t="shared" si="18"/>
        <v>0</v>
      </c>
      <c r="AB24" s="87">
        <f t="shared" si="19"/>
        <v>0</v>
      </c>
      <c r="AC24" s="1052">
        <f t="shared" si="20"/>
        <v>1</v>
      </c>
      <c r="AD24" s="87">
        <f t="shared" si="21"/>
        <v>0</v>
      </c>
      <c r="AE24" s="87">
        <f t="shared" si="22"/>
        <v>0</v>
      </c>
      <c r="AF24" s="1052">
        <f t="shared" si="23"/>
        <v>1</v>
      </c>
      <c r="AG24" s="87">
        <f t="shared" si="24"/>
        <v>0</v>
      </c>
      <c r="AH24" s="87">
        <f t="shared" si="25"/>
        <v>0</v>
      </c>
      <c r="AI24" s="1052">
        <f t="shared" si="26"/>
        <v>1</v>
      </c>
      <c r="AJ24" s="87">
        <f t="shared" si="27"/>
        <v>0</v>
      </c>
      <c r="AK24" s="87">
        <f t="shared" si="28"/>
        <v>0</v>
      </c>
      <c r="AL24" s="1052">
        <f t="shared" si="29"/>
        <v>0</v>
      </c>
      <c r="AM24" s="91">
        <f t="shared" si="30"/>
        <v>0</v>
      </c>
      <c r="AN24" s="91" t="str">
        <f t="shared" si="31"/>
        <v/>
      </c>
      <c r="AO24" s="1053">
        <f>IF(AP24="E",1,0)</f>
        <v>0</v>
      </c>
      <c r="AP24" s="1054">
        <f t="shared" si="32"/>
        <v>0</v>
      </c>
      <c r="AQ24" s="219" t="str">
        <f>+Parameter!AH24</f>
        <v>#</v>
      </c>
      <c r="AR24" s="631"/>
      <c r="AS24" s="632">
        <f>SUM(AS25:AS28)</f>
        <v>0</v>
      </c>
      <c r="AT24" s="632"/>
      <c r="AU24" s="632"/>
      <c r="AV24" s="632"/>
      <c r="AW24" s="632">
        <f>SUM(AW25:AW28)</f>
        <v>0</v>
      </c>
      <c r="AX24" s="632"/>
      <c r="AY24" s="632"/>
      <c r="AZ24" s="632"/>
      <c r="BA24" s="632">
        <f>SUM(BA25:BA28)</f>
        <v>0</v>
      </c>
      <c r="BB24" s="634">
        <f>+BA24+AW24+AS24</f>
        <v>0</v>
      </c>
      <c r="BD24" s="268"/>
      <c r="BE24" s="274">
        <f>IF($I$2=AQ24,1,IF($I$2=Jahr!$M$7,1,0))</f>
        <v>1</v>
      </c>
      <c r="BF24" s="728">
        <v>1</v>
      </c>
      <c r="BG24" s="227"/>
      <c r="BH24" s="227"/>
      <c r="BI24" s="227"/>
      <c r="BJ24" s="227"/>
      <c r="BK24" s="227"/>
      <c r="BL24" s="227"/>
      <c r="BM24" s="227"/>
      <c r="BN24" s="227"/>
      <c r="BO24" s="227"/>
      <c r="BP24" s="273"/>
      <c r="BQ24" s="273"/>
      <c r="BR24" s="273"/>
      <c r="BV24" s="1055"/>
      <c r="BW24" s="1056"/>
      <c r="BX24" s="1026"/>
    </row>
    <row r="25" spans="1:76" ht="13.35" customHeight="1" x14ac:dyDescent="0.45">
      <c r="A25" s="1003" t="str">
        <f t="shared" si="0"/>
        <v>!</v>
      </c>
      <c r="B25" s="721"/>
      <c r="C25" s="1180"/>
      <c r="D25" s="722"/>
      <c r="E25" s="585"/>
      <c r="F25" s="586"/>
      <c r="G25" s="592"/>
      <c r="H25" s="1195"/>
      <c r="I25" s="1192"/>
      <c r="J25" s="1196"/>
      <c r="K25" s="1057">
        <f t="shared" si="4"/>
        <v>0</v>
      </c>
      <c r="L25" s="1049">
        <f t="shared" si="2"/>
        <v>0</v>
      </c>
      <c r="M25" s="1050">
        <f t="shared" si="3"/>
        <v>0</v>
      </c>
      <c r="N25" s="1051">
        <f t="shared" si="5"/>
        <v>0</v>
      </c>
      <c r="O25" s="87">
        <f t="shared" si="6"/>
        <v>0</v>
      </c>
      <c r="P25" s="87" t="str">
        <f t="shared" si="7"/>
        <v/>
      </c>
      <c r="Q25" s="1052">
        <f t="shared" si="8"/>
        <v>0</v>
      </c>
      <c r="R25" s="87">
        <f t="shared" si="9"/>
        <v>0</v>
      </c>
      <c r="S25" s="87" t="str">
        <f t="shared" si="10"/>
        <v/>
      </c>
      <c r="T25" s="1052">
        <f t="shared" si="11"/>
        <v>0</v>
      </c>
      <c r="U25" s="87">
        <f t="shared" si="12"/>
        <v>0</v>
      </c>
      <c r="V25" s="87" t="str">
        <f t="shared" si="13"/>
        <v/>
      </c>
      <c r="W25" s="1052">
        <f t="shared" si="14"/>
        <v>1</v>
      </c>
      <c r="X25" s="87">
        <f t="shared" si="15"/>
        <v>0</v>
      </c>
      <c r="Y25" s="87">
        <f t="shared" si="16"/>
        <v>0</v>
      </c>
      <c r="Z25" s="1052">
        <f t="shared" si="17"/>
        <v>1</v>
      </c>
      <c r="AA25" s="87">
        <f t="shared" si="18"/>
        <v>0</v>
      </c>
      <c r="AB25" s="87">
        <f t="shared" si="19"/>
        <v>0</v>
      </c>
      <c r="AC25" s="1052">
        <f t="shared" si="20"/>
        <v>1</v>
      </c>
      <c r="AD25" s="87">
        <f t="shared" si="21"/>
        <v>0</v>
      </c>
      <c r="AE25" s="87">
        <f t="shared" si="22"/>
        <v>0</v>
      </c>
      <c r="AF25" s="1052">
        <f t="shared" si="23"/>
        <v>1</v>
      </c>
      <c r="AG25" s="87">
        <f t="shared" si="24"/>
        <v>0</v>
      </c>
      <c r="AH25" s="87">
        <f t="shared" si="25"/>
        <v>0</v>
      </c>
      <c r="AI25" s="1052">
        <f t="shared" si="26"/>
        <v>1</v>
      </c>
      <c r="AJ25" s="87">
        <f t="shared" si="27"/>
        <v>0</v>
      </c>
      <c r="AK25" s="87">
        <f t="shared" si="28"/>
        <v>0</v>
      </c>
      <c r="AL25" s="1052">
        <f t="shared" si="29"/>
        <v>0</v>
      </c>
      <c r="AM25" s="91">
        <f t="shared" si="30"/>
        <v>0</v>
      </c>
      <c r="AN25" s="91" t="str">
        <f t="shared" si="31"/>
        <v/>
      </c>
      <c r="AO25" s="1058">
        <f>+Parameter!$D$8</f>
        <v>0</v>
      </c>
      <c r="AP25" s="1054">
        <f t="shared" si="32"/>
        <v>0</v>
      </c>
      <c r="AQ25" s="389">
        <f>+Parameter!AH25</f>
        <v>0</v>
      </c>
      <c r="AR25" s="390">
        <f>+Parameter!AI25</f>
        <v>0</v>
      </c>
      <c r="AS25" s="388">
        <f>SUMIFS($I$4:$I$48,$F$4:$F$48,AQ24,$E$4:$E$48,AQ25)+SUMIFS($J$4:$J$48,$F$4:$F$48,AQ24,$E$4:$E$48,AQ25)+SUMIFS($H$4:$H$48,$F$4:$F$48,AQ24,$E$4:$E$48,AQ25)</f>
        <v>0</v>
      </c>
      <c r="AT25" s="388"/>
      <c r="AU25" s="389">
        <f>+Parameter!AL25</f>
        <v>0</v>
      </c>
      <c r="AV25" s="390">
        <f>+Parameter!AM25</f>
        <v>0</v>
      </c>
      <c r="AW25" s="388">
        <f>SUMIFS($I$4:$I$48,$F$4:$F$48,AQ24,$E$4:$E$48,AU25)+SUMIFS($J$4:$J$48,$F$4:$F$48,AQ24,$E$4:$E$48,AU25)+SUMIFS($H$4:$H$48,$F$4:$F$48,AQ24,$E$4:$E$48,AU25)</f>
        <v>0</v>
      </c>
      <c r="AX25" s="388"/>
      <c r="AY25" s="389">
        <f>+Parameter!AP25</f>
        <v>0</v>
      </c>
      <c r="AZ25" s="390">
        <f>+Parameter!AQ25</f>
        <v>0</v>
      </c>
      <c r="BA25" s="388">
        <f>SUMIFS($I$4:$I$48,$F$4:$F$48,AQ24,$E$4:$E$48,AY25)+SUMIFS($J$4:$J$48,$F$4:$F$48,AQ24,$E$4:$E$48,AY25)+SUMIFS($H$4:$H$48,$F$4:$F$48,AQ24,$E$4:$E$48,AY25)</f>
        <v>0</v>
      </c>
      <c r="BB25" s="370" t="str">
        <f>IF(AND($B$50="y",BB26&lt;&gt;0),"aktuell","")</f>
        <v/>
      </c>
      <c r="BD25" s="268"/>
      <c r="BE25" s="274">
        <f>IF($I$2=AQ24,1,IF($I$2=Jahr!$M$7,1,0))</f>
        <v>1</v>
      </c>
      <c r="BF25" s="728">
        <v>1</v>
      </c>
      <c r="BG25" s="699">
        <f t="shared" si="33"/>
        <v>0</v>
      </c>
      <c r="BH25" s="699">
        <f t="shared" si="34"/>
        <v>0</v>
      </c>
      <c r="BI25" s="699">
        <f t="shared" si="35"/>
        <v>0</v>
      </c>
      <c r="BJ25" s="700">
        <f t="shared" si="36"/>
        <v>0</v>
      </c>
      <c r="BK25" s="700">
        <f t="shared" si="37"/>
        <v>0</v>
      </c>
      <c r="BL25" s="700">
        <f t="shared" si="38"/>
        <v>0</v>
      </c>
      <c r="BM25" s="701">
        <f t="shared" si="39"/>
        <v>0</v>
      </c>
      <c r="BN25" s="701">
        <f t="shared" si="40"/>
        <v>0</v>
      </c>
      <c r="BO25" s="701">
        <f t="shared" si="41"/>
        <v>0</v>
      </c>
      <c r="BP25" s="698">
        <f t="shared" si="42"/>
        <v>0</v>
      </c>
      <c r="BQ25" s="698">
        <f t="shared" si="43"/>
        <v>0</v>
      </c>
      <c r="BR25" s="698">
        <f t="shared" si="44"/>
        <v>0</v>
      </c>
      <c r="BS25" s="270" t="s">
        <v>8</v>
      </c>
      <c r="BV25" s="1055"/>
      <c r="BW25" s="1056"/>
      <c r="BX25" s="1026"/>
    </row>
    <row r="26" spans="1:76" ht="13.35" customHeight="1" x14ac:dyDescent="0.45">
      <c r="A26" s="1003" t="str">
        <f t="shared" si="0"/>
        <v>!</v>
      </c>
      <c r="B26" s="721"/>
      <c r="C26" s="1180"/>
      <c r="D26" s="722"/>
      <c r="E26" s="731"/>
      <c r="F26" s="732"/>
      <c r="G26" s="592"/>
      <c r="H26" s="1195"/>
      <c r="I26" s="1192"/>
      <c r="J26" s="1196"/>
      <c r="K26" s="1057">
        <f t="shared" si="4"/>
        <v>0</v>
      </c>
      <c r="L26" s="1049">
        <f t="shared" si="2"/>
        <v>0</v>
      </c>
      <c r="M26" s="1050">
        <f t="shared" ref="M26:M35" si="46">IF(AND(B26&gt;0,B26&lt;&gt;"x",M25&lt;&gt;0),+M25+1,0)</f>
        <v>0</v>
      </c>
      <c r="N26" s="1051">
        <f t="shared" si="5"/>
        <v>0</v>
      </c>
      <c r="O26" s="87">
        <f t="shared" si="6"/>
        <v>0</v>
      </c>
      <c r="P26" s="87" t="str">
        <f t="shared" si="7"/>
        <v/>
      </c>
      <c r="Q26" s="1052">
        <f t="shared" si="8"/>
        <v>0</v>
      </c>
      <c r="R26" s="87">
        <f t="shared" si="9"/>
        <v>0</v>
      </c>
      <c r="S26" s="87" t="str">
        <f t="shared" si="10"/>
        <v/>
      </c>
      <c r="T26" s="1052">
        <f t="shared" si="11"/>
        <v>0</v>
      </c>
      <c r="U26" s="87">
        <f t="shared" si="12"/>
        <v>0</v>
      </c>
      <c r="V26" s="87" t="str">
        <f t="shared" si="13"/>
        <v/>
      </c>
      <c r="W26" s="1052">
        <f t="shared" si="14"/>
        <v>1</v>
      </c>
      <c r="X26" s="87">
        <f t="shared" si="15"/>
        <v>0</v>
      </c>
      <c r="Y26" s="87">
        <f t="shared" si="16"/>
        <v>0</v>
      </c>
      <c r="Z26" s="1052">
        <f t="shared" si="17"/>
        <v>1</v>
      </c>
      <c r="AA26" s="87">
        <f t="shared" si="18"/>
        <v>0</v>
      </c>
      <c r="AB26" s="87">
        <f t="shared" si="19"/>
        <v>0</v>
      </c>
      <c r="AC26" s="1052">
        <f t="shared" si="20"/>
        <v>1</v>
      </c>
      <c r="AD26" s="87">
        <f t="shared" si="21"/>
        <v>0</v>
      </c>
      <c r="AE26" s="87">
        <f t="shared" si="22"/>
        <v>0</v>
      </c>
      <c r="AF26" s="1052">
        <f t="shared" si="23"/>
        <v>1</v>
      </c>
      <c r="AG26" s="87">
        <f t="shared" si="24"/>
        <v>0</v>
      </c>
      <c r="AH26" s="87">
        <f t="shared" si="25"/>
        <v>0</v>
      </c>
      <c r="AI26" s="1052">
        <f t="shared" si="26"/>
        <v>1</v>
      </c>
      <c r="AJ26" s="87">
        <f t="shared" si="27"/>
        <v>0</v>
      </c>
      <c r="AK26" s="87">
        <f t="shared" si="28"/>
        <v>0</v>
      </c>
      <c r="AL26" s="1052">
        <f t="shared" si="29"/>
        <v>0</v>
      </c>
      <c r="AM26" s="91">
        <f t="shared" si="30"/>
        <v>0</v>
      </c>
      <c r="AN26" s="91" t="str">
        <f t="shared" si="31"/>
        <v/>
      </c>
      <c r="AO26" s="1058">
        <f>+Parameter!$D$8</f>
        <v>0</v>
      </c>
      <c r="AP26" s="1054">
        <f t="shared" si="32"/>
        <v>0</v>
      </c>
      <c r="AQ26" s="390">
        <f>+Parameter!AH26</f>
        <v>0</v>
      </c>
      <c r="AR26" s="390">
        <f>+Parameter!AI26</f>
        <v>0</v>
      </c>
      <c r="AS26" s="388">
        <f>SUMIFS($I$4:$I$48,$F$4:$F$48,AQ24,$E$4:$E$48,AQ26)+SUMIFS($J$4:$J$48,$F$4:$F$48,AQ24,$E$4:$E$48,AQ26)+SUMIFS($H$4:$H$48,$F$4:$F$48,AQ24,$E$4:$E$48,AQ26)</f>
        <v>0</v>
      </c>
      <c r="AT26" s="388"/>
      <c r="AU26" s="390">
        <f>+Parameter!AL26</f>
        <v>0</v>
      </c>
      <c r="AV26" s="390">
        <f>+Parameter!AM26</f>
        <v>0</v>
      </c>
      <c r="AW26" s="388">
        <f>SUMIFS($I$4:$I$48,$F$4:$F$48,AQ24,$E$4:$E$48,AU26)+SUMIFS($J$4:$J$48,$F$4:$F$48,AQ24,$E$4:$E$48,AU26)+SUMIFS($H$4:$H$48,$F$4:$F$48,AQ24,$E$4:$E$48,AU26)</f>
        <v>0</v>
      </c>
      <c r="AX26" s="388"/>
      <c r="AY26" s="390">
        <f>+Parameter!AP26</f>
        <v>0</v>
      </c>
      <c r="AZ26" s="390">
        <f>+Parameter!AQ26</f>
        <v>0</v>
      </c>
      <c r="BA26" s="388">
        <f>SUMIFS($I$4:$I$48,$F$4:$F$48,AQ24,$E$4:$E$48,AY26)+SUMIFS($J$4:$J$48,$F$4:$F$48,AQ24,$E$4:$E$48,AY26)+SUMIFS($H$4:$H$48,$F$4:$F$48,AQ24,$E$4:$E$48,AY26)</f>
        <v>0</v>
      </c>
      <c r="BB26" s="371">
        <f>+AB2</f>
        <v>0</v>
      </c>
      <c r="BD26" s="268"/>
      <c r="BE26" s="274">
        <f>IF($I$2=AQ24,1,IF($I$2=Jahr!$M$7,1,0))</f>
        <v>1</v>
      </c>
      <c r="BF26" s="728">
        <v>1</v>
      </c>
      <c r="BG26" s="699">
        <f t="shared" si="33"/>
        <v>0</v>
      </c>
      <c r="BH26" s="699">
        <f t="shared" si="34"/>
        <v>0</v>
      </c>
      <c r="BI26" s="699">
        <f t="shared" si="35"/>
        <v>0</v>
      </c>
      <c r="BJ26" s="700">
        <f t="shared" si="36"/>
        <v>0</v>
      </c>
      <c r="BK26" s="700">
        <f t="shared" si="37"/>
        <v>0</v>
      </c>
      <c r="BL26" s="700">
        <f t="shared" si="38"/>
        <v>0</v>
      </c>
      <c r="BM26" s="701">
        <f t="shared" si="39"/>
        <v>0</v>
      </c>
      <c r="BN26" s="701">
        <f t="shared" si="40"/>
        <v>0</v>
      </c>
      <c r="BO26" s="701">
        <f t="shared" si="41"/>
        <v>0</v>
      </c>
      <c r="BP26" s="698">
        <f t="shared" si="42"/>
        <v>0</v>
      </c>
      <c r="BQ26" s="698">
        <f t="shared" si="43"/>
        <v>0</v>
      </c>
      <c r="BR26" s="698">
        <f t="shared" si="44"/>
        <v>0</v>
      </c>
      <c r="BS26" s="275">
        <f>SUMIFS($H$4:$H$48,$F$4:$F$48,AQ24,$B$4:$B$48,"&gt;0")</f>
        <v>0</v>
      </c>
      <c r="BT26" s="275">
        <f>SUMIFS($I$4:$I$48,$F$4:$F$48,AQ24,$B$4:$B$48,"&gt;0")</f>
        <v>0</v>
      </c>
      <c r="BU26" s="275">
        <f>SUMIFS($J$4:$J$48,$F$4:$F$48,AQ24,$B$4:$B$48,"&gt;0")</f>
        <v>0</v>
      </c>
      <c r="BV26" s="276"/>
      <c r="BW26" s="1056"/>
      <c r="BX26" s="1026"/>
    </row>
    <row r="27" spans="1:76" ht="13.35" customHeight="1" x14ac:dyDescent="0.45">
      <c r="A27" s="1003" t="str">
        <f t="shared" si="0"/>
        <v>!</v>
      </c>
      <c r="B27" s="721"/>
      <c r="C27" s="1180"/>
      <c r="D27" s="722"/>
      <c r="E27" s="585"/>
      <c r="F27" s="586"/>
      <c r="G27" s="592"/>
      <c r="H27" s="1195"/>
      <c r="I27" s="1192"/>
      <c r="J27" s="1196"/>
      <c r="K27" s="1057">
        <f t="shared" si="4"/>
        <v>0</v>
      </c>
      <c r="L27" s="1049">
        <f t="shared" si="2"/>
        <v>0</v>
      </c>
      <c r="M27" s="1050">
        <f t="shared" si="46"/>
        <v>0</v>
      </c>
      <c r="N27" s="1051">
        <f t="shared" si="5"/>
        <v>0</v>
      </c>
      <c r="O27" s="87">
        <f t="shared" si="6"/>
        <v>0</v>
      </c>
      <c r="P27" s="87" t="str">
        <f t="shared" si="7"/>
        <v/>
      </c>
      <c r="Q27" s="1052">
        <f t="shared" si="8"/>
        <v>0</v>
      </c>
      <c r="R27" s="87">
        <f t="shared" si="9"/>
        <v>0</v>
      </c>
      <c r="S27" s="87" t="str">
        <f t="shared" si="10"/>
        <v/>
      </c>
      <c r="T27" s="1052">
        <f t="shared" si="11"/>
        <v>0</v>
      </c>
      <c r="U27" s="87">
        <f t="shared" si="12"/>
        <v>0</v>
      </c>
      <c r="V27" s="87" t="str">
        <f t="shared" si="13"/>
        <v/>
      </c>
      <c r="W27" s="1052">
        <f t="shared" si="14"/>
        <v>1</v>
      </c>
      <c r="X27" s="87">
        <f t="shared" si="15"/>
        <v>0</v>
      </c>
      <c r="Y27" s="87">
        <f t="shared" si="16"/>
        <v>0</v>
      </c>
      <c r="Z27" s="1052">
        <f t="shared" si="17"/>
        <v>1</v>
      </c>
      <c r="AA27" s="87">
        <f t="shared" si="18"/>
        <v>0</v>
      </c>
      <c r="AB27" s="87">
        <f t="shared" si="19"/>
        <v>0</v>
      </c>
      <c r="AC27" s="1052">
        <f t="shared" si="20"/>
        <v>1</v>
      </c>
      <c r="AD27" s="87">
        <f t="shared" si="21"/>
        <v>0</v>
      </c>
      <c r="AE27" s="87">
        <f t="shared" si="22"/>
        <v>0</v>
      </c>
      <c r="AF27" s="1052">
        <f t="shared" si="23"/>
        <v>1</v>
      </c>
      <c r="AG27" s="87">
        <f t="shared" si="24"/>
        <v>0</v>
      </c>
      <c r="AH27" s="87">
        <f t="shared" si="25"/>
        <v>0</v>
      </c>
      <c r="AI27" s="1052">
        <f t="shared" si="26"/>
        <v>1</v>
      </c>
      <c r="AJ27" s="87">
        <f t="shared" si="27"/>
        <v>0</v>
      </c>
      <c r="AK27" s="87">
        <f t="shared" si="28"/>
        <v>0</v>
      </c>
      <c r="AL27" s="1052">
        <f t="shared" si="29"/>
        <v>0</v>
      </c>
      <c r="AM27" s="91">
        <f t="shared" si="30"/>
        <v>0</v>
      </c>
      <c r="AN27" s="91" t="str">
        <f t="shared" si="31"/>
        <v/>
      </c>
      <c r="AO27" s="1058">
        <f>+Parameter!$D$8</f>
        <v>0</v>
      </c>
      <c r="AP27" s="1054">
        <f t="shared" si="32"/>
        <v>0</v>
      </c>
      <c r="AQ27" s="390">
        <f>+Parameter!AH27</f>
        <v>0</v>
      </c>
      <c r="AR27" s="390">
        <f>+Parameter!AI27</f>
        <v>0</v>
      </c>
      <c r="AS27" s="388">
        <f>SUMIFS($I$4:$I$48,$F$4:$F$48,AQ24,$E$4:$E$48,AQ27)+SUMIFS($J$4:$J$48,$F$4:$F$48,AQ24,$E$4:$E$48,AQ27)+SUMIFS($H$4:$H$48,$F$4:$F$48,AQ24,$E$4:$E$48,AQ27)</f>
        <v>0</v>
      </c>
      <c r="AT27" s="388"/>
      <c r="AU27" s="390">
        <f>+Parameter!AL27</f>
        <v>0</v>
      </c>
      <c r="AV27" s="390">
        <f>+Parameter!AM27</f>
        <v>0</v>
      </c>
      <c r="AW27" s="388">
        <f>SUMIFS($I$4:$I$48,$F$4:$F$48,AQ24,$E$4:$E$48,AU27)+SUMIFS($J$4:$J$48,$F$4:$F$48,AQ24,$E$4:$E$48,AU27)+SUMIFS($H$4:$H$48,$F$4:$F$48,AQ24,$E$4:$E$48,AU27)</f>
        <v>0</v>
      </c>
      <c r="AX27" s="388"/>
      <c r="AY27" s="390">
        <f>+Parameter!AP27</f>
        <v>0</v>
      </c>
      <c r="AZ27" s="390">
        <f>+Parameter!AQ27</f>
        <v>0</v>
      </c>
      <c r="BA27" s="388">
        <f>SUMIFS($I$4:$I$48,$F$4:$F$48,AQ24,$E$4:$E$48,AY27)+SUMIFS($J$4:$J$48,$F$4:$F$48,AQ24,$E$4:$E$48,AY27)+SUMIFS($H$4:$H$48,$F$4:$F$48,AQ24,$E$4:$E$48,AY27)</f>
        <v>0</v>
      </c>
      <c r="BB27" s="372" t="str">
        <f>IF(BB28&lt;&gt;0,"Monatsende","")</f>
        <v/>
      </c>
      <c r="BD27" s="268"/>
      <c r="BE27" s="274">
        <f>IF($I$2=AQ24,1,IF($I$2=Jahr!$M$7,1,0))</f>
        <v>1</v>
      </c>
      <c r="BF27" s="728">
        <v>1</v>
      </c>
      <c r="BG27" s="699">
        <f t="shared" si="33"/>
        <v>0</v>
      </c>
      <c r="BH27" s="699">
        <f t="shared" si="34"/>
        <v>0</v>
      </c>
      <c r="BI27" s="699">
        <f t="shared" si="35"/>
        <v>0</v>
      </c>
      <c r="BJ27" s="700">
        <f t="shared" si="36"/>
        <v>0</v>
      </c>
      <c r="BK27" s="700">
        <f t="shared" si="37"/>
        <v>0</v>
      </c>
      <c r="BL27" s="700">
        <f t="shared" si="38"/>
        <v>0</v>
      </c>
      <c r="BM27" s="701">
        <f t="shared" si="39"/>
        <v>0</v>
      </c>
      <c r="BN27" s="701">
        <f t="shared" si="40"/>
        <v>0</v>
      </c>
      <c r="BO27" s="701">
        <f t="shared" si="41"/>
        <v>0</v>
      </c>
      <c r="BP27" s="698">
        <f t="shared" si="42"/>
        <v>0</v>
      </c>
      <c r="BQ27" s="698">
        <f t="shared" si="43"/>
        <v>0</v>
      </c>
      <c r="BR27" s="698">
        <f t="shared" si="44"/>
        <v>0</v>
      </c>
      <c r="BS27" s="270" t="s">
        <v>22</v>
      </c>
      <c r="BV27" s="1055"/>
      <c r="BW27" s="1056"/>
      <c r="BX27" s="1026"/>
    </row>
    <row r="28" spans="1:76" ht="13.35" customHeight="1" x14ac:dyDescent="0.45">
      <c r="A28" s="1003" t="str">
        <f t="shared" si="0"/>
        <v>!</v>
      </c>
      <c r="B28" s="721"/>
      <c r="C28" s="1180"/>
      <c r="D28" s="722"/>
      <c r="E28" s="585"/>
      <c r="F28" s="586"/>
      <c r="G28" s="592"/>
      <c r="H28" s="1195"/>
      <c r="I28" s="1192"/>
      <c r="J28" s="1196"/>
      <c r="K28" s="1057">
        <f t="shared" si="4"/>
        <v>0</v>
      </c>
      <c r="L28" s="1049">
        <f t="shared" si="2"/>
        <v>0</v>
      </c>
      <c r="M28" s="1050">
        <f t="shared" si="46"/>
        <v>0</v>
      </c>
      <c r="N28" s="1051">
        <f t="shared" si="5"/>
        <v>0</v>
      </c>
      <c r="O28" s="87">
        <f t="shared" si="6"/>
        <v>0</v>
      </c>
      <c r="P28" s="87" t="str">
        <f t="shared" si="7"/>
        <v/>
      </c>
      <c r="Q28" s="1052">
        <f t="shared" si="8"/>
        <v>0</v>
      </c>
      <c r="R28" s="87">
        <f t="shared" si="9"/>
        <v>0</v>
      </c>
      <c r="S28" s="87" t="str">
        <f t="shared" si="10"/>
        <v/>
      </c>
      <c r="T28" s="1052">
        <f t="shared" si="11"/>
        <v>0</v>
      </c>
      <c r="U28" s="87">
        <f t="shared" si="12"/>
        <v>0</v>
      </c>
      <c r="V28" s="87" t="str">
        <f t="shared" si="13"/>
        <v/>
      </c>
      <c r="W28" s="1052">
        <f t="shared" si="14"/>
        <v>1</v>
      </c>
      <c r="X28" s="87">
        <f t="shared" si="15"/>
        <v>0</v>
      </c>
      <c r="Y28" s="87">
        <f t="shared" si="16"/>
        <v>0</v>
      </c>
      <c r="Z28" s="1052">
        <f t="shared" si="17"/>
        <v>1</v>
      </c>
      <c r="AA28" s="87">
        <f t="shared" si="18"/>
        <v>0</v>
      </c>
      <c r="AB28" s="87">
        <f t="shared" si="19"/>
        <v>0</v>
      </c>
      <c r="AC28" s="1052">
        <f t="shared" si="20"/>
        <v>1</v>
      </c>
      <c r="AD28" s="87">
        <f t="shared" si="21"/>
        <v>0</v>
      </c>
      <c r="AE28" s="87">
        <f t="shared" si="22"/>
        <v>0</v>
      </c>
      <c r="AF28" s="1052">
        <f t="shared" si="23"/>
        <v>1</v>
      </c>
      <c r="AG28" s="87">
        <f t="shared" si="24"/>
        <v>0</v>
      </c>
      <c r="AH28" s="87">
        <f t="shared" si="25"/>
        <v>0</v>
      </c>
      <c r="AI28" s="1052">
        <f t="shared" si="26"/>
        <v>1</v>
      </c>
      <c r="AJ28" s="87">
        <f t="shared" si="27"/>
        <v>0</v>
      </c>
      <c r="AK28" s="87">
        <f t="shared" si="28"/>
        <v>0</v>
      </c>
      <c r="AL28" s="1052">
        <f t="shared" si="29"/>
        <v>0</v>
      </c>
      <c r="AM28" s="91">
        <f t="shared" si="30"/>
        <v>0</v>
      </c>
      <c r="AN28" s="91" t="str">
        <f t="shared" si="31"/>
        <v/>
      </c>
      <c r="AO28" s="1058">
        <f>+Parameter!$D$8</f>
        <v>0</v>
      </c>
      <c r="AP28" s="1054">
        <f t="shared" si="32"/>
        <v>0</v>
      </c>
      <c r="AQ28" s="392">
        <f>+Parameter!AH28</f>
        <v>0</v>
      </c>
      <c r="AR28" s="392">
        <f>+Parameter!AI28</f>
        <v>0</v>
      </c>
      <c r="AS28" s="388">
        <f>SUMIFS($I$4:$I$48,$F$4:$F$48,AQ24,$E$4:$E$48,AQ28)+SUMIFS($J$4:$J$48,$F$4:$F$48,AQ24,$E$4:$E$48,AQ28)+SUMIFS($H$4:$H$48,$F$4:$F$48,AQ24,$E$4:$E$48,AQ28)</f>
        <v>0</v>
      </c>
      <c r="AT28" s="391"/>
      <c r="AU28" s="392">
        <f>+Parameter!AL28</f>
        <v>0</v>
      </c>
      <c r="AV28" s="392">
        <f>+Parameter!AM28</f>
        <v>0</v>
      </c>
      <c r="AW28" s="388">
        <f>SUMIFS($I$4:$I$48,$F$4:$F$48,AQ24,$E$4:$E$48,AU28)+SUMIFS($J$4:$J$48,$F$4:$F$48,AQ24,$E$4:$E$48,AU28)+SUMIFS($H$4:$H$48,$F$4:$F$48,AQ24,$E$4:$E$48,AU28)</f>
        <v>0</v>
      </c>
      <c r="AX28" s="391"/>
      <c r="AY28" s="392">
        <f>+Parameter!AP28</f>
        <v>0</v>
      </c>
      <c r="AZ28" s="392">
        <f>+Parameter!AQ28</f>
        <v>0</v>
      </c>
      <c r="BA28" s="388">
        <f>SUMIFS($I$4:$I$48,$F$4:$F$48,AQ24,$E$4:$E$48,AY28)+SUMIFS($J$4:$J$48,$F$4:$F$48,AQ24,$E$4:$E$48,AY28)+SUMIFS($H$4:$H$48,$F$4:$F$48,AQ24,$E$4:$E$48,AY28)</f>
        <v>0</v>
      </c>
      <c r="BB28" s="375">
        <f>+AB3</f>
        <v>0</v>
      </c>
      <c r="BD28" s="268"/>
      <c r="BE28" s="274">
        <f>IF($I$2=AQ24,1,IF($I$2=Jahr!$M$7,1,0))</f>
        <v>1</v>
      </c>
      <c r="BF28" s="728">
        <v>1</v>
      </c>
      <c r="BG28" s="702">
        <f t="shared" si="33"/>
        <v>0</v>
      </c>
      <c r="BH28" s="702">
        <f t="shared" si="34"/>
        <v>0</v>
      </c>
      <c r="BI28" s="702">
        <f t="shared" si="35"/>
        <v>0</v>
      </c>
      <c r="BJ28" s="703">
        <f t="shared" si="36"/>
        <v>0</v>
      </c>
      <c r="BK28" s="703">
        <f t="shared" si="37"/>
        <v>0</v>
      </c>
      <c r="BL28" s="703">
        <f t="shared" si="38"/>
        <v>0</v>
      </c>
      <c r="BM28" s="704">
        <f t="shared" si="39"/>
        <v>0</v>
      </c>
      <c r="BN28" s="704">
        <f t="shared" si="40"/>
        <v>0</v>
      </c>
      <c r="BO28" s="704">
        <f t="shared" si="41"/>
        <v>0</v>
      </c>
      <c r="BP28" s="705">
        <f t="shared" si="42"/>
        <v>0</v>
      </c>
      <c r="BQ28" s="705">
        <f t="shared" si="43"/>
        <v>0</v>
      </c>
      <c r="BR28" s="705">
        <f t="shared" si="44"/>
        <v>0</v>
      </c>
      <c r="BS28" s="277">
        <f>SUMIFS($H$4:$H$48,$F$4:$F$48,AQ24)</f>
        <v>0</v>
      </c>
      <c r="BT28" s="277">
        <f>SUMIFS($I$4:$I$48,$F$4:$F$48,AQ24)</f>
        <v>0</v>
      </c>
      <c r="BU28" s="277">
        <f>SUMIFS($J$4:$J$48,$F$4:$F$48,AQ24)</f>
        <v>0</v>
      </c>
      <c r="BV28" s="278">
        <f>IF($AP$2=0,+BW28-BB24,0)</f>
        <v>0</v>
      </c>
      <c r="BW28" s="1059">
        <f>+AB$50</f>
        <v>0</v>
      </c>
      <c r="BX28" s="1026"/>
    </row>
    <row r="29" spans="1:76" ht="13.35" customHeight="1" x14ac:dyDescent="0.45">
      <c r="A29" s="1003" t="str">
        <f t="shared" si="0"/>
        <v>!</v>
      </c>
      <c r="B29" s="721"/>
      <c r="C29" s="1180"/>
      <c r="D29" s="722"/>
      <c r="E29" s="585"/>
      <c r="F29" s="586"/>
      <c r="G29" s="592"/>
      <c r="H29" s="1195"/>
      <c r="I29" s="1192"/>
      <c r="J29" s="1196"/>
      <c r="K29" s="1057">
        <f t="shared" si="4"/>
        <v>0</v>
      </c>
      <c r="L29" s="1049">
        <f t="shared" si="2"/>
        <v>0</v>
      </c>
      <c r="M29" s="1050">
        <f t="shared" si="46"/>
        <v>0</v>
      </c>
      <c r="N29" s="1051">
        <f t="shared" si="5"/>
        <v>0</v>
      </c>
      <c r="O29" s="87">
        <f t="shared" si="6"/>
        <v>0</v>
      </c>
      <c r="P29" s="87" t="str">
        <f t="shared" si="7"/>
        <v/>
      </c>
      <c r="Q29" s="1052">
        <f t="shared" si="8"/>
        <v>0</v>
      </c>
      <c r="R29" s="87">
        <f t="shared" si="9"/>
        <v>0</v>
      </c>
      <c r="S29" s="87" t="str">
        <f t="shared" si="10"/>
        <v/>
      </c>
      <c r="T29" s="1052">
        <f t="shared" si="11"/>
        <v>0</v>
      </c>
      <c r="U29" s="87">
        <f t="shared" si="12"/>
        <v>0</v>
      </c>
      <c r="V29" s="87" t="str">
        <f t="shared" si="13"/>
        <v/>
      </c>
      <c r="W29" s="1052">
        <f t="shared" si="14"/>
        <v>1</v>
      </c>
      <c r="X29" s="87">
        <f t="shared" si="15"/>
        <v>0</v>
      </c>
      <c r="Y29" s="87">
        <f t="shared" si="16"/>
        <v>0</v>
      </c>
      <c r="Z29" s="1052">
        <f t="shared" si="17"/>
        <v>1</v>
      </c>
      <c r="AA29" s="87">
        <f t="shared" si="18"/>
        <v>0</v>
      </c>
      <c r="AB29" s="87">
        <f t="shared" si="19"/>
        <v>0</v>
      </c>
      <c r="AC29" s="1052">
        <f t="shared" si="20"/>
        <v>1</v>
      </c>
      <c r="AD29" s="87">
        <f t="shared" si="21"/>
        <v>0</v>
      </c>
      <c r="AE29" s="87">
        <f t="shared" si="22"/>
        <v>0</v>
      </c>
      <c r="AF29" s="1052">
        <f t="shared" si="23"/>
        <v>1</v>
      </c>
      <c r="AG29" s="87">
        <f t="shared" si="24"/>
        <v>0</v>
      </c>
      <c r="AH29" s="87">
        <f t="shared" si="25"/>
        <v>0</v>
      </c>
      <c r="AI29" s="1052">
        <f t="shared" si="26"/>
        <v>1</v>
      </c>
      <c r="AJ29" s="87">
        <f t="shared" si="27"/>
        <v>0</v>
      </c>
      <c r="AK29" s="87">
        <f t="shared" si="28"/>
        <v>0</v>
      </c>
      <c r="AL29" s="1052">
        <f t="shared" si="29"/>
        <v>0</v>
      </c>
      <c r="AM29" s="91">
        <f t="shared" si="30"/>
        <v>0</v>
      </c>
      <c r="AN29" s="91" t="str">
        <f t="shared" si="31"/>
        <v/>
      </c>
      <c r="AO29" s="1053">
        <f>IF(AP29="E",1,0)</f>
        <v>0</v>
      </c>
      <c r="AP29" s="1054">
        <f t="shared" si="32"/>
        <v>0</v>
      </c>
      <c r="AQ29" s="220" t="str">
        <f>+Parameter!AH29</f>
        <v>#</v>
      </c>
      <c r="AR29" s="631"/>
      <c r="AS29" s="632">
        <f>SUM(AS30:AS33)</f>
        <v>0</v>
      </c>
      <c r="AT29" s="632"/>
      <c r="AU29" s="632"/>
      <c r="AV29" s="632"/>
      <c r="AW29" s="632">
        <f>SUM(AW30:AW33)</f>
        <v>0</v>
      </c>
      <c r="AX29" s="632"/>
      <c r="AY29" s="632"/>
      <c r="AZ29" s="632"/>
      <c r="BA29" s="632">
        <f>SUM(BA30:BA33)</f>
        <v>0</v>
      </c>
      <c r="BB29" s="634">
        <f>+BA29+AW29+AS29</f>
        <v>0</v>
      </c>
      <c r="BD29" s="268"/>
      <c r="BE29" s="274">
        <f>IF($I$2=AQ29,1,IF($I$2=Jahr!$M$7,1,0))</f>
        <v>1</v>
      </c>
      <c r="BF29" s="728">
        <v>1</v>
      </c>
      <c r="BG29" s="227"/>
      <c r="BH29" s="227"/>
      <c r="BI29" s="227"/>
      <c r="BJ29" s="227"/>
      <c r="BK29" s="227"/>
      <c r="BL29" s="227"/>
      <c r="BM29" s="227"/>
      <c r="BN29" s="227"/>
      <c r="BO29" s="227"/>
      <c r="BP29" s="273"/>
      <c r="BQ29" s="273"/>
      <c r="BR29" s="273"/>
      <c r="BV29" s="1055"/>
      <c r="BW29" s="1056"/>
      <c r="BX29" s="1026"/>
    </row>
    <row r="30" spans="1:76" ht="13.35" customHeight="1" x14ac:dyDescent="0.45">
      <c r="A30" s="1003" t="str">
        <f t="shared" si="0"/>
        <v>!</v>
      </c>
      <c r="B30" s="721"/>
      <c r="C30" s="1180"/>
      <c r="D30" s="722"/>
      <c r="E30" s="585"/>
      <c r="F30" s="586"/>
      <c r="G30" s="592"/>
      <c r="H30" s="1195"/>
      <c r="I30" s="1192"/>
      <c r="J30" s="1196"/>
      <c r="K30" s="1057">
        <f t="shared" si="4"/>
        <v>0</v>
      </c>
      <c r="L30" s="1049">
        <f t="shared" si="2"/>
        <v>0</v>
      </c>
      <c r="M30" s="1050">
        <f t="shared" si="46"/>
        <v>0</v>
      </c>
      <c r="N30" s="1051">
        <f t="shared" si="5"/>
        <v>0</v>
      </c>
      <c r="O30" s="87">
        <f t="shared" si="6"/>
        <v>0</v>
      </c>
      <c r="P30" s="87" t="str">
        <f t="shared" si="7"/>
        <v/>
      </c>
      <c r="Q30" s="1052">
        <f t="shared" si="8"/>
        <v>0</v>
      </c>
      <c r="R30" s="87">
        <f t="shared" si="9"/>
        <v>0</v>
      </c>
      <c r="S30" s="87" t="str">
        <f t="shared" si="10"/>
        <v/>
      </c>
      <c r="T30" s="1052">
        <f t="shared" si="11"/>
        <v>0</v>
      </c>
      <c r="U30" s="87">
        <f t="shared" si="12"/>
        <v>0</v>
      </c>
      <c r="V30" s="87" t="str">
        <f t="shared" si="13"/>
        <v/>
      </c>
      <c r="W30" s="1052">
        <f t="shared" si="14"/>
        <v>1</v>
      </c>
      <c r="X30" s="87">
        <f t="shared" si="15"/>
        <v>0</v>
      </c>
      <c r="Y30" s="87">
        <f t="shared" si="16"/>
        <v>0</v>
      </c>
      <c r="Z30" s="1052">
        <f t="shared" si="17"/>
        <v>1</v>
      </c>
      <c r="AA30" s="87">
        <f t="shared" si="18"/>
        <v>0</v>
      </c>
      <c r="AB30" s="87">
        <f t="shared" si="19"/>
        <v>0</v>
      </c>
      <c r="AC30" s="1052">
        <f t="shared" si="20"/>
        <v>1</v>
      </c>
      <c r="AD30" s="87">
        <f t="shared" si="21"/>
        <v>0</v>
      </c>
      <c r="AE30" s="87">
        <f t="shared" si="22"/>
        <v>0</v>
      </c>
      <c r="AF30" s="1052">
        <f t="shared" si="23"/>
        <v>1</v>
      </c>
      <c r="AG30" s="87">
        <f t="shared" si="24"/>
        <v>0</v>
      </c>
      <c r="AH30" s="87">
        <f t="shared" si="25"/>
        <v>0</v>
      </c>
      <c r="AI30" s="1052">
        <f t="shared" si="26"/>
        <v>1</v>
      </c>
      <c r="AJ30" s="87">
        <f t="shared" si="27"/>
        <v>0</v>
      </c>
      <c r="AK30" s="87">
        <f t="shared" si="28"/>
        <v>0</v>
      </c>
      <c r="AL30" s="1052">
        <f t="shared" si="29"/>
        <v>0</v>
      </c>
      <c r="AM30" s="91">
        <f t="shared" si="30"/>
        <v>0</v>
      </c>
      <c r="AN30" s="91" t="str">
        <f t="shared" si="31"/>
        <v/>
      </c>
      <c r="AO30" s="1058">
        <f>+Parameter!$D$9</f>
        <v>0</v>
      </c>
      <c r="AP30" s="1054">
        <f t="shared" si="32"/>
        <v>0</v>
      </c>
      <c r="AQ30" s="394">
        <f>+Parameter!AH30</f>
        <v>0</v>
      </c>
      <c r="AR30" s="395">
        <f>+Parameter!AI30</f>
        <v>0</v>
      </c>
      <c r="AS30" s="393">
        <f>SUMIFS($I$4:$I$48,$F$4:$F$48,AQ29,$E$4:$E$48,AQ30)+SUMIFS($J$4:$J$48,$F$4:$F$48,AQ29,$E$4:$E$48,AQ30)+SUMIFS($H$4:$H$48,$F$4:$F$48,AQ29,$E$4:$E$48,AQ30)</f>
        <v>0</v>
      </c>
      <c r="AT30" s="393"/>
      <c r="AU30" s="394">
        <f>+Parameter!AL30</f>
        <v>0</v>
      </c>
      <c r="AV30" s="395">
        <f>+Parameter!AM30</f>
        <v>0</v>
      </c>
      <c r="AW30" s="393">
        <f>SUMIFS($I$4:$I$48,$F$4:$F$48,AQ29,$E$4:$E$48,AU30)+SUMIFS($J$4:$J$48,$F$4:$F$48,AQ29,$E$4:$E$48,AU30)+SUMIFS($H$4:$H$48,$F$4:$F$48,AQ29,$E$4:$E$48,AU30)</f>
        <v>0</v>
      </c>
      <c r="AX30" s="393"/>
      <c r="AY30" s="394">
        <f>+Parameter!AP30</f>
        <v>0</v>
      </c>
      <c r="AZ30" s="395">
        <f>+Parameter!AQ30</f>
        <v>0</v>
      </c>
      <c r="BA30" s="393">
        <f>SUMIFS($I$4:$I$48,$F$4:$F$48,AQ29,$E$4:$E$48,AY30)+SUMIFS($J$4:$J$48,$F$4:$F$48,AQ29,$E$4:$E$48,AY30)+SUMIFS($H$4:$H$48,$F$4:$F$48,AQ29,$E$4:$E$48,AY30)</f>
        <v>0</v>
      </c>
      <c r="BB30" s="370" t="str">
        <f>IF(AND($B$50="y",BB31&lt;&gt;0),"aktuell","")</f>
        <v/>
      </c>
      <c r="BD30" s="268"/>
      <c r="BE30" s="274">
        <f>IF($I$2=AQ29,1,IF($I$2=Jahr!$M$7,1,0))</f>
        <v>1</v>
      </c>
      <c r="BF30" s="728">
        <v>1</v>
      </c>
      <c r="BG30" s="699">
        <f t="shared" si="33"/>
        <v>0</v>
      </c>
      <c r="BH30" s="699">
        <f t="shared" si="34"/>
        <v>0</v>
      </c>
      <c r="BI30" s="699">
        <f t="shared" si="35"/>
        <v>0</v>
      </c>
      <c r="BJ30" s="700">
        <f t="shared" si="36"/>
        <v>0</v>
      </c>
      <c r="BK30" s="700">
        <f t="shared" si="37"/>
        <v>0</v>
      </c>
      <c r="BL30" s="700">
        <f t="shared" si="38"/>
        <v>0</v>
      </c>
      <c r="BM30" s="701">
        <f t="shared" si="39"/>
        <v>0</v>
      </c>
      <c r="BN30" s="701">
        <f t="shared" si="40"/>
        <v>0</v>
      </c>
      <c r="BO30" s="701">
        <f t="shared" si="41"/>
        <v>0</v>
      </c>
      <c r="BP30" s="698">
        <f t="shared" si="42"/>
        <v>0</v>
      </c>
      <c r="BQ30" s="698">
        <f t="shared" si="43"/>
        <v>0</v>
      </c>
      <c r="BR30" s="698">
        <f t="shared" si="44"/>
        <v>0</v>
      </c>
      <c r="BS30" s="270" t="s">
        <v>8</v>
      </c>
      <c r="BV30" s="1055"/>
      <c r="BW30" s="1056"/>
      <c r="BX30" s="1026"/>
    </row>
    <row r="31" spans="1:76" ht="13.35" customHeight="1" x14ac:dyDescent="0.45">
      <c r="A31" s="1003" t="str">
        <f t="shared" si="0"/>
        <v>!</v>
      </c>
      <c r="B31" s="721"/>
      <c r="C31" s="1180"/>
      <c r="D31" s="722"/>
      <c r="E31" s="585"/>
      <c r="F31" s="586"/>
      <c r="G31" s="592"/>
      <c r="H31" s="1195"/>
      <c r="I31" s="1192"/>
      <c r="J31" s="1196"/>
      <c r="K31" s="1057">
        <f t="shared" si="4"/>
        <v>0</v>
      </c>
      <c r="L31" s="1049">
        <f t="shared" si="2"/>
        <v>0</v>
      </c>
      <c r="M31" s="1050">
        <f t="shared" si="46"/>
        <v>0</v>
      </c>
      <c r="N31" s="1051">
        <f t="shared" si="5"/>
        <v>0</v>
      </c>
      <c r="O31" s="87">
        <f t="shared" si="6"/>
        <v>0</v>
      </c>
      <c r="P31" s="87" t="str">
        <f t="shared" si="7"/>
        <v/>
      </c>
      <c r="Q31" s="1052">
        <f t="shared" si="8"/>
        <v>0</v>
      </c>
      <c r="R31" s="87">
        <f t="shared" si="9"/>
        <v>0</v>
      </c>
      <c r="S31" s="87" t="str">
        <f t="shared" si="10"/>
        <v/>
      </c>
      <c r="T31" s="1052">
        <f t="shared" si="11"/>
        <v>0</v>
      </c>
      <c r="U31" s="87">
        <f t="shared" si="12"/>
        <v>0</v>
      </c>
      <c r="V31" s="87" t="str">
        <f t="shared" si="13"/>
        <v/>
      </c>
      <c r="W31" s="1052">
        <f t="shared" si="14"/>
        <v>1</v>
      </c>
      <c r="X31" s="87">
        <f t="shared" si="15"/>
        <v>0</v>
      </c>
      <c r="Y31" s="87">
        <f t="shared" si="16"/>
        <v>0</v>
      </c>
      <c r="Z31" s="1052">
        <f t="shared" si="17"/>
        <v>1</v>
      </c>
      <c r="AA31" s="87">
        <f t="shared" si="18"/>
        <v>0</v>
      </c>
      <c r="AB31" s="87">
        <f t="shared" si="19"/>
        <v>0</v>
      </c>
      <c r="AC31" s="1052">
        <f t="shared" si="20"/>
        <v>1</v>
      </c>
      <c r="AD31" s="87">
        <f t="shared" si="21"/>
        <v>0</v>
      </c>
      <c r="AE31" s="87">
        <f t="shared" si="22"/>
        <v>0</v>
      </c>
      <c r="AF31" s="1052">
        <f t="shared" si="23"/>
        <v>1</v>
      </c>
      <c r="AG31" s="87">
        <f t="shared" si="24"/>
        <v>0</v>
      </c>
      <c r="AH31" s="87">
        <f t="shared" si="25"/>
        <v>0</v>
      </c>
      <c r="AI31" s="1052">
        <f t="shared" si="26"/>
        <v>1</v>
      </c>
      <c r="AJ31" s="87">
        <f t="shared" si="27"/>
        <v>0</v>
      </c>
      <c r="AK31" s="87">
        <f t="shared" si="28"/>
        <v>0</v>
      </c>
      <c r="AL31" s="1052">
        <f t="shared" si="29"/>
        <v>0</v>
      </c>
      <c r="AM31" s="91">
        <f t="shared" si="30"/>
        <v>0</v>
      </c>
      <c r="AN31" s="91" t="str">
        <f t="shared" si="31"/>
        <v/>
      </c>
      <c r="AO31" s="1058">
        <f>+Parameter!$D$9</f>
        <v>0</v>
      </c>
      <c r="AP31" s="1054">
        <f t="shared" si="32"/>
        <v>0</v>
      </c>
      <c r="AQ31" s="395">
        <f>+Parameter!AH31</f>
        <v>0</v>
      </c>
      <c r="AR31" s="395">
        <f>+Parameter!AI31</f>
        <v>0</v>
      </c>
      <c r="AS31" s="393">
        <f>SUMIFS($I$4:$I$48,$F$4:$F$48,AQ29,$E$4:$E$48,AQ31)+SUMIFS($J$4:$J$48,$F$4:$F$48,AQ29,$E$4:$E$48,AQ31)+SUMIFS($H$4:$H$48,$F$4:$F$48,AQ29,$E$4:$E$48,AQ31)</f>
        <v>0</v>
      </c>
      <c r="AT31" s="393"/>
      <c r="AU31" s="395">
        <f>+Parameter!AL31</f>
        <v>0</v>
      </c>
      <c r="AV31" s="395">
        <f>+Parameter!AM31</f>
        <v>0</v>
      </c>
      <c r="AW31" s="393">
        <f>SUMIFS($I$4:$I$48,$F$4:$F$48,AQ29,$E$4:$E$48,AU31)+SUMIFS($J$4:$J$48,$F$4:$F$48,AQ29,$E$4:$E$48,AU31)+SUMIFS($H$4:$H$48,$F$4:$F$48,AQ29,$E$4:$E$48,AU31)</f>
        <v>0</v>
      </c>
      <c r="AX31" s="393"/>
      <c r="AY31" s="395">
        <f>+Parameter!AP31</f>
        <v>0</v>
      </c>
      <c r="AZ31" s="395">
        <f>+Parameter!AQ31</f>
        <v>0</v>
      </c>
      <c r="BA31" s="393">
        <f>SUMIFS($I$4:$I$48,$F$4:$F$48,AQ29,$E$4:$E$48,AY31)+SUMIFS($J$4:$J$48,$F$4:$F$48,AQ29,$E$4:$E$48,AY31)+SUMIFS($H$4:$H$48,$F$4:$F$48,AQ29,$E$4:$E$48,AY31)</f>
        <v>0</v>
      </c>
      <c r="BB31" s="371">
        <f>+AE2</f>
        <v>0</v>
      </c>
      <c r="BD31" s="268"/>
      <c r="BE31" s="274">
        <f>IF($I$2=AQ29,1,IF($I$2=Jahr!$M$7,1,0))</f>
        <v>1</v>
      </c>
      <c r="BF31" s="728">
        <v>1</v>
      </c>
      <c r="BG31" s="699">
        <f t="shared" si="33"/>
        <v>0</v>
      </c>
      <c r="BH31" s="699">
        <f t="shared" si="34"/>
        <v>0</v>
      </c>
      <c r="BI31" s="699">
        <f t="shared" si="35"/>
        <v>0</v>
      </c>
      <c r="BJ31" s="700">
        <f t="shared" si="36"/>
        <v>0</v>
      </c>
      <c r="BK31" s="700">
        <f t="shared" si="37"/>
        <v>0</v>
      </c>
      <c r="BL31" s="700">
        <f t="shared" si="38"/>
        <v>0</v>
      </c>
      <c r="BM31" s="701">
        <f t="shared" si="39"/>
        <v>0</v>
      </c>
      <c r="BN31" s="701">
        <f t="shared" si="40"/>
        <v>0</v>
      </c>
      <c r="BO31" s="701">
        <f t="shared" si="41"/>
        <v>0</v>
      </c>
      <c r="BP31" s="698">
        <f t="shared" si="42"/>
        <v>0</v>
      </c>
      <c r="BQ31" s="698">
        <f t="shared" si="43"/>
        <v>0</v>
      </c>
      <c r="BR31" s="698">
        <f t="shared" si="44"/>
        <v>0</v>
      </c>
      <c r="BS31" s="275">
        <f>SUMIFS($H$4:$H$48,$F$4:$F$48,AQ29,$B$4:$B$48,"&gt;0")</f>
        <v>0</v>
      </c>
      <c r="BT31" s="275">
        <f>SUMIFS($I$4:$I$48,$F$4:$F$48,AQ29,$B$4:$B$48,"&gt;0")</f>
        <v>0</v>
      </c>
      <c r="BU31" s="275">
        <f>SUMIFS($J$4:$J$48,$F$4:$F$48,AQ29,$B$4:$B$48,"&gt;0")</f>
        <v>0</v>
      </c>
      <c r="BV31" s="276"/>
      <c r="BW31" s="1056"/>
      <c r="BX31" s="1026"/>
    </row>
    <row r="32" spans="1:76" ht="13.35" customHeight="1" x14ac:dyDescent="0.45">
      <c r="A32" s="1003" t="str">
        <f t="shared" si="0"/>
        <v>!</v>
      </c>
      <c r="B32" s="721"/>
      <c r="C32" s="1180"/>
      <c r="D32" s="722"/>
      <c r="E32" s="585"/>
      <c r="F32" s="586"/>
      <c r="G32" s="592"/>
      <c r="H32" s="1195"/>
      <c r="I32" s="1192"/>
      <c r="J32" s="1196"/>
      <c r="K32" s="1057">
        <f t="shared" si="4"/>
        <v>0</v>
      </c>
      <c r="L32" s="1049">
        <f t="shared" si="2"/>
        <v>0</v>
      </c>
      <c r="M32" s="1050">
        <f t="shared" si="46"/>
        <v>0</v>
      </c>
      <c r="N32" s="1051">
        <f t="shared" si="5"/>
        <v>0</v>
      </c>
      <c r="O32" s="87">
        <f t="shared" si="6"/>
        <v>0</v>
      </c>
      <c r="P32" s="87" t="str">
        <f t="shared" si="7"/>
        <v/>
      </c>
      <c r="Q32" s="1052">
        <f t="shared" si="8"/>
        <v>0</v>
      </c>
      <c r="R32" s="87">
        <f t="shared" si="9"/>
        <v>0</v>
      </c>
      <c r="S32" s="87" t="str">
        <f t="shared" si="10"/>
        <v/>
      </c>
      <c r="T32" s="1052">
        <f t="shared" si="11"/>
        <v>0</v>
      </c>
      <c r="U32" s="87">
        <f t="shared" si="12"/>
        <v>0</v>
      </c>
      <c r="V32" s="87" t="str">
        <f t="shared" si="13"/>
        <v/>
      </c>
      <c r="W32" s="1052">
        <f t="shared" si="14"/>
        <v>1</v>
      </c>
      <c r="X32" s="87">
        <f t="shared" si="15"/>
        <v>0</v>
      </c>
      <c r="Y32" s="87">
        <f t="shared" si="16"/>
        <v>0</v>
      </c>
      <c r="Z32" s="1052">
        <f t="shared" si="17"/>
        <v>1</v>
      </c>
      <c r="AA32" s="87">
        <f t="shared" si="18"/>
        <v>0</v>
      </c>
      <c r="AB32" s="87">
        <f t="shared" si="19"/>
        <v>0</v>
      </c>
      <c r="AC32" s="1052">
        <f t="shared" si="20"/>
        <v>1</v>
      </c>
      <c r="AD32" s="87">
        <f t="shared" si="21"/>
        <v>0</v>
      </c>
      <c r="AE32" s="87">
        <f t="shared" si="22"/>
        <v>0</v>
      </c>
      <c r="AF32" s="1052">
        <f t="shared" si="23"/>
        <v>1</v>
      </c>
      <c r="AG32" s="87">
        <f t="shared" si="24"/>
        <v>0</v>
      </c>
      <c r="AH32" s="87">
        <f t="shared" si="25"/>
        <v>0</v>
      </c>
      <c r="AI32" s="1052">
        <f t="shared" si="26"/>
        <v>1</v>
      </c>
      <c r="AJ32" s="87">
        <f t="shared" si="27"/>
        <v>0</v>
      </c>
      <c r="AK32" s="87">
        <f t="shared" si="28"/>
        <v>0</v>
      </c>
      <c r="AL32" s="1052">
        <f t="shared" si="29"/>
        <v>0</v>
      </c>
      <c r="AM32" s="91">
        <f t="shared" si="30"/>
        <v>0</v>
      </c>
      <c r="AN32" s="91" t="str">
        <f t="shared" si="31"/>
        <v/>
      </c>
      <c r="AO32" s="1058">
        <f>+Parameter!$D$9</f>
        <v>0</v>
      </c>
      <c r="AP32" s="1054">
        <f t="shared" si="32"/>
        <v>0</v>
      </c>
      <c r="AQ32" s="395">
        <f>+Parameter!AH32</f>
        <v>0</v>
      </c>
      <c r="AR32" s="395">
        <f>+Parameter!AI32</f>
        <v>0</v>
      </c>
      <c r="AS32" s="393">
        <f>SUMIFS($I$4:$I$48,$F$4:$F$48,AQ29,$E$4:$E$48,AQ32)+SUMIFS($J$4:$J$48,$F$4:$F$48,AQ29,$E$4:$E$48,AQ32)+SUMIFS($H$4:$H$48,$F$4:$F$48,AQ29,$E$4:$E$48,AQ32)</f>
        <v>0</v>
      </c>
      <c r="AT32" s="393"/>
      <c r="AU32" s="395">
        <f>+Parameter!AL32</f>
        <v>0</v>
      </c>
      <c r="AV32" s="395">
        <f>+Parameter!AM32</f>
        <v>0</v>
      </c>
      <c r="AW32" s="393">
        <f>SUMIFS($I$4:$I$48,$F$4:$F$48,AQ29,$E$4:$E$48,AU32)+SUMIFS($J$4:$J$48,$F$4:$F$48,AQ29,$E$4:$E$48,AU32)+SUMIFS($H$4:$H$48,$F$4:$F$48,AQ29,$E$4:$E$48,AU32)</f>
        <v>0</v>
      </c>
      <c r="AX32" s="393"/>
      <c r="AY32" s="395">
        <f>+Parameter!AP32</f>
        <v>0</v>
      </c>
      <c r="AZ32" s="395">
        <f>+Parameter!AQ32</f>
        <v>0</v>
      </c>
      <c r="BA32" s="393">
        <f>SUMIFS($I$4:$I$48,$F$4:$F$48,AQ29,$E$4:$E$48,AY32)+SUMIFS($J$4:$J$48,$F$4:$F$48,AQ29,$E$4:$E$48,AY32)+SUMIFS($H$4:$H$48,$F$4:$F$48,AQ29,$E$4:$E$48,AY32)</f>
        <v>0</v>
      </c>
      <c r="BB32" s="372" t="str">
        <f>IF(BB33&lt;&gt;0,"Monatsende","")</f>
        <v/>
      </c>
      <c r="BD32" s="268"/>
      <c r="BE32" s="274">
        <f>IF($I$2=AQ29,1,IF($I$2=Jahr!$M$7,1,0))</f>
        <v>1</v>
      </c>
      <c r="BF32" s="728">
        <v>1</v>
      </c>
      <c r="BG32" s="699">
        <f t="shared" si="33"/>
        <v>0</v>
      </c>
      <c r="BH32" s="699">
        <f t="shared" si="34"/>
        <v>0</v>
      </c>
      <c r="BI32" s="699">
        <f t="shared" si="35"/>
        <v>0</v>
      </c>
      <c r="BJ32" s="700">
        <f t="shared" si="36"/>
        <v>0</v>
      </c>
      <c r="BK32" s="700">
        <f t="shared" si="37"/>
        <v>0</v>
      </c>
      <c r="BL32" s="700">
        <f t="shared" si="38"/>
        <v>0</v>
      </c>
      <c r="BM32" s="701">
        <f t="shared" si="39"/>
        <v>0</v>
      </c>
      <c r="BN32" s="701">
        <f t="shared" si="40"/>
        <v>0</v>
      </c>
      <c r="BO32" s="701">
        <f t="shared" si="41"/>
        <v>0</v>
      </c>
      <c r="BP32" s="698">
        <f t="shared" si="42"/>
        <v>0</v>
      </c>
      <c r="BQ32" s="698">
        <f t="shared" si="43"/>
        <v>0</v>
      </c>
      <c r="BR32" s="698">
        <f t="shared" si="44"/>
        <v>0</v>
      </c>
      <c r="BS32" s="270" t="s">
        <v>22</v>
      </c>
      <c r="BV32" s="1055"/>
      <c r="BW32" s="1056"/>
      <c r="BX32" s="1026"/>
    </row>
    <row r="33" spans="1:76" ht="13.35" customHeight="1" x14ac:dyDescent="0.45">
      <c r="A33" s="1003" t="str">
        <f t="shared" si="0"/>
        <v>!</v>
      </c>
      <c r="B33" s="721"/>
      <c r="C33" s="1180"/>
      <c r="D33" s="722"/>
      <c r="E33" s="585"/>
      <c r="F33" s="586"/>
      <c r="G33" s="592"/>
      <c r="H33" s="1195"/>
      <c r="I33" s="1192"/>
      <c r="J33" s="1196"/>
      <c r="K33" s="1057">
        <f t="shared" si="4"/>
        <v>0</v>
      </c>
      <c r="L33" s="1049">
        <f t="shared" si="2"/>
        <v>0</v>
      </c>
      <c r="M33" s="1050">
        <f t="shared" si="46"/>
        <v>0</v>
      </c>
      <c r="N33" s="1051">
        <f t="shared" si="5"/>
        <v>0</v>
      </c>
      <c r="O33" s="87">
        <f t="shared" si="6"/>
        <v>0</v>
      </c>
      <c r="P33" s="87" t="str">
        <f t="shared" si="7"/>
        <v/>
      </c>
      <c r="Q33" s="1052">
        <f t="shared" si="8"/>
        <v>0</v>
      </c>
      <c r="R33" s="87">
        <f t="shared" si="9"/>
        <v>0</v>
      </c>
      <c r="S33" s="87" t="str">
        <f t="shared" si="10"/>
        <v/>
      </c>
      <c r="T33" s="1052">
        <f t="shared" si="11"/>
        <v>0</v>
      </c>
      <c r="U33" s="87">
        <f t="shared" si="12"/>
        <v>0</v>
      </c>
      <c r="V33" s="87" t="str">
        <f t="shared" si="13"/>
        <v/>
      </c>
      <c r="W33" s="1052">
        <f t="shared" si="14"/>
        <v>1</v>
      </c>
      <c r="X33" s="87">
        <f t="shared" si="15"/>
        <v>0</v>
      </c>
      <c r="Y33" s="87">
        <f t="shared" si="16"/>
        <v>0</v>
      </c>
      <c r="Z33" s="1052">
        <f t="shared" si="17"/>
        <v>1</v>
      </c>
      <c r="AA33" s="87">
        <f t="shared" si="18"/>
        <v>0</v>
      </c>
      <c r="AB33" s="87">
        <f t="shared" si="19"/>
        <v>0</v>
      </c>
      <c r="AC33" s="1052">
        <f t="shared" si="20"/>
        <v>1</v>
      </c>
      <c r="AD33" s="87">
        <f t="shared" si="21"/>
        <v>0</v>
      </c>
      <c r="AE33" s="87">
        <f t="shared" si="22"/>
        <v>0</v>
      </c>
      <c r="AF33" s="1052">
        <f t="shared" si="23"/>
        <v>1</v>
      </c>
      <c r="AG33" s="87">
        <f t="shared" si="24"/>
        <v>0</v>
      </c>
      <c r="AH33" s="87">
        <f t="shared" si="25"/>
        <v>0</v>
      </c>
      <c r="AI33" s="1052">
        <f t="shared" si="26"/>
        <v>1</v>
      </c>
      <c r="AJ33" s="87">
        <f t="shared" si="27"/>
        <v>0</v>
      </c>
      <c r="AK33" s="87">
        <f t="shared" si="28"/>
        <v>0</v>
      </c>
      <c r="AL33" s="1052">
        <f t="shared" si="29"/>
        <v>0</v>
      </c>
      <c r="AM33" s="91">
        <f t="shared" si="30"/>
        <v>0</v>
      </c>
      <c r="AN33" s="91" t="str">
        <f t="shared" si="31"/>
        <v/>
      </c>
      <c r="AO33" s="1058">
        <f>+Parameter!$D$9</f>
        <v>0</v>
      </c>
      <c r="AP33" s="1054">
        <f t="shared" si="32"/>
        <v>0</v>
      </c>
      <c r="AQ33" s="397">
        <f>+Parameter!AH33</f>
        <v>0</v>
      </c>
      <c r="AR33" s="397">
        <f>+Parameter!AI33</f>
        <v>0</v>
      </c>
      <c r="AS33" s="393">
        <f>SUMIFS($I$4:$I$48,$F$4:$F$48,AQ29,$E$4:$E$48,AQ33)+SUMIFS($J$4:$J$48,$F$4:$F$48,AQ29,$E$4:$E$48,AQ33)+SUMIFS($H$4:$H$48,$F$4:$F$48,AQ29,$E$4:$E$48,AQ33)</f>
        <v>0</v>
      </c>
      <c r="AT33" s="396"/>
      <c r="AU33" s="397">
        <f>+Parameter!AL33</f>
        <v>0</v>
      </c>
      <c r="AV33" s="397">
        <f>+Parameter!AM33</f>
        <v>0</v>
      </c>
      <c r="AW33" s="393">
        <f>SUMIFS($I$4:$I$48,$F$4:$F$48,AQ29,$E$4:$E$48,AU33)+SUMIFS($J$4:$J$48,$F$4:$F$48,AQ29,$E$4:$E$48,AU33)+SUMIFS($H$4:$H$48,$F$4:$F$48,AQ29,$E$4:$E$48,AU33)</f>
        <v>0</v>
      </c>
      <c r="AX33" s="396"/>
      <c r="AY33" s="397">
        <f>+Parameter!AP33</f>
        <v>0</v>
      </c>
      <c r="AZ33" s="397">
        <f>+Parameter!AQ33</f>
        <v>0</v>
      </c>
      <c r="BA33" s="393">
        <f>SUMIFS($I$4:$I$48,$F$4:$F$48,AQ29,$E$4:$E$48,AY33)+SUMIFS($J$4:$J$48,$F$4:$F$48,AQ29,$E$4:$E$48,AY33)+SUMIFS($H$4:$H$48,$F$4:$F$48,AQ29,$E$4:$E$48,AY33)</f>
        <v>0</v>
      </c>
      <c r="BB33" s="375">
        <f>+AE3</f>
        <v>0</v>
      </c>
      <c r="BD33" s="268"/>
      <c r="BE33" s="274">
        <f>IF($I$2=AQ29,1,IF($I$2=Jahr!$M$7,1,0))</f>
        <v>1</v>
      </c>
      <c r="BF33" s="728">
        <v>1</v>
      </c>
      <c r="BG33" s="702">
        <f t="shared" si="33"/>
        <v>0</v>
      </c>
      <c r="BH33" s="702">
        <f t="shared" si="34"/>
        <v>0</v>
      </c>
      <c r="BI33" s="702">
        <f t="shared" si="35"/>
        <v>0</v>
      </c>
      <c r="BJ33" s="703">
        <f t="shared" si="36"/>
        <v>0</v>
      </c>
      <c r="BK33" s="703">
        <f t="shared" si="37"/>
        <v>0</v>
      </c>
      <c r="BL33" s="703">
        <f t="shared" si="38"/>
        <v>0</v>
      </c>
      <c r="BM33" s="704">
        <f t="shared" si="39"/>
        <v>0</v>
      </c>
      <c r="BN33" s="704">
        <f t="shared" si="40"/>
        <v>0</v>
      </c>
      <c r="BO33" s="704">
        <f t="shared" si="41"/>
        <v>0</v>
      </c>
      <c r="BP33" s="705">
        <f t="shared" si="42"/>
        <v>0</v>
      </c>
      <c r="BQ33" s="705">
        <f t="shared" si="43"/>
        <v>0</v>
      </c>
      <c r="BR33" s="705">
        <f t="shared" si="44"/>
        <v>0</v>
      </c>
      <c r="BS33" s="277">
        <f>SUMIFS($H$4:$H$48,$F$4:$F$48,AQ29)</f>
        <v>0</v>
      </c>
      <c r="BT33" s="277">
        <f>SUMIFS($I$4:$I$48,$F$4:$F$48,AQ29)</f>
        <v>0</v>
      </c>
      <c r="BU33" s="277">
        <f>SUMIFS($J$4:$J$48,$F$4:$F$48,AQ29)</f>
        <v>0</v>
      </c>
      <c r="BV33" s="278">
        <f>IF($AP$2=0,+BW33-BB29,0)</f>
        <v>0</v>
      </c>
      <c r="BW33" s="1059">
        <f>+AE$50</f>
        <v>0</v>
      </c>
      <c r="BX33" s="1026"/>
    </row>
    <row r="34" spans="1:76" ht="13.35" customHeight="1" x14ac:dyDescent="0.45">
      <c r="A34" s="1003" t="str">
        <f t="shared" si="0"/>
        <v>!</v>
      </c>
      <c r="B34" s="721"/>
      <c r="C34" s="1180"/>
      <c r="D34" s="722"/>
      <c r="E34" s="585"/>
      <c r="F34" s="586"/>
      <c r="G34" s="592"/>
      <c r="H34" s="1195"/>
      <c r="I34" s="1192"/>
      <c r="J34" s="1196"/>
      <c r="K34" s="1057">
        <f t="shared" si="4"/>
        <v>0</v>
      </c>
      <c r="L34" s="1049">
        <f t="shared" si="2"/>
        <v>0</v>
      </c>
      <c r="M34" s="1050">
        <f t="shared" si="46"/>
        <v>0</v>
      </c>
      <c r="N34" s="1051">
        <f t="shared" si="5"/>
        <v>0</v>
      </c>
      <c r="O34" s="87">
        <f t="shared" si="6"/>
        <v>0</v>
      </c>
      <c r="P34" s="87" t="str">
        <f t="shared" si="7"/>
        <v/>
      </c>
      <c r="Q34" s="1052">
        <f t="shared" si="8"/>
        <v>0</v>
      </c>
      <c r="R34" s="87">
        <f t="shared" si="9"/>
        <v>0</v>
      </c>
      <c r="S34" s="87" t="str">
        <f t="shared" si="10"/>
        <v/>
      </c>
      <c r="T34" s="1052">
        <f t="shared" si="11"/>
        <v>0</v>
      </c>
      <c r="U34" s="87">
        <f t="shared" si="12"/>
        <v>0</v>
      </c>
      <c r="V34" s="87" t="str">
        <f t="shared" si="13"/>
        <v/>
      </c>
      <c r="W34" s="1052">
        <f t="shared" si="14"/>
        <v>1</v>
      </c>
      <c r="X34" s="87">
        <f t="shared" si="15"/>
        <v>0</v>
      </c>
      <c r="Y34" s="87">
        <f t="shared" si="16"/>
        <v>0</v>
      </c>
      <c r="Z34" s="1052">
        <f t="shared" si="17"/>
        <v>1</v>
      </c>
      <c r="AA34" s="87">
        <f t="shared" si="18"/>
        <v>0</v>
      </c>
      <c r="AB34" s="87">
        <f t="shared" si="19"/>
        <v>0</v>
      </c>
      <c r="AC34" s="1052">
        <f t="shared" si="20"/>
        <v>1</v>
      </c>
      <c r="AD34" s="87">
        <f t="shared" si="21"/>
        <v>0</v>
      </c>
      <c r="AE34" s="87">
        <f t="shared" si="22"/>
        <v>0</v>
      </c>
      <c r="AF34" s="1052">
        <f t="shared" si="23"/>
        <v>1</v>
      </c>
      <c r="AG34" s="87">
        <f t="shared" si="24"/>
        <v>0</v>
      </c>
      <c r="AH34" s="87">
        <f t="shared" si="25"/>
        <v>0</v>
      </c>
      <c r="AI34" s="1052">
        <f t="shared" si="26"/>
        <v>1</v>
      </c>
      <c r="AJ34" s="87">
        <f t="shared" si="27"/>
        <v>0</v>
      </c>
      <c r="AK34" s="87">
        <f t="shared" si="28"/>
        <v>0</v>
      </c>
      <c r="AL34" s="1052">
        <f t="shared" si="29"/>
        <v>0</v>
      </c>
      <c r="AM34" s="91">
        <f t="shared" si="30"/>
        <v>0</v>
      </c>
      <c r="AN34" s="91" t="str">
        <f t="shared" si="31"/>
        <v/>
      </c>
      <c r="AO34" s="1053">
        <f>IF(AP34="E",1,0)</f>
        <v>0</v>
      </c>
      <c r="AP34" s="1054">
        <f t="shared" si="32"/>
        <v>0</v>
      </c>
      <c r="AQ34" s="582" t="str">
        <f>+Parameter!AH34</f>
        <v>#</v>
      </c>
      <c r="AR34" s="631"/>
      <c r="AS34" s="632">
        <f>SUM(AS35:AS38)</f>
        <v>0</v>
      </c>
      <c r="AT34" s="632"/>
      <c r="AU34" s="632"/>
      <c r="AV34" s="632"/>
      <c r="AW34" s="632">
        <f>SUM(AW35:AW38)</f>
        <v>0</v>
      </c>
      <c r="AX34" s="632"/>
      <c r="AY34" s="632"/>
      <c r="AZ34" s="632"/>
      <c r="BA34" s="632">
        <f>SUM(BA35:BA38)</f>
        <v>0</v>
      </c>
      <c r="BB34" s="634">
        <f>+BA34+AW34+AS34</f>
        <v>0</v>
      </c>
      <c r="BD34" s="268"/>
      <c r="BE34" s="274">
        <f>IF($I$2=AQ34,1,IF($I$2=Jahr!$M$7,1,0))</f>
        <v>1</v>
      </c>
      <c r="BF34" s="728">
        <v>1</v>
      </c>
      <c r="BG34" s="227"/>
      <c r="BH34" s="227"/>
      <c r="BI34" s="227"/>
      <c r="BJ34" s="227"/>
      <c r="BK34" s="227"/>
      <c r="BL34" s="227"/>
      <c r="BM34" s="227"/>
      <c r="BN34" s="227"/>
      <c r="BO34" s="227"/>
      <c r="BP34" s="273"/>
      <c r="BQ34" s="273"/>
      <c r="BR34" s="273"/>
      <c r="BV34" s="1055"/>
      <c r="BW34" s="1056"/>
      <c r="BX34" s="1026"/>
    </row>
    <row r="35" spans="1:76" ht="13.35" customHeight="1" x14ac:dyDescent="0.45">
      <c r="A35" s="1003" t="str">
        <f t="shared" si="0"/>
        <v>!</v>
      </c>
      <c r="B35" s="721"/>
      <c r="C35" s="1180"/>
      <c r="D35" s="722"/>
      <c r="E35" s="585"/>
      <c r="F35" s="586"/>
      <c r="G35" s="592"/>
      <c r="H35" s="1195"/>
      <c r="I35" s="1192"/>
      <c r="J35" s="1196"/>
      <c r="K35" s="1057">
        <f t="shared" si="4"/>
        <v>0</v>
      </c>
      <c r="L35" s="1049">
        <f t="shared" si="2"/>
        <v>0</v>
      </c>
      <c r="M35" s="1050">
        <f t="shared" si="46"/>
        <v>0</v>
      </c>
      <c r="N35" s="1051">
        <f t="shared" si="5"/>
        <v>0</v>
      </c>
      <c r="O35" s="87">
        <f t="shared" si="6"/>
        <v>0</v>
      </c>
      <c r="P35" s="87" t="str">
        <f t="shared" si="7"/>
        <v/>
      </c>
      <c r="Q35" s="1052">
        <f t="shared" si="8"/>
        <v>0</v>
      </c>
      <c r="R35" s="87">
        <f t="shared" si="9"/>
        <v>0</v>
      </c>
      <c r="S35" s="87" t="str">
        <f t="shared" si="10"/>
        <v/>
      </c>
      <c r="T35" s="1052">
        <f t="shared" si="11"/>
        <v>0</v>
      </c>
      <c r="U35" s="87">
        <f t="shared" si="12"/>
        <v>0</v>
      </c>
      <c r="V35" s="87" t="str">
        <f t="shared" si="13"/>
        <v/>
      </c>
      <c r="W35" s="1052">
        <f t="shared" si="14"/>
        <v>1</v>
      </c>
      <c r="X35" s="87">
        <f t="shared" si="15"/>
        <v>0</v>
      </c>
      <c r="Y35" s="87">
        <f t="shared" si="16"/>
        <v>0</v>
      </c>
      <c r="Z35" s="1052">
        <f t="shared" si="17"/>
        <v>1</v>
      </c>
      <c r="AA35" s="87">
        <f t="shared" si="18"/>
        <v>0</v>
      </c>
      <c r="AB35" s="87">
        <f t="shared" si="19"/>
        <v>0</v>
      </c>
      <c r="AC35" s="1052">
        <f t="shared" si="20"/>
        <v>1</v>
      </c>
      <c r="AD35" s="87">
        <f t="shared" si="21"/>
        <v>0</v>
      </c>
      <c r="AE35" s="87">
        <f t="shared" si="22"/>
        <v>0</v>
      </c>
      <c r="AF35" s="1052">
        <f t="shared" si="23"/>
        <v>1</v>
      </c>
      <c r="AG35" s="87">
        <f t="shared" si="24"/>
        <v>0</v>
      </c>
      <c r="AH35" s="87">
        <f t="shared" si="25"/>
        <v>0</v>
      </c>
      <c r="AI35" s="1052">
        <f t="shared" si="26"/>
        <v>1</v>
      </c>
      <c r="AJ35" s="87">
        <f t="shared" si="27"/>
        <v>0</v>
      </c>
      <c r="AK35" s="87">
        <f t="shared" si="28"/>
        <v>0</v>
      </c>
      <c r="AL35" s="1052">
        <f t="shared" si="29"/>
        <v>0</v>
      </c>
      <c r="AM35" s="91">
        <f t="shared" si="30"/>
        <v>0</v>
      </c>
      <c r="AN35" s="91" t="str">
        <f t="shared" si="31"/>
        <v/>
      </c>
      <c r="AO35" s="1058">
        <f>+Parameter!$D$10</f>
        <v>0</v>
      </c>
      <c r="AP35" s="1054">
        <f t="shared" si="32"/>
        <v>0</v>
      </c>
      <c r="AQ35" s="398">
        <f>+Parameter!AH35</f>
        <v>0</v>
      </c>
      <c r="AR35" s="399">
        <f>+Parameter!AI35</f>
        <v>0</v>
      </c>
      <c r="AS35" s="367">
        <f>SUMIFS($I$4:$I$48,$F$4:$F$48,AQ34,$E$4:$E$48,AQ35)+SUMIFS($J$4:$J$48,$F$4:$F$48,AQ34,$E$4:$E$48,AQ35)+SUMIFS($H$4:$H$48,$F$4:$F$48,AQ34,$E$4:$E$48,AQ35)</f>
        <v>0</v>
      </c>
      <c r="AT35" s="367"/>
      <c r="AU35" s="398">
        <f>+Parameter!AL35</f>
        <v>0</v>
      </c>
      <c r="AV35" s="399">
        <f>+Parameter!AM35</f>
        <v>0</v>
      </c>
      <c r="AW35" s="367">
        <f>SUMIFS($I$4:$I$48,$F$4:$F$48,AQ34,$E$4:$E$48,AU35)+SUMIFS($J$4:$J$48,$F$4:$F$48,AQ34,$E$4:$E$48,AU35)+SUMIFS($H$4:$H$48,$F$4:$F$48,AQ34,$E$4:$E$48,AU35)</f>
        <v>0</v>
      </c>
      <c r="AX35" s="367"/>
      <c r="AY35" s="398">
        <f>+Parameter!AP35</f>
        <v>0</v>
      </c>
      <c r="AZ35" s="399">
        <f>+Parameter!AQ35</f>
        <v>0</v>
      </c>
      <c r="BA35" s="367">
        <f>SUMIFS($I$4:$I$48,$F$4:$F$48,AQ34,$E$4:$E$48,AY35)+SUMIFS($J$4:$J$48,$F$4:$F$48,AQ34,$E$4:$E$48,AY35)+SUMIFS($H$4:$H$48,$F$4:$F$48,AQ34,$E$4:$E$48,AY35)</f>
        <v>0</v>
      </c>
      <c r="BB35" s="370" t="str">
        <f>IF(AND($B$50="y",BB36&lt;&gt;0),"aktuell","")</f>
        <v/>
      </c>
      <c r="BD35" s="268"/>
      <c r="BE35" s="274">
        <f>IF($I$2=AQ34,1,IF($I$2=Jahr!$M$7,1,0))</f>
        <v>1</v>
      </c>
      <c r="BF35" s="728">
        <v>1</v>
      </c>
      <c r="BG35" s="699">
        <f t="shared" si="33"/>
        <v>0</v>
      </c>
      <c r="BH35" s="699">
        <f t="shared" si="34"/>
        <v>0</v>
      </c>
      <c r="BI35" s="699">
        <f t="shared" si="35"/>
        <v>0</v>
      </c>
      <c r="BJ35" s="700">
        <f t="shared" si="36"/>
        <v>0</v>
      </c>
      <c r="BK35" s="700">
        <f t="shared" si="37"/>
        <v>0</v>
      </c>
      <c r="BL35" s="700">
        <f t="shared" si="38"/>
        <v>0</v>
      </c>
      <c r="BM35" s="701">
        <f t="shared" si="39"/>
        <v>0</v>
      </c>
      <c r="BN35" s="701">
        <f t="shared" si="40"/>
        <v>0</v>
      </c>
      <c r="BO35" s="701">
        <f t="shared" si="41"/>
        <v>0</v>
      </c>
      <c r="BP35" s="698">
        <f t="shared" si="42"/>
        <v>0</v>
      </c>
      <c r="BQ35" s="698">
        <f t="shared" si="43"/>
        <v>0</v>
      </c>
      <c r="BR35" s="698">
        <f t="shared" si="44"/>
        <v>0</v>
      </c>
      <c r="BS35" s="270" t="s">
        <v>8</v>
      </c>
      <c r="BV35" s="1055"/>
      <c r="BW35" s="1056"/>
      <c r="BX35" s="1026"/>
    </row>
    <row r="36" spans="1:76" ht="13.35" customHeight="1" x14ac:dyDescent="0.45">
      <c r="A36" s="1003" t="str">
        <f t="shared" si="0"/>
        <v>!</v>
      </c>
      <c r="B36" s="721"/>
      <c r="C36" s="1180"/>
      <c r="D36" s="722"/>
      <c r="E36" s="585"/>
      <c r="F36" s="586"/>
      <c r="G36" s="592"/>
      <c r="H36" s="1195"/>
      <c r="I36" s="1192"/>
      <c r="J36" s="1196"/>
      <c r="K36" s="1057">
        <f t="shared" si="4"/>
        <v>0</v>
      </c>
      <c r="L36" s="1049">
        <f>IF(ISERROR(+H36+I36+J36),1,0)</f>
        <v>0</v>
      </c>
      <c r="M36" s="1050">
        <f t="shared" ref="M36:M46" si="47">IF(AND(B36&gt;0,B36&lt;&gt;"x",M35&lt;&gt;0),+M35+1,0)</f>
        <v>0</v>
      </c>
      <c r="N36" s="1051">
        <f t="shared" si="5"/>
        <v>0</v>
      </c>
      <c r="O36" s="87">
        <f t="shared" si="6"/>
        <v>0</v>
      </c>
      <c r="P36" s="87" t="str">
        <f t="shared" si="7"/>
        <v/>
      </c>
      <c r="Q36" s="1052">
        <f t="shared" si="8"/>
        <v>0</v>
      </c>
      <c r="R36" s="87">
        <f t="shared" si="9"/>
        <v>0</v>
      </c>
      <c r="S36" s="87" t="str">
        <f t="shared" si="10"/>
        <v/>
      </c>
      <c r="T36" s="1052">
        <f t="shared" si="11"/>
        <v>0</v>
      </c>
      <c r="U36" s="87">
        <f t="shared" si="12"/>
        <v>0</v>
      </c>
      <c r="V36" s="87" t="str">
        <f t="shared" si="13"/>
        <v/>
      </c>
      <c r="W36" s="1052">
        <f t="shared" si="14"/>
        <v>1</v>
      </c>
      <c r="X36" s="87">
        <f t="shared" si="15"/>
        <v>0</v>
      </c>
      <c r="Y36" s="87">
        <f t="shared" si="16"/>
        <v>0</v>
      </c>
      <c r="Z36" s="1052">
        <f t="shared" si="17"/>
        <v>1</v>
      </c>
      <c r="AA36" s="87">
        <f t="shared" si="18"/>
        <v>0</v>
      </c>
      <c r="AB36" s="87">
        <f t="shared" si="19"/>
        <v>0</v>
      </c>
      <c r="AC36" s="1052">
        <f t="shared" si="20"/>
        <v>1</v>
      </c>
      <c r="AD36" s="87">
        <f t="shared" si="21"/>
        <v>0</v>
      </c>
      <c r="AE36" s="87">
        <f t="shared" si="22"/>
        <v>0</v>
      </c>
      <c r="AF36" s="1052">
        <f t="shared" si="23"/>
        <v>1</v>
      </c>
      <c r="AG36" s="87">
        <f t="shared" si="24"/>
        <v>0</v>
      </c>
      <c r="AH36" s="87">
        <f t="shared" si="25"/>
        <v>0</v>
      </c>
      <c r="AI36" s="1052">
        <f t="shared" si="26"/>
        <v>1</v>
      </c>
      <c r="AJ36" s="87">
        <f t="shared" si="27"/>
        <v>0</v>
      </c>
      <c r="AK36" s="87">
        <f t="shared" si="28"/>
        <v>0</v>
      </c>
      <c r="AL36" s="1052">
        <f t="shared" si="29"/>
        <v>0</v>
      </c>
      <c r="AM36" s="91">
        <f t="shared" si="30"/>
        <v>0</v>
      </c>
      <c r="AN36" s="91" t="str">
        <f t="shared" si="31"/>
        <v/>
      </c>
      <c r="AO36" s="1058">
        <f>+Parameter!$D$10</f>
        <v>0</v>
      </c>
      <c r="AP36" s="1054">
        <f t="shared" si="32"/>
        <v>0</v>
      </c>
      <c r="AQ36" s="399">
        <f>+Parameter!AH36</f>
        <v>0</v>
      </c>
      <c r="AR36" s="399">
        <f>+Parameter!AI36</f>
        <v>0</v>
      </c>
      <c r="AS36" s="367">
        <f>SUMIFS($I$4:$I$48,$F$4:$F$48,AQ34,$E$4:$E$48,AQ36)+SUMIFS($J$4:$J$48,$F$4:$F$48,AQ34,$E$4:$E$48,AQ36)+SUMIFS($H$4:$H$48,$F$4:$F$48,AQ34,$E$4:$E$48,AQ36)</f>
        <v>0</v>
      </c>
      <c r="AT36" s="367"/>
      <c r="AU36" s="399">
        <f>+Parameter!AL36</f>
        <v>0</v>
      </c>
      <c r="AV36" s="399">
        <f>+Parameter!AM36</f>
        <v>0</v>
      </c>
      <c r="AW36" s="367">
        <f>SUMIFS($I$4:$I$48,$F$4:$F$48,AQ34,$E$4:$E$48,AU36)+SUMIFS($J$4:$J$48,$F$4:$F$48,AQ34,$E$4:$E$48,AU36)+SUMIFS($H$4:$H$48,$F$4:$F$48,AQ34,$E$4:$E$48,AU36)</f>
        <v>0</v>
      </c>
      <c r="AX36" s="367"/>
      <c r="AY36" s="399">
        <f>+Parameter!AP36</f>
        <v>0</v>
      </c>
      <c r="AZ36" s="399">
        <f>+Parameter!AQ36</f>
        <v>0</v>
      </c>
      <c r="BA36" s="367">
        <f>SUMIFS($I$4:$I$48,$F$4:$F$48,AQ34,$E$4:$E$48,AY36)+SUMIFS($J$4:$J$48,$F$4:$F$48,AQ34,$E$4:$E$48,AY36)+SUMIFS($H$4:$H$48,$F$4:$F$48,AQ34,$E$4:$E$48,AY36)</f>
        <v>0</v>
      </c>
      <c r="BB36" s="371">
        <f>+AH2</f>
        <v>0</v>
      </c>
      <c r="BD36" s="268"/>
      <c r="BE36" s="274">
        <f>IF($I$2=AQ34,1,IF($I$2=Jahr!$M$7,1,0))</f>
        <v>1</v>
      </c>
      <c r="BF36" s="728">
        <v>1</v>
      </c>
      <c r="BG36" s="699">
        <f t="shared" si="33"/>
        <v>0</v>
      </c>
      <c r="BH36" s="699">
        <f t="shared" si="34"/>
        <v>0</v>
      </c>
      <c r="BI36" s="699">
        <f t="shared" si="35"/>
        <v>0</v>
      </c>
      <c r="BJ36" s="700">
        <f t="shared" si="36"/>
        <v>0</v>
      </c>
      <c r="BK36" s="700">
        <f t="shared" si="37"/>
        <v>0</v>
      </c>
      <c r="BL36" s="700">
        <f t="shared" si="38"/>
        <v>0</v>
      </c>
      <c r="BM36" s="701">
        <f t="shared" si="39"/>
        <v>0</v>
      </c>
      <c r="BN36" s="701">
        <f t="shared" si="40"/>
        <v>0</v>
      </c>
      <c r="BO36" s="701">
        <f t="shared" si="41"/>
        <v>0</v>
      </c>
      <c r="BP36" s="698">
        <f t="shared" si="42"/>
        <v>0</v>
      </c>
      <c r="BQ36" s="698">
        <f t="shared" si="43"/>
        <v>0</v>
      </c>
      <c r="BR36" s="698">
        <f t="shared" si="44"/>
        <v>0</v>
      </c>
      <c r="BS36" s="275">
        <f>SUMIFS($H$4:$H$48,$F$4:$F$48,AQ34,$B$4:$B$48,"&gt;0")</f>
        <v>0</v>
      </c>
      <c r="BT36" s="275">
        <f>SUMIFS($I$4:$I$48,$F$4:$F$48,AQ34,$B$4:$B$48,"&gt;0")</f>
        <v>0</v>
      </c>
      <c r="BU36" s="275">
        <f>SUMIFS($J$4:$J$48,$F$4:$F$48,AQ34,$B$4:$B$48,"&gt;0")</f>
        <v>0</v>
      </c>
      <c r="BV36" s="276"/>
      <c r="BW36" s="1056"/>
      <c r="BX36" s="1026"/>
    </row>
    <row r="37" spans="1:76" ht="13.35" customHeight="1" x14ac:dyDescent="0.45">
      <c r="A37" s="1003" t="str">
        <f t="shared" si="0"/>
        <v>!</v>
      </c>
      <c r="B37" s="721"/>
      <c r="C37" s="1180"/>
      <c r="D37" s="722"/>
      <c r="E37" s="585"/>
      <c r="F37" s="586"/>
      <c r="G37" s="592"/>
      <c r="H37" s="1195"/>
      <c r="I37" s="1192"/>
      <c r="J37" s="1196"/>
      <c r="K37" s="1057">
        <f t="shared" si="4"/>
        <v>0</v>
      </c>
      <c r="L37" s="1049">
        <f t="shared" si="2"/>
        <v>0</v>
      </c>
      <c r="M37" s="1050">
        <f>IF(AND(B37&gt;0,B37&lt;&gt;"x",M36&lt;&gt;0),+M36+1,0)</f>
        <v>0</v>
      </c>
      <c r="N37" s="1051">
        <f t="shared" si="5"/>
        <v>0</v>
      </c>
      <c r="O37" s="87">
        <f t="shared" si="6"/>
        <v>0</v>
      </c>
      <c r="P37" s="87" t="str">
        <f t="shared" si="7"/>
        <v/>
      </c>
      <c r="Q37" s="1052">
        <f t="shared" si="8"/>
        <v>0</v>
      </c>
      <c r="R37" s="87">
        <f t="shared" si="9"/>
        <v>0</v>
      </c>
      <c r="S37" s="87" t="str">
        <f t="shared" si="10"/>
        <v/>
      </c>
      <c r="T37" s="1052">
        <f t="shared" si="11"/>
        <v>0</v>
      </c>
      <c r="U37" s="87">
        <f t="shared" si="12"/>
        <v>0</v>
      </c>
      <c r="V37" s="87" t="str">
        <f t="shared" si="13"/>
        <v/>
      </c>
      <c r="W37" s="1052">
        <f t="shared" si="14"/>
        <v>1</v>
      </c>
      <c r="X37" s="87">
        <f t="shared" si="15"/>
        <v>0</v>
      </c>
      <c r="Y37" s="87">
        <f t="shared" si="16"/>
        <v>0</v>
      </c>
      <c r="Z37" s="1052">
        <f t="shared" si="17"/>
        <v>1</v>
      </c>
      <c r="AA37" s="87">
        <f t="shared" si="18"/>
        <v>0</v>
      </c>
      <c r="AB37" s="87">
        <f t="shared" si="19"/>
        <v>0</v>
      </c>
      <c r="AC37" s="1052">
        <f t="shared" si="20"/>
        <v>1</v>
      </c>
      <c r="AD37" s="87">
        <f t="shared" si="21"/>
        <v>0</v>
      </c>
      <c r="AE37" s="87">
        <f t="shared" si="22"/>
        <v>0</v>
      </c>
      <c r="AF37" s="1052">
        <f t="shared" si="23"/>
        <v>1</v>
      </c>
      <c r="AG37" s="87">
        <f t="shared" si="24"/>
        <v>0</v>
      </c>
      <c r="AH37" s="87">
        <f t="shared" si="25"/>
        <v>0</v>
      </c>
      <c r="AI37" s="1052">
        <f t="shared" si="26"/>
        <v>1</v>
      </c>
      <c r="AJ37" s="87">
        <f t="shared" si="27"/>
        <v>0</v>
      </c>
      <c r="AK37" s="87">
        <f t="shared" si="28"/>
        <v>0</v>
      </c>
      <c r="AL37" s="1052">
        <f t="shared" si="29"/>
        <v>0</v>
      </c>
      <c r="AM37" s="91">
        <f t="shared" si="30"/>
        <v>0</v>
      </c>
      <c r="AN37" s="91" t="str">
        <f t="shared" si="31"/>
        <v/>
      </c>
      <c r="AO37" s="1058">
        <f>+Parameter!$D$10</f>
        <v>0</v>
      </c>
      <c r="AP37" s="1054">
        <f t="shared" si="32"/>
        <v>0</v>
      </c>
      <c r="AQ37" s="399">
        <f>+Parameter!AH37</f>
        <v>0</v>
      </c>
      <c r="AR37" s="399">
        <f>+Parameter!AI37</f>
        <v>0</v>
      </c>
      <c r="AS37" s="367">
        <f>SUMIFS($I$4:$I$48,$F$4:$F$48,AQ34,$E$4:$E$48,AQ37)+SUMIFS($J$4:$J$48,$F$4:$F$48,AQ34,$E$4:$E$48,AQ37)+SUMIFS($H$4:$H$48,$F$4:$F$48,AQ34,$E$4:$E$48,AQ37)</f>
        <v>0</v>
      </c>
      <c r="AT37" s="367"/>
      <c r="AU37" s="399">
        <f>+Parameter!AL37</f>
        <v>0</v>
      </c>
      <c r="AV37" s="399">
        <f>+Parameter!AM37</f>
        <v>0</v>
      </c>
      <c r="AW37" s="367">
        <f>SUMIFS($I$4:$I$48,$F$4:$F$48,AQ34,$E$4:$E$48,AU37)+SUMIFS($J$4:$J$48,$F$4:$F$48,AQ34,$E$4:$E$48,AU37)+SUMIFS($H$4:$H$48,$F$4:$F$48,AQ34,$E$4:$E$48,AU37)</f>
        <v>0</v>
      </c>
      <c r="AX37" s="367"/>
      <c r="AY37" s="399">
        <f>+Parameter!AP37</f>
        <v>0</v>
      </c>
      <c r="AZ37" s="399">
        <f>+Parameter!AQ37</f>
        <v>0</v>
      </c>
      <c r="BA37" s="367">
        <f>SUMIFS($I$4:$I$48,$F$4:$F$48,AQ34,$E$4:$E$48,AY37)+SUMIFS($J$4:$J$48,$F$4:$F$48,AQ34,$E$4:$E$48,AY37)+SUMIFS($H$4:$H$48,$F$4:$F$48,AQ34,$E$4:$E$48,AY37)</f>
        <v>0</v>
      </c>
      <c r="BB37" s="372" t="str">
        <f>IF(BB38&lt;&gt;0,"Monatsende","")</f>
        <v/>
      </c>
      <c r="BD37" s="268"/>
      <c r="BE37" s="274">
        <f>IF($I$2=AQ34,1,IF($I$2=Jahr!$M$7,1,0))</f>
        <v>1</v>
      </c>
      <c r="BF37" s="728">
        <v>1</v>
      </c>
      <c r="BG37" s="699">
        <f t="shared" si="33"/>
        <v>0</v>
      </c>
      <c r="BH37" s="699">
        <f t="shared" si="34"/>
        <v>0</v>
      </c>
      <c r="BI37" s="699">
        <f t="shared" si="35"/>
        <v>0</v>
      </c>
      <c r="BJ37" s="700">
        <f t="shared" si="36"/>
        <v>0</v>
      </c>
      <c r="BK37" s="700">
        <f t="shared" si="37"/>
        <v>0</v>
      </c>
      <c r="BL37" s="700">
        <f t="shared" si="38"/>
        <v>0</v>
      </c>
      <c r="BM37" s="701">
        <f t="shared" si="39"/>
        <v>0</v>
      </c>
      <c r="BN37" s="701">
        <f t="shared" si="40"/>
        <v>0</v>
      </c>
      <c r="BO37" s="701">
        <f t="shared" si="41"/>
        <v>0</v>
      </c>
      <c r="BP37" s="698">
        <f t="shared" si="42"/>
        <v>0</v>
      </c>
      <c r="BQ37" s="698">
        <f t="shared" si="43"/>
        <v>0</v>
      </c>
      <c r="BR37" s="698">
        <f t="shared" si="44"/>
        <v>0</v>
      </c>
      <c r="BS37" s="270" t="s">
        <v>22</v>
      </c>
      <c r="BV37" s="1055"/>
      <c r="BW37" s="1056"/>
      <c r="BX37" s="1026"/>
    </row>
    <row r="38" spans="1:76" ht="13.35" customHeight="1" x14ac:dyDescent="0.45">
      <c r="A38" s="1003" t="str">
        <f t="shared" si="0"/>
        <v>!</v>
      </c>
      <c r="B38" s="721"/>
      <c r="C38" s="1180"/>
      <c r="D38" s="722"/>
      <c r="E38" s="585"/>
      <c r="F38" s="586"/>
      <c r="G38" s="592"/>
      <c r="H38" s="1195"/>
      <c r="I38" s="1192"/>
      <c r="J38" s="1196"/>
      <c r="K38" s="1057">
        <f t="shared" si="4"/>
        <v>0</v>
      </c>
      <c r="L38" s="1049">
        <f t="shared" si="2"/>
        <v>0</v>
      </c>
      <c r="M38" s="1050">
        <f t="shared" si="47"/>
        <v>0</v>
      </c>
      <c r="N38" s="1051">
        <f t="shared" si="5"/>
        <v>0</v>
      </c>
      <c r="O38" s="87">
        <f t="shared" si="6"/>
        <v>0</v>
      </c>
      <c r="P38" s="87" t="str">
        <f t="shared" si="7"/>
        <v/>
      </c>
      <c r="Q38" s="1052">
        <f t="shared" si="8"/>
        <v>0</v>
      </c>
      <c r="R38" s="87">
        <f t="shared" si="9"/>
        <v>0</v>
      </c>
      <c r="S38" s="87" t="str">
        <f t="shared" si="10"/>
        <v/>
      </c>
      <c r="T38" s="1052">
        <f t="shared" si="11"/>
        <v>0</v>
      </c>
      <c r="U38" s="87">
        <f t="shared" si="12"/>
        <v>0</v>
      </c>
      <c r="V38" s="87" t="str">
        <f t="shared" si="13"/>
        <v/>
      </c>
      <c r="W38" s="1052">
        <f t="shared" si="14"/>
        <v>1</v>
      </c>
      <c r="X38" s="87">
        <f t="shared" si="15"/>
        <v>0</v>
      </c>
      <c r="Y38" s="87">
        <f t="shared" si="16"/>
        <v>0</v>
      </c>
      <c r="Z38" s="1052">
        <f t="shared" si="17"/>
        <v>1</v>
      </c>
      <c r="AA38" s="87">
        <f t="shared" si="18"/>
        <v>0</v>
      </c>
      <c r="AB38" s="87">
        <f t="shared" si="19"/>
        <v>0</v>
      </c>
      <c r="AC38" s="1052">
        <f t="shared" si="20"/>
        <v>1</v>
      </c>
      <c r="AD38" s="87">
        <f t="shared" si="21"/>
        <v>0</v>
      </c>
      <c r="AE38" s="87">
        <f t="shared" si="22"/>
        <v>0</v>
      </c>
      <c r="AF38" s="1052">
        <f t="shared" si="23"/>
        <v>1</v>
      </c>
      <c r="AG38" s="87">
        <f t="shared" si="24"/>
        <v>0</v>
      </c>
      <c r="AH38" s="87">
        <f t="shared" si="25"/>
        <v>0</v>
      </c>
      <c r="AI38" s="1052">
        <f t="shared" si="26"/>
        <v>1</v>
      </c>
      <c r="AJ38" s="87">
        <f t="shared" si="27"/>
        <v>0</v>
      </c>
      <c r="AK38" s="87">
        <f t="shared" si="28"/>
        <v>0</v>
      </c>
      <c r="AL38" s="1052">
        <f t="shared" si="29"/>
        <v>0</v>
      </c>
      <c r="AM38" s="91">
        <f t="shared" si="30"/>
        <v>0</v>
      </c>
      <c r="AN38" s="91" t="str">
        <f t="shared" si="31"/>
        <v/>
      </c>
      <c r="AO38" s="1058">
        <f>+Parameter!$D$10</f>
        <v>0</v>
      </c>
      <c r="AP38" s="1054">
        <f t="shared" si="32"/>
        <v>0</v>
      </c>
      <c r="AQ38" s="400">
        <f>+Parameter!AH38</f>
        <v>0</v>
      </c>
      <c r="AR38" s="400">
        <f>+Parameter!AI38</f>
        <v>0</v>
      </c>
      <c r="AS38" s="367">
        <f>SUMIFS($I$4:$I$48,$F$4:$F$48,AQ34,$E$4:$E$48,AQ38)+SUMIFS($J$4:$J$48,$F$4:$F$48,AQ34,$E$4:$E$48,AQ38)+SUMIFS($H$4:$H$48,$F$4:$F$48,AQ34,$E$4:$E$48,AQ38)</f>
        <v>0</v>
      </c>
      <c r="AT38" s="373"/>
      <c r="AU38" s="400">
        <f>+Parameter!AL38</f>
        <v>0</v>
      </c>
      <c r="AV38" s="400">
        <f>+Parameter!AM38</f>
        <v>0</v>
      </c>
      <c r="AW38" s="367">
        <f>SUMIFS($I$4:$I$48,$F$4:$F$48,AQ34,$E$4:$E$48,AU38)+SUMIFS($J$4:$J$48,$F$4:$F$48,AQ34,$E$4:$E$48,AU38)+SUMIFS($H$4:$H$48,$F$4:$F$48,AQ34,$E$4:$E$48,AU38)</f>
        <v>0</v>
      </c>
      <c r="AX38" s="373"/>
      <c r="AY38" s="400">
        <f>+Parameter!AP38</f>
        <v>0</v>
      </c>
      <c r="AZ38" s="400">
        <f>+Parameter!AQ38</f>
        <v>0</v>
      </c>
      <c r="BA38" s="367">
        <f>SUMIFS($I$4:$I$48,$F$4:$F$48,AQ34,$E$4:$E$48,AY38)+SUMIFS($J$4:$J$48,$F$4:$F$48,AQ34,$E$4:$E$48,AY38)+SUMIFS($H$4:$H$48,$F$4:$F$48,AQ34,$E$4:$E$48,AY38)</f>
        <v>0</v>
      </c>
      <c r="BB38" s="375">
        <f>+AH3</f>
        <v>0</v>
      </c>
      <c r="BD38" s="268"/>
      <c r="BE38" s="274">
        <f>IF($I$2=AQ34,1,IF($I$2=Jahr!$M$7,1,0))</f>
        <v>1</v>
      </c>
      <c r="BF38" s="728">
        <v>1</v>
      </c>
      <c r="BG38" s="702">
        <f t="shared" si="33"/>
        <v>0</v>
      </c>
      <c r="BH38" s="702">
        <f t="shared" si="34"/>
        <v>0</v>
      </c>
      <c r="BI38" s="702">
        <f t="shared" si="35"/>
        <v>0</v>
      </c>
      <c r="BJ38" s="703">
        <f t="shared" si="36"/>
        <v>0</v>
      </c>
      <c r="BK38" s="703">
        <f t="shared" si="37"/>
        <v>0</v>
      </c>
      <c r="BL38" s="703">
        <f t="shared" si="38"/>
        <v>0</v>
      </c>
      <c r="BM38" s="704">
        <f t="shared" si="39"/>
        <v>0</v>
      </c>
      <c r="BN38" s="704">
        <f t="shared" si="40"/>
        <v>0</v>
      </c>
      <c r="BO38" s="704">
        <f t="shared" si="41"/>
        <v>0</v>
      </c>
      <c r="BP38" s="705">
        <f t="shared" si="42"/>
        <v>0</v>
      </c>
      <c r="BQ38" s="705">
        <f t="shared" si="43"/>
        <v>0</v>
      </c>
      <c r="BR38" s="705">
        <f t="shared" si="44"/>
        <v>0</v>
      </c>
      <c r="BS38" s="277">
        <f>SUMIFS($H$4:$H$48,$F$4:$F$48,AQ34)</f>
        <v>0</v>
      </c>
      <c r="BT38" s="277">
        <f>SUMIFS($I$4:$I$48,$F$4:$F$48,AQ34)</f>
        <v>0</v>
      </c>
      <c r="BU38" s="277">
        <f>SUMIFS($J$4:$J$48,$F$4:$F$48,AQ34)</f>
        <v>0</v>
      </c>
      <c r="BV38" s="278">
        <f>IF($AP$2=0,+BW38-BB34,0)</f>
        <v>0</v>
      </c>
      <c r="BW38" s="1059">
        <f>+AH$50</f>
        <v>0</v>
      </c>
      <c r="BX38" s="1026"/>
    </row>
    <row r="39" spans="1:76" ht="13.35" customHeight="1" x14ac:dyDescent="0.45">
      <c r="A39" s="1003" t="str">
        <f t="shared" si="0"/>
        <v>!</v>
      </c>
      <c r="B39" s="721"/>
      <c r="C39" s="1180"/>
      <c r="D39" s="722"/>
      <c r="E39" s="585"/>
      <c r="F39" s="586"/>
      <c r="G39" s="592"/>
      <c r="H39" s="1195"/>
      <c r="I39" s="1192"/>
      <c r="J39" s="1196"/>
      <c r="K39" s="1057">
        <f t="shared" si="4"/>
        <v>0</v>
      </c>
      <c r="L39" s="1049">
        <f t="shared" si="2"/>
        <v>0</v>
      </c>
      <c r="M39" s="1050">
        <f>IF(AND(B39&gt;0,B39&lt;&gt;"x",M38&lt;&gt;0),+M38+1,0)</f>
        <v>0</v>
      </c>
      <c r="N39" s="1051">
        <f t="shared" si="5"/>
        <v>0</v>
      </c>
      <c r="O39" s="87">
        <f t="shared" si="6"/>
        <v>0</v>
      </c>
      <c r="P39" s="87" t="str">
        <f t="shared" si="7"/>
        <v/>
      </c>
      <c r="Q39" s="1052">
        <f t="shared" si="8"/>
        <v>0</v>
      </c>
      <c r="R39" s="87">
        <f t="shared" si="9"/>
        <v>0</v>
      </c>
      <c r="S39" s="87" t="str">
        <f t="shared" si="10"/>
        <v/>
      </c>
      <c r="T39" s="1052">
        <f t="shared" si="11"/>
        <v>0</v>
      </c>
      <c r="U39" s="87">
        <f t="shared" si="12"/>
        <v>0</v>
      </c>
      <c r="V39" s="87" t="str">
        <f t="shared" si="13"/>
        <v/>
      </c>
      <c r="W39" s="1052">
        <f t="shared" si="14"/>
        <v>1</v>
      </c>
      <c r="X39" s="87">
        <f t="shared" si="15"/>
        <v>0</v>
      </c>
      <c r="Y39" s="87">
        <f t="shared" si="16"/>
        <v>0</v>
      </c>
      <c r="Z39" s="1052">
        <f t="shared" si="17"/>
        <v>1</v>
      </c>
      <c r="AA39" s="87">
        <f t="shared" si="18"/>
        <v>0</v>
      </c>
      <c r="AB39" s="87">
        <f t="shared" si="19"/>
        <v>0</v>
      </c>
      <c r="AC39" s="1052">
        <f t="shared" si="20"/>
        <v>1</v>
      </c>
      <c r="AD39" s="87">
        <f t="shared" si="21"/>
        <v>0</v>
      </c>
      <c r="AE39" s="87">
        <f t="shared" si="22"/>
        <v>0</v>
      </c>
      <c r="AF39" s="1052">
        <f t="shared" si="23"/>
        <v>1</v>
      </c>
      <c r="AG39" s="87">
        <f t="shared" si="24"/>
        <v>0</v>
      </c>
      <c r="AH39" s="87">
        <f t="shared" si="25"/>
        <v>0</v>
      </c>
      <c r="AI39" s="1052">
        <f t="shared" si="26"/>
        <v>1</v>
      </c>
      <c r="AJ39" s="87">
        <f t="shared" si="27"/>
        <v>0</v>
      </c>
      <c r="AK39" s="87">
        <f t="shared" si="28"/>
        <v>0</v>
      </c>
      <c r="AL39" s="1052">
        <f t="shared" si="29"/>
        <v>0</v>
      </c>
      <c r="AM39" s="91">
        <f t="shared" si="30"/>
        <v>0</v>
      </c>
      <c r="AN39" s="91" t="str">
        <f t="shared" si="31"/>
        <v/>
      </c>
      <c r="AO39" s="1053">
        <f>IF(AP39="E",1,0)</f>
        <v>0</v>
      </c>
      <c r="AP39" s="1054">
        <f t="shared" si="32"/>
        <v>0</v>
      </c>
      <c r="AQ39" s="221" t="str">
        <f>+Parameter!AH39</f>
        <v>#</v>
      </c>
      <c r="AR39" s="631"/>
      <c r="AS39" s="632">
        <f>SUM(AS40:AS43)</f>
        <v>0</v>
      </c>
      <c r="AT39" s="632"/>
      <c r="AU39" s="632"/>
      <c r="AV39" s="632"/>
      <c r="AW39" s="632">
        <f>SUM(AW40:AW43)</f>
        <v>0</v>
      </c>
      <c r="AX39" s="632"/>
      <c r="AY39" s="632"/>
      <c r="AZ39" s="632"/>
      <c r="BA39" s="632">
        <f>SUM(BA40:BA43)</f>
        <v>0</v>
      </c>
      <c r="BB39" s="634">
        <f>+BA39+AW39+AS39</f>
        <v>0</v>
      </c>
      <c r="BD39" s="268"/>
      <c r="BE39" s="274">
        <f>IF($I$2=AQ39,1,IF($I$2=Jahr!$M$7,1,0))</f>
        <v>1</v>
      </c>
      <c r="BF39" s="728">
        <v>1</v>
      </c>
      <c r="BG39" s="227"/>
      <c r="BH39" s="227"/>
      <c r="BI39" s="227"/>
      <c r="BJ39" s="227"/>
      <c r="BK39" s="227"/>
      <c r="BL39" s="227"/>
      <c r="BM39" s="227"/>
      <c r="BN39" s="227"/>
      <c r="BO39" s="227"/>
      <c r="BP39" s="273"/>
      <c r="BQ39" s="273"/>
      <c r="BR39" s="273"/>
      <c r="BV39" s="1055"/>
      <c r="BW39" s="1056"/>
      <c r="BX39" s="1026"/>
    </row>
    <row r="40" spans="1:76" ht="13.35" customHeight="1" x14ac:dyDescent="0.45">
      <c r="A40" s="1003" t="str">
        <f t="shared" si="0"/>
        <v>!</v>
      </c>
      <c r="B40" s="721"/>
      <c r="C40" s="1180"/>
      <c r="D40" s="722"/>
      <c r="E40" s="585"/>
      <c r="F40" s="586"/>
      <c r="G40" s="592"/>
      <c r="H40" s="1195"/>
      <c r="I40" s="1192"/>
      <c r="J40" s="1196"/>
      <c r="K40" s="1057">
        <f t="shared" si="4"/>
        <v>0</v>
      </c>
      <c r="L40" s="1049">
        <f t="shared" si="2"/>
        <v>0</v>
      </c>
      <c r="M40" s="1050">
        <f t="shared" si="47"/>
        <v>0</v>
      </c>
      <c r="N40" s="1051">
        <f t="shared" si="5"/>
        <v>0</v>
      </c>
      <c r="O40" s="87">
        <f t="shared" si="6"/>
        <v>0</v>
      </c>
      <c r="P40" s="87" t="str">
        <f t="shared" si="7"/>
        <v/>
      </c>
      <c r="Q40" s="1052">
        <f t="shared" si="8"/>
        <v>0</v>
      </c>
      <c r="R40" s="87">
        <f t="shared" si="9"/>
        <v>0</v>
      </c>
      <c r="S40" s="87" t="str">
        <f t="shared" si="10"/>
        <v/>
      </c>
      <c r="T40" s="1052">
        <f t="shared" si="11"/>
        <v>0</v>
      </c>
      <c r="U40" s="87">
        <f t="shared" si="12"/>
        <v>0</v>
      </c>
      <c r="V40" s="87" t="str">
        <f t="shared" si="13"/>
        <v/>
      </c>
      <c r="W40" s="1052">
        <f t="shared" si="14"/>
        <v>1</v>
      </c>
      <c r="X40" s="87">
        <f t="shared" si="15"/>
        <v>0</v>
      </c>
      <c r="Y40" s="87">
        <f t="shared" si="16"/>
        <v>0</v>
      </c>
      <c r="Z40" s="1052">
        <f t="shared" si="17"/>
        <v>1</v>
      </c>
      <c r="AA40" s="87">
        <f t="shared" si="18"/>
        <v>0</v>
      </c>
      <c r="AB40" s="87">
        <f t="shared" si="19"/>
        <v>0</v>
      </c>
      <c r="AC40" s="1052">
        <f t="shared" si="20"/>
        <v>1</v>
      </c>
      <c r="AD40" s="87">
        <f t="shared" si="21"/>
        <v>0</v>
      </c>
      <c r="AE40" s="87">
        <f t="shared" si="22"/>
        <v>0</v>
      </c>
      <c r="AF40" s="1052">
        <f t="shared" si="23"/>
        <v>1</v>
      </c>
      <c r="AG40" s="87">
        <f t="shared" si="24"/>
        <v>0</v>
      </c>
      <c r="AH40" s="87">
        <f t="shared" si="25"/>
        <v>0</v>
      </c>
      <c r="AI40" s="1052">
        <f t="shared" si="26"/>
        <v>1</v>
      </c>
      <c r="AJ40" s="87">
        <f t="shared" si="27"/>
        <v>0</v>
      </c>
      <c r="AK40" s="87">
        <f t="shared" si="28"/>
        <v>0</v>
      </c>
      <c r="AL40" s="1052">
        <f t="shared" si="29"/>
        <v>0</v>
      </c>
      <c r="AM40" s="91">
        <f t="shared" si="30"/>
        <v>0</v>
      </c>
      <c r="AN40" s="91" t="str">
        <f t="shared" si="31"/>
        <v/>
      </c>
      <c r="AO40" s="1058">
        <f>+Parameter!$D$11</f>
        <v>0</v>
      </c>
      <c r="AP40" s="1054">
        <f t="shared" si="32"/>
        <v>0</v>
      </c>
      <c r="AQ40" s="401">
        <f>+Parameter!AH40</f>
        <v>0</v>
      </c>
      <c r="AR40" s="402">
        <f>+Parameter!AI40</f>
        <v>0</v>
      </c>
      <c r="AS40" s="403">
        <f>SUMIFS($I$4:$I$48,$F$4:$F$48,AQ39,$E$4:$E$48,AQ40)+SUMIFS($J$4:$J$48,$F$4:$F$48,AQ39,$E$4:$E$48,AQ40)+SUMIFS($H$4:$H$48,$F$4:$F$48,AQ39,$E$4:$E$48,AQ40)</f>
        <v>0</v>
      </c>
      <c r="AT40" s="379"/>
      <c r="AU40" s="401">
        <f>+Parameter!AL40</f>
        <v>0</v>
      </c>
      <c r="AV40" s="402">
        <f>+Parameter!AM40</f>
        <v>0</v>
      </c>
      <c r="AW40" s="403">
        <f>SUMIFS($I$4:$I$48,$F$4:$F$48,AQ39,$E$4:$E$48,AU40)+SUMIFS($J$4:$J$48,$F$4:$F$48,AQ39,$E$4:$E$48,AU40)+SUMIFS($H$4:$H$48,$F$4:$F$48,AQ39,$E$4:$E$48,AU40)</f>
        <v>0</v>
      </c>
      <c r="AX40" s="403"/>
      <c r="AY40" s="401">
        <f>+Parameter!AP40</f>
        <v>0</v>
      </c>
      <c r="AZ40" s="402">
        <f>+Parameter!AQ40</f>
        <v>0</v>
      </c>
      <c r="BA40" s="403">
        <f>SUMIFS($I$4:$I$48,$F$4:$F$48,AQ39,$E$4:$E$48,AY40)+SUMIFS($J$4:$J$48,$F$4:$F$48,AQ39,$E$4:$E$48,AY40)+SUMIFS($H$4:$H$48,$F$4:$F$48,AQ39,$E$4:$E$48,AY40)</f>
        <v>0</v>
      </c>
      <c r="BB40" s="370" t="str">
        <f>IF(AND($B$50="y",BB41&lt;&gt;0),"aktuell","")</f>
        <v/>
      </c>
      <c r="BD40" s="268"/>
      <c r="BE40" s="274">
        <f>IF($I$2=AQ39,1,IF($I$2=Jahr!$M$7,1,0))</f>
        <v>1</v>
      </c>
      <c r="BF40" s="728">
        <v>1</v>
      </c>
      <c r="BG40" s="699">
        <f t="shared" si="33"/>
        <v>0</v>
      </c>
      <c r="BH40" s="699">
        <f t="shared" si="34"/>
        <v>0</v>
      </c>
      <c r="BI40" s="699">
        <f t="shared" si="35"/>
        <v>0</v>
      </c>
      <c r="BJ40" s="700">
        <f t="shared" si="36"/>
        <v>0</v>
      </c>
      <c r="BK40" s="700">
        <f t="shared" si="37"/>
        <v>0</v>
      </c>
      <c r="BL40" s="700">
        <f t="shared" si="38"/>
        <v>0</v>
      </c>
      <c r="BM40" s="701">
        <f t="shared" si="39"/>
        <v>0</v>
      </c>
      <c r="BN40" s="701">
        <f t="shared" si="40"/>
        <v>0</v>
      </c>
      <c r="BO40" s="701">
        <f t="shared" si="41"/>
        <v>0</v>
      </c>
      <c r="BP40" s="698">
        <f t="shared" si="42"/>
        <v>0</v>
      </c>
      <c r="BQ40" s="698">
        <f t="shared" si="43"/>
        <v>0</v>
      </c>
      <c r="BR40" s="698">
        <f t="shared" si="44"/>
        <v>0</v>
      </c>
      <c r="BS40" s="270" t="s">
        <v>8</v>
      </c>
      <c r="BV40" s="1055"/>
      <c r="BW40" s="1056"/>
      <c r="BX40" s="1026"/>
    </row>
    <row r="41" spans="1:76" ht="13.35" customHeight="1" x14ac:dyDescent="0.45">
      <c r="A41" s="1003" t="str">
        <f t="shared" si="0"/>
        <v>!</v>
      </c>
      <c r="B41" s="721"/>
      <c r="C41" s="1180"/>
      <c r="D41" s="722"/>
      <c r="E41" s="585"/>
      <c r="F41" s="586"/>
      <c r="G41" s="592"/>
      <c r="H41" s="1195"/>
      <c r="I41" s="1192"/>
      <c r="J41" s="1196"/>
      <c r="K41" s="1057">
        <f t="shared" si="4"/>
        <v>0</v>
      </c>
      <c r="L41" s="1049">
        <f t="shared" si="2"/>
        <v>0</v>
      </c>
      <c r="M41" s="1050">
        <f t="shared" si="47"/>
        <v>0</v>
      </c>
      <c r="N41" s="1051">
        <f t="shared" si="5"/>
        <v>0</v>
      </c>
      <c r="O41" s="87">
        <f t="shared" si="6"/>
        <v>0</v>
      </c>
      <c r="P41" s="87" t="str">
        <f t="shared" si="7"/>
        <v/>
      </c>
      <c r="Q41" s="1052">
        <f t="shared" si="8"/>
        <v>0</v>
      </c>
      <c r="R41" s="87">
        <f t="shared" si="9"/>
        <v>0</v>
      </c>
      <c r="S41" s="87" t="str">
        <f t="shared" si="10"/>
        <v/>
      </c>
      <c r="T41" s="1052">
        <f t="shared" si="11"/>
        <v>0</v>
      </c>
      <c r="U41" s="87">
        <f t="shared" si="12"/>
        <v>0</v>
      </c>
      <c r="V41" s="87" t="str">
        <f t="shared" si="13"/>
        <v/>
      </c>
      <c r="W41" s="1052">
        <f t="shared" si="14"/>
        <v>1</v>
      </c>
      <c r="X41" s="87">
        <f t="shared" si="15"/>
        <v>0</v>
      </c>
      <c r="Y41" s="87">
        <f t="shared" si="16"/>
        <v>0</v>
      </c>
      <c r="Z41" s="1052">
        <f t="shared" si="17"/>
        <v>1</v>
      </c>
      <c r="AA41" s="87">
        <f t="shared" si="18"/>
        <v>0</v>
      </c>
      <c r="AB41" s="87">
        <f t="shared" si="19"/>
        <v>0</v>
      </c>
      <c r="AC41" s="1052">
        <f t="shared" si="20"/>
        <v>1</v>
      </c>
      <c r="AD41" s="87">
        <f t="shared" si="21"/>
        <v>0</v>
      </c>
      <c r="AE41" s="87">
        <f t="shared" si="22"/>
        <v>0</v>
      </c>
      <c r="AF41" s="1052">
        <f t="shared" si="23"/>
        <v>1</v>
      </c>
      <c r="AG41" s="87">
        <f t="shared" si="24"/>
        <v>0</v>
      </c>
      <c r="AH41" s="87">
        <f t="shared" si="25"/>
        <v>0</v>
      </c>
      <c r="AI41" s="1052">
        <f t="shared" si="26"/>
        <v>1</v>
      </c>
      <c r="AJ41" s="87">
        <f t="shared" si="27"/>
        <v>0</v>
      </c>
      <c r="AK41" s="87">
        <f t="shared" si="28"/>
        <v>0</v>
      </c>
      <c r="AL41" s="1052">
        <f t="shared" si="29"/>
        <v>0</v>
      </c>
      <c r="AM41" s="91">
        <f t="shared" si="30"/>
        <v>0</v>
      </c>
      <c r="AN41" s="91" t="str">
        <f t="shared" si="31"/>
        <v/>
      </c>
      <c r="AO41" s="1058">
        <f>+Parameter!$D$11</f>
        <v>0</v>
      </c>
      <c r="AP41" s="1054">
        <f t="shared" si="32"/>
        <v>0</v>
      </c>
      <c r="AQ41" s="402">
        <f>+Parameter!AH41</f>
        <v>0</v>
      </c>
      <c r="AR41" s="402">
        <f>+Parameter!AI41</f>
        <v>0</v>
      </c>
      <c r="AS41" s="403">
        <f>SUMIFS($I$4:$I$48,$F$4:$F$48,AQ39,$E$4:$E$48,AQ41)+SUMIFS($J$4:$J$48,$F$4:$F$48,AQ39,$E$4:$E$48,AQ41)+SUMIFS($H$4:$H$48,$F$4:$F$48,AQ39,$E$4:$E$48,AQ41)</f>
        <v>0</v>
      </c>
      <c r="AT41" s="379"/>
      <c r="AU41" s="402">
        <f>+Parameter!AL41</f>
        <v>0</v>
      </c>
      <c r="AV41" s="402">
        <f>+Parameter!AM41</f>
        <v>0</v>
      </c>
      <c r="AW41" s="403">
        <f>SUMIFS($I$4:$I$48,$F$4:$F$48,AQ39,$E$4:$E$48,AU41)+SUMIFS($J$4:$J$48,$F$4:$F$48,AQ39,$E$4:$E$48,AU41)+SUMIFS($H$4:$H$48,$F$4:$F$48,AQ39,$E$4:$E$48,AU41)</f>
        <v>0</v>
      </c>
      <c r="AX41" s="403"/>
      <c r="AY41" s="402">
        <f>+Parameter!AP41</f>
        <v>0</v>
      </c>
      <c r="AZ41" s="402">
        <f>+Parameter!AQ41</f>
        <v>0</v>
      </c>
      <c r="BA41" s="403">
        <f>SUMIFS($I$4:$I$48,$F$4:$F$48,AQ39,$E$4:$E$48,AY41)+SUMIFS($J$4:$J$48,$F$4:$F$48,AQ39,$E$4:$E$48,AY41)+SUMIFS($H$4:$H$48,$F$4:$F$48,AQ39,$E$4:$E$48,AY41)</f>
        <v>0</v>
      </c>
      <c r="BB41" s="371">
        <f>+AK2</f>
        <v>0</v>
      </c>
      <c r="BD41" s="268"/>
      <c r="BE41" s="274">
        <f>IF($I$2=AQ39,1,IF($I$2=Jahr!$M$7,1,0))</f>
        <v>1</v>
      </c>
      <c r="BF41" s="728">
        <v>1</v>
      </c>
      <c r="BG41" s="699">
        <f t="shared" si="33"/>
        <v>0</v>
      </c>
      <c r="BH41" s="699">
        <f t="shared" si="34"/>
        <v>0</v>
      </c>
      <c r="BI41" s="699">
        <f t="shared" si="35"/>
        <v>0</v>
      </c>
      <c r="BJ41" s="700">
        <f t="shared" si="36"/>
        <v>0</v>
      </c>
      <c r="BK41" s="700">
        <f t="shared" si="37"/>
        <v>0</v>
      </c>
      <c r="BL41" s="700">
        <f t="shared" si="38"/>
        <v>0</v>
      </c>
      <c r="BM41" s="701">
        <f t="shared" si="39"/>
        <v>0</v>
      </c>
      <c r="BN41" s="701">
        <f t="shared" si="40"/>
        <v>0</v>
      </c>
      <c r="BO41" s="701">
        <f t="shared" si="41"/>
        <v>0</v>
      </c>
      <c r="BP41" s="698">
        <f t="shared" si="42"/>
        <v>0</v>
      </c>
      <c r="BQ41" s="698">
        <f t="shared" si="43"/>
        <v>0</v>
      </c>
      <c r="BR41" s="698">
        <f t="shared" si="44"/>
        <v>0</v>
      </c>
      <c r="BS41" s="275">
        <f>SUMIFS($H$4:$H$48,$F$4:$F$48,AQ39,$B$4:$B$48,"&gt;0")</f>
        <v>0</v>
      </c>
      <c r="BT41" s="275">
        <f>SUMIFS($I$4:$I$48,$F$4:$F$48,AQ39,$B$4:$B$48,"&gt;0")</f>
        <v>0</v>
      </c>
      <c r="BU41" s="275">
        <f>SUMIFS($J$4:$J$48,$F$4:$F$48,AQ39,$B$4:$B$48,"&gt;0")</f>
        <v>0</v>
      </c>
      <c r="BV41" s="276"/>
      <c r="BW41" s="1056"/>
      <c r="BX41" s="1026"/>
    </row>
    <row r="42" spans="1:76" ht="13.35" customHeight="1" x14ac:dyDescent="0.45">
      <c r="A42" s="1003" t="str">
        <f t="shared" si="0"/>
        <v>!</v>
      </c>
      <c r="B42" s="721"/>
      <c r="C42" s="1180"/>
      <c r="D42" s="722"/>
      <c r="E42" s="585"/>
      <c r="F42" s="586"/>
      <c r="G42" s="592"/>
      <c r="H42" s="1195"/>
      <c r="I42" s="1192"/>
      <c r="J42" s="1196"/>
      <c r="K42" s="1057">
        <f t="shared" si="4"/>
        <v>0</v>
      </c>
      <c r="L42" s="1049">
        <f t="shared" si="2"/>
        <v>0</v>
      </c>
      <c r="M42" s="1050">
        <f t="shared" si="47"/>
        <v>0</v>
      </c>
      <c r="N42" s="1051">
        <f t="shared" si="5"/>
        <v>0</v>
      </c>
      <c r="O42" s="87">
        <f t="shared" si="6"/>
        <v>0</v>
      </c>
      <c r="P42" s="87" t="str">
        <f t="shared" si="7"/>
        <v/>
      </c>
      <c r="Q42" s="1052">
        <f t="shared" si="8"/>
        <v>0</v>
      </c>
      <c r="R42" s="87">
        <f t="shared" si="9"/>
        <v>0</v>
      </c>
      <c r="S42" s="87" t="str">
        <f t="shared" si="10"/>
        <v/>
      </c>
      <c r="T42" s="1052">
        <f t="shared" si="11"/>
        <v>0</v>
      </c>
      <c r="U42" s="87">
        <f t="shared" si="12"/>
        <v>0</v>
      </c>
      <c r="V42" s="87" t="str">
        <f t="shared" si="13"/>
        <v/>
      </c>
      <c r="W42" s="1052">
        <f t="shared" si="14"/>
        <v>1</v>
      </c>
      <c r="X42" s="87">
        <f t="shared" si="15"/>
        <v>0</v>
      </c>
      <c r="Y42" s="87">
        <f t="shared" si="16"/>
        <v>0</v>
      </c>
      <c r="Z42" s="1052">
        <f t="shared" si="17"/>
        <v>1</v>
      </c>
      <c r="AA42" s="87">
        <f t="shared" si="18"/>
        <v>0</v>
      </c>
      <c r="AB42" s="87">
        <f t="shared" si="19"/>
        <v>0</v>
      </c>
      <c r="AC42" s="1052">
        <f t="shared" si="20"/>
        <v>1</v>
      </c>
      <c r="AD42" s="87">
        <f t="shared" si="21"/>
        <v>0</v>
      </c>
      <c r="AE42" s="87">
        <f t="shared" si="22"/>
        <v>0</v>
      </c>
      <c r="AF42" s="1052">
        <f t="shared" si="23"/>
        <v>1</v>
      </c>
      <c r="AG42" s="87">
        <f t="shared" si="24"/>
        <v>0</v>
      </c>
      <c r="AH42" s="87">
        <f t="shared" si="25"/>
        <v>0</v>
      </c>
      <c r="AI42" s="1052">
        <f t="shared" si="26"/>
        <v>1</v>
      </c>
      <c r="AJ42" s="87">
        <f t="shared" si="27"/>
        <v>0</v>
      </c>
      <c r="AK42" s="87">
        <f t="shared" si="28"/>
        <v>0</v>
      </c>
      <c r="AL42" s="1052">
        <f t="shared" si="29"/>
        <v>0</v>
      </c>
      <c r="AM42" s="91">
        <f t="shared" si="30"/>
        <v>0</v>
      </c>
      <c r="AN42" s="91" t="str">
        <f t="shared" si="31"/>
        <v/>
      </c>
      <c r="AO42" s="1058">
        <f>+Parameter!$D$11</f>
        <v>0</v>
      </c>
      <c r="AP42" s="1054">
        <f t="shared" si="32"/>
        <v>0</v>
      </c>
      <c r="AQ42" s="402">
        <f>+Parameter!AH42</f>
        <v>0</v>
      </c>
      <c r="AR42" s="402">
        <f>+Parameter!AI42</f>
        <v>0</v>
      </c>
      <c r="AS42" s="403">
        <f>SUMIFS($I$4:$I$48,$F$4:$F$48,AQ39,$E$4:$E$48,AQ42)+SUMIFS($J$4:$J$48,$F$4:$F$48,AQ39,$E$4:$E$48,AQ42)+SUMIFS($H$4:$H$48,$F$4:$F$48,AQ39,$E$4:$E$48,AQ42)</f>
        <v>0</v>
      </c>
      <c r="AT42" s="379"/>
      <c r="AU42" s="402">
        <f>+Parameter!AL42</f>
        <v>0</v>
      </c>
      <c r="AV42" s="402">
        <f>+Parameter!AM42</f>
        <v>0</v>
      </c>
      <c r="AW42" s="403">
        <f>SUMIFS($I$4:$I$48,$F$4:$F$48,AQ39,$E$4:$E$48,AU42)+SUMIFS($J$4:$J$48,$F$4:$F$48,AQ39,$E$4:$E$48,AU42)+SUMIFS($H$4:$H$48,$F$4:$F$48,AQ39,$E$4:$E$48,AU42)</f>
        <v>0</v>
      </c>
      <c r="AX42" s="403"/>
      <c r="AY42" s="402">
        <f>+Parameter!AP42</f>
        <v>0</v>
      </c>
      <c r="AZ42" s="402">
        <f>+Parameter!AQ42</f>
        <v>0</v>
      </c>
      <c r="BA42" s="403">
        <f>SUMIFS($I$4:$I$48,$F$4:$F$48,AQ39,$E$4:$E$48,AY42)+SUMIFS($J$4:$J$48,$F$4:$F$48,AQ39,$E$4:$E$48,AY42)+SUMIFS($H$4:$H$48,$F$4:$F$48,AQ39,$E$4:$E$48,AY42)</f>
        <v>0</v>
      </c>
      <c r="BB42" s="372" t="str">
        <f>IF(BB43&lt;&gt;0,"Monatsende","")</f>
        <v/>
      </c>
      <c r="BD42" s="268"/>
      <c r="BE42" s="274">
        <f>IF($I$2=AQ39,1,IF($I$2=Jahr!$M$7,1,0))</f>
        <v>1</v>
      </c>
      <c r="BF42" s="728">
        <v>1</v>
      </c>
      <c r="BG42" s="699">
        <f t="shared" si="33"/>
        <v>0</v>
      </c>
      <c r="BH42" s="699">
        <f t="shared" si="34"/>
        <v>0</v>
      </c>
      <c r="BI42" s="699">
        <f t="shared" si="35"/>
        <v>0</v>
      </c>
      <c r="BJ42" s="700">
        <f t="shared" si="36"/>
        <v>0</v>
      </c>
      <c r="BK42" s="700">
        <f t="shared" si="37"/>
        <v>0</v>
      </c>
      <c r="BL42" s="700">
        <f t="shared" si="38"/>
        <v>0</v>
      </c>
      <c r="BM42" s="701">
        <f t="shared" si="39"/>
        <v>0</v>
      </c>
      <c r="BN42" s="701">
        <f t="shared" si="40"/>
        <v>0</v>
      </c>
      <c r="BO42" s="701">
        <f t="shared" si="41"/>
        <v>0</v>
      </c>
      <c r="BP42" s="698">
        <f t="shared" si="42"/>
        <v>0</v>
      </c>
      <c r="BQ42" s="698">
        <f t="shared" si="43"/>
        <v>0</v>
      </c>
      <c r="BR42" s="698">
        <f t="shared" si="44"/>
        <v>0</v>
      </c>
      <c r="BS42" s="270" t="s">
        <v>22</v>
      </c>
      <c r="BV42" s="1055"/>
      <c r="BW42" s="1056"/>
      <c r="BX42" s="1026"/>
    </row>
    <row r="43" spans="1:76" ht="13.35" customHeight="1" x14ac:dyDescent="0.45">
      <c r="A43" s="1003" t="str">
        <f t="shared" si="0"/>
        <v>!</v>
      </c>
      <c r="B43" s="721"/>
      <c r="C43" s="1180"/>
      <c r="D43" s="722"/>
      <c r="E43" s="585"/>
      <c r="F43" s="586"/>
      <c r="G43" s="592"/>
      <c r="H43" s="1195"/>
      <c r="I43" s="1192"/>
      <c r="J43" s="1196"/>
      <c r="K43" s="1057">
        <f t="shared" si="4"/>
        <v>0</v>
      </c>
      <c r="L43" s="1049">
        <f t="shared" si="2"/>
        <v>0</v>
      </c>
      <c r="M43" s="1050">
        <f t="shared" si="47"/>
        <v>0</v>
      </c>
      <c r="N43" s="1051">
        <f t="shared" si="5"/>
        <v>0</v>
      </c>
      <c r="O43" s="87">
        <f t="shared" si="6"/>
        <v>0</v>
      </c>
      <c r="P43" s="87" t="str">
        <f t="shared" si="7"/>
        <v/>
      </c>
      <c r="Q43" s="1052">
        <f t="shared" si="8"/>
        <v>0</v>
      </c>
      <c r="R43" s="87">
        <f t="shared" si="9"/>
        <v>0</v>
      </c>
      <c r="S43" s="87" t="str">
        <f t="shared" si="10"/>
        <v/>
      </c>
      <c r="T43" s="1052">
        <f t="shared" si="11"/>
        <v>0</v>
      </c>
      <c r="U43" s="87">
        <f t="shared" si="12"/>
        <v>0</v>
      </c>
      <c r="V43" s="87" t="str">
        <f t="shared" si="13"/>
        <v/>
      </c>
      <c r="W43" s="1052">
        <f t="shared" si="14"/>
        <v>1</v>
      </c>
      <c r="X43" s="87">
        <f t="shared" si="15"/>
        <v>0</v>
      </c>
      <c r="Y43" s="87">
        <f t="shared" si="16"/>
        <v>0</v>
      </c>
      <c r="Z43" s="1052">
        <f t="shared" si="17"/>
        <v>1</v>
      </c>
      <c r="AA43" s="87">
        <f t="shared" si="18"/>
        <v>0</v>
      </c>
      <c r="AB43" s="87">
        <f t="shared" si="19"/>
        <v>0</v>
      </c>
      <c r="AC43" s="1052">
        <f t="shared" si="20"/>
        <v>1</v>
      </c>
      <c r="AD43" s="87">
        <f t="shared" si="21"/>
        <v>0</v>
      </c>
      <c r="AE43" s="87">
        <f t="shared" si="22"/>
        <v>0</v>
      </c>
      <c r="AF43" s="1052">
        <f t="shared" si="23"/>
        <v>1</v>
      </c>
      <c r="AG43" s="87">
        <f t="shared" si="24"/>
        <v>0</v>
      </c>
      <c r="AH43" s="87">
        <f t="shared" si="25"/>
        <v>0</v>
      </c>
      <c r="AI43" s="1052">
        <f t="shared" si="26"/>
        <v>1</v>
      </c>
      <c r="AJ43" s="87">
        <f t="shared" si="27"/>
        <v>0</v>
      </c>
      <c r="AK43" s="87">
        <f t="shared" si="28"/>
        <v>0</v>
      </c>
      <c r="AL43" s="1052">
        <f t="shared" si="29"/>
        <v>0</v>
      </c>
      <c r="AM43" s="91">
        <f t="shared" si="30"/>
        <v>0</v>
      </c>
      <c r="AN43" s="91" t="str">
        <f t="shared" si="31"/>
        <v/>
      </c>
      <c r="AO43" s="1058">
        <f>+Parameter!$D$11</f>
        <v>0</v>
      </c>
      <c r="AP43" s="1054">
        <f t="shared" si="32"/>
        <v>0</v>
      </c>
      <c r="AQ43" s="404">
        <f>+Parameter!AH43</f>
        <v>0</v>
      </c>
      <c r="AR43" s="404">
        <f>+Parameter!AI43</f>
        <v>0</v>
      </c>
      <c r="AS43" s="405">
        <f>SUMIFS($I$4:$I$48,$F$4:$F$48,AQ39,$E$4:$E$48,AQ43)+SUMIFS($J$4:$J$48,$F$4:$F$48,AQ39,$E$4:$E$48,AQ43)+SUMIFS($H$4:$H$48,$F$4:$F$48,AQ39,$E$4:$E$48,AQ43)</f>
        <v>0</v>
      </c>
      <c r="AT43" s="382"/>
      <c r="AU43" s="404">
        <f>+Parameter!AL43</f>
        <v>0</v>
      </c>
      <c r="AV43" s="404">
        <f>+Parameter!AM43</f>
        <v>0</v>
      </c>
      <c r="AW43" s="405">
        <f>SUMIFS($I$4:$I$48,$F$4:$F$48,AQ39,$E$4:$E$48,AU43)+SUMIFS($J$4:$J$48,$F$4:$F$48,AQ39,$E$4:$E$48,AU43)+SUMIFS($H$4:$H$48,$F$4:$F$48,AQ39,$E$4:$E$48,AU43)</f>
        <v>0</v>
      </c>
      <c r="AX43" s="405"/>
      <c r="AY43" s="404">
        <f>+Parameter!AP43</f>
        <v>0</v>
      </c>
      <c r="AZ43" s="404">
        <f>+Parameter!AQ43</f>
        <v>0</v>
      </c>
      <c r="BA43" s="405">
        <f>SUMIFS($I$4:$I$48,$F$4:$F$48,AQ39,$E$4:$E$48,AY43)+SUMIFS($J$4:$J$48,$F$4:$F$48,AQ39,$E$4:$E$48,AY43)+SUMIFS($H$4:$H$48,$F$4:$F$48,AQ39,$E$4:$E$48,AY43)</f>
        <v>0</v>
      </c>
      <c r="BB43" s="375">
        <f>+AK3</f>
        <v>0</v>
      </c>
      <c r="BD43" s="268"/>
      <c r="BE43" s="274">
        <f>IF($I$2=AQ39,1,IF($I$2=Jahr!$M$7,1,0))</f>
        <v>1</v>
      </c>
      <c r="BF43" s="728">
        <v>1</v>
      </c>
      <c r="BG43" s="702">
        <f t="shared" si="33"/>
        <v>0</v>
      </c>
      <c r="BH43" s="702">
        <f t="shared" si="34"/>
        <v>0</v>
      </c>
      <c r="BI43" s="702">
        <f t="shared" si="35"/>
        <v>0</v>
      </c>
      <c r="BJ43" s="703">
        <f t="shared" si="36"/>
        <v>0</v>
      </c>
      <c r="BK43" s="703">
        <f t="shared" si="37"/>
        <v>0</v>
      </c>
      <c r="BL43" s="703">
        <f t="shared" si="38"/>
        <v>0</v>
      </c>
      <c r="BM43" s="704">
        <f t="shared" si="39"/>
        <v>0</v>
      </c>
      <c r="BN43" s="704">
        <f t="shared" si="40"/>
        <v>0</v>
      </c>
      <c r="BO43" s="704">
        <f t="shared" si="41"/>
        <v>0</v>
      </c>
      <c r="BP43" s="705">
        <f t="shared" si="42"/>
        <v>0</v>
      </c>
      <c r="BQ43" s="705">
        <f t="shared" si="43"/>
        <v>0</v>
      </c>
      <c r="BR43" s="705">
        <f t="shared" si="44"/>
        <v>0</v>
      </c>
      <c r="BS43" s="277">
        <f>SUMIFS($H$4:$H$48,$F$4:$F$48,AQ39)</f>
        <v>0</v>
      </c>
      <c r="BT43" s="277">
        <f>SUMIFS($I$4:$I$48,$F$4:$F$48,AQ39)</f>
        <v>0</v>
      </c>
      <c r="BU43" s="277">
        <f>SUMIFS($J$4:$J$48,$F$4:$F$48,AQ39)</f>
        <v>0</v>
      </c>
      <c r="BV43" s="278">
        <f>IF($AP$2=0,+BW43-BB39,0)</f>
        <v>0</v>
      </c>
      <c r="BW43" s="1059">
        <f>+AK$50</f>
        <v>0</v>
      </c>
      <c r="BX43" s="1026"/>
    </row>
    <row r="44" spans="1:76" ht="13.35" customHeight="1" x14ac:dyDescent="0.45">
      <c r="A44" s="1003" t="str">
        <f t="shared" si="0"/>
        <v>!</v>
      </c>
      <c r="B44" s="721"/>
      <c r="C44" s="1180"/>
      <c r="D44" s="722"/>
      <c r="E44" s="585"/>
      <c r="F44" s="586"/>
      <c r="G44" s="592"/>
      <c r="H44" s="1195"/>
      <c r="I44" s="1192"/>
      <c r="J44" s="1196"/>
      <c r="K44" s="1057">
        <f t="shared" si="4"/>
        <v>0</v>
      </c>
      <c r="L44" s="1049">
        <f t="shared" si="2"/>
        <v>0</v>
      </c>
      <c r="M44" s="1050">
        <f t="shared" si="47"/>
        <v>0</v>
      </c>
      <c r="N44" s="1051">
        <f t="shared" si="5"/>
        <v>0</v>
      </c>
      <c r="O44" s="87">
        <f t="shared" si="6"/>
        <v>0</v>
      </c>
      <c r="P44" s="87" t="str">
        <f t="shared" si="7"/>
        <v/>
      </c>
      <c r="Q44" s="1052">
        <f t="shared" si="8"/>
        <v>0</v>
      </c>
      <c r="R44" s="87">
        <f t="shared" si="9"/>
        <v>0</v>
      </c>
      <c r="S44" s="87" t="str">
        <f t="shared" si="10"/>
        <v/>
      </c>
      <c r="T44" s="1052">
        <f t="shared" si="11"/>
        <v>0</v>
      </c>
      <c r="U44" s="87">
        <f t="shared" si="12"/>
        <v>0</v>
      </c>
      <c r="V44" s="87" t="str">
        <f t="shared" si="13"/>
        <v/>
      </c>
      <c r="W44" s="1052">
        <f t="shared" si="14"/>
        <v>1</v>
      </c>
      <c r="X44" s="87">
        <f t="shared" si="15"/>
        <v>0</v>
      </c>
      <c r="Y44" s="87">
        <f t="shared" si="16"/>
        <v>0</v>
      </c>
      <c r="Z44" s="1052">
        <f t="shared" si="17"/>
        <v>1</v>
      </c>
      <c r="AA44" s="87">
        <f t="shared" si="18"/>
        <v>0</v>
      </c>
      <c r="AB44" s="87">
        <f t="shared" si="19"/>
        <v>0</v>
      </c>
      <c r="AC44" s="1052">
        <f t="shared" si="20"/>
        <v>1</v>
      </c>
      <c r="AD44" s="87">
        <f t="shared" si="21"/>
        <v>0</v>
      </c>
      <c r="AE44" s="87">
        <f t="shared" si="22"/>
        <v>0</v>
      </c>
      <c r="AF44" s="1052">
        <f t="shared" si="23"/>
        <v>1</v>
      </c>
      <c r="AG44" s="87">
        <f t="shared" si="24"/>
        <v>0</v>
      </c>
      <c r="AH44" s="87">
        <f t="shared" si="25"/>
        <v>0</v>
      </c>
      <c r="AI44" s="1052">
        <f t="shared" si="26"/>
        <v>1</v>
      </c>
      <c r="AJ44" s="87">
        <f t="shared" si="27"/>
        <v>0</v>
      </c>
      <c r="AK44" s="87">
        <f t="shared" si="28"/>
        <v>0</v>
      </c>
      <c r="AL44" s="1052">
        <f t="shared" si="29"/>
        <v>0</v>
      </c>
      <c r="AM44" s="91">
        <f t="shared" si="30"/>
        <v>0</v>
      </c>
      <c r="AN44" s="91" t="str">
        <f t="shared" si="31"/>
        <v/>
      </c>
      <c r="AO44" s="1060"/>
      <c r="AP44" s="1054">
        <f t="shared" si="32"/>
        <v>0</v>
      </c>
      <c r="AQ44" s="1390" t="str">
        <f>+Jahr!P27</f>
        <v/>
      </c>
      <c r="AR44" s="1390"/>
      <c r="AS44" s="1390"/>
      <c r="AT44" s="1390"/>
      <c r="AU44" s="1390"/>
      <c r="AV44" s="1390"/>
      <c r="AZ44" s="499"/>
      <c r="BA44" s="500" t="str">
        <f>IF(BB44&lt;&gt;0,"Gesamt aktuell gebucht: ","")</f>
        <v/>
      </c>
      <c r="BB44" s="501">
        <f>+BB6+BB11+BB16+BB21+BB26+BB31+BB36+BB41+BB46</f>
        <v>0</v>
      </c>
      <c r="BD44" s="268"/>
      <c r="BE44" s="274">
        <f>IF($I$2=AQ40,1,IF($I$2=Jahr!$M$7,1,0))</f>
        <v>1</v>
      </c>
      <c r="BF44" s="728">
        <v>1</v>
      </c>
      <c r="BG44" s="712"/>
      <c r="BK44" s="271"/>
      <c r="BL44" s="271"/>
      <c r="BM44" s="271"/>
      <c r="BN44" s="271"/>
      <c r="BO44" s="271"/>
      <c r="BP44" s="271"/>
      <c r="BQ44" s="271"/>
      <c r="BR44" s="271"/>
      <c r="BV44" s="1055"/>
      <c r="BW44" s="1056"/>
      <c r="BX44" s="1026"/>
    </row>
    <row r="45" spans="1:76" ht="13.35" customHeight="1" x14ac:dyDescent="0.2">
      <c r="A45" s="1003" t="str">
        <f t="shared" si="0"/>
        <v>!</v>
      </c>
      <c r="B45" s="721"/>
      <c r="C45" s="1180"/>
      <c r="D45" s="722"/>
      <c r="E45" s="585"/>
      <c r="F45" s="586"/>
      <c r="G45" s="592"/>
      <c r="H45" s="1195"/>
      <c r="I45" s="1192"/>
      <c r="J45" s="1196"/>
      <c r="K45" s="1057">
        <f t="shared" si="4"/>
        <v>0</v>
      </c>
      <c r="L45" s="1049">
        <f t="shared" si="2"/>
        <v>0</v>
      </c>
      <c r="M45" s="1050">
        <f t="shared" si="47"/>
        <v>0</v>
      </c>
      <c r="N45" s="1051">
        <f t="shared" si="5"/>
        <v>0</v>
      </c>
      <c r="O45" s="87">
        <f t="shared" si="6"/>
        <v>0</v>
      </c>
      <c r="P45" s="87" t="str">
        <f t="shared" si="7"/>
        <v/>
      </c>
      <c r="Q45" s="1052">
        <f t="shared" si="8"/>
        <v>0</v>
      </c>
      <c r="R45" s="87">
        <f t="shared" si="9"/>
        <v>0</v>
      </c>
      <c r="S45" s="87" t="str">
        <f t="shared" si="10"/>
        <v/>
      </c>
      <c r="T45" s="1052">
        <f t="shared" si="11"/>
        <v>0</v>
      </c>
      <c r="U45" s="87">
        <f t="shared" si="12"/>
        <v>0</v>
      </c>
      <c r="V45" s="87" t="str">
        <f t="shared" si="13"/>
        <v/>
      </c>
      <c r="W45" s="1052">
        <f t="shared" si="14"/>
        <v>1</v>
      </c>
      <c r="X45" s="87">
        <f t="shared" si="15"/>
        <v>0</v>
      </c>
      <c r="Y45" s="87">
        <f t="shared" si="16"/>
        <v>0</v>
      </c>
      <c r="Z45" s="1052">
        <f t="shared" si="17"/>
        <v>1</v>
      </c>
      <c r="AA45" s="87">
        <f t="shared" si="18"/>
        <v>0</v>
      </c>
      <c r="AB45" s="87">
        <f t="shared" si="19"/>
        <v>0</v>
      </c>
      <c r="AC45" s="1052">
        <f t="shared" si="20"/>
        <v>1</v>
      </c>
      <c r="AD45" s="87">
        <f t="shared" si="21"/>
        <v>0</v>
      </c>
      <c r="AE45" s="87">
        <f t="shared" si="22"/>
        <v>0</v>
      </c>
      <c r="AF45" s="1052">
        <f t="shared" si="23"/>
        <v>1</v>
      </c>
      <c r="AG45" s="87">
        <f t="shared" si="24"/>
        <v>0</v>
      </c>
      <c r="AH45" s="87">
        <f t="shared" si="25"/>
        <v>0</v>
      </c>
      <c r="AI45" s="1052">
        <f t="shared" si="26"/>
        <v>1</v>
      </c>
      <c r="AJ45" s="87">
        <f t="shared" si="27"/>
        <v>0</v>
      </c>
      <c r="AK45" s="87">
        <f t="shared" si="28"/>
        <v>0</v>
      </c>
      <c r="AL45" s="1052">
        <f t="shared" si="29"/>
        <v>0</v>
      </c>
      <c r="AM45" s="91">
        <f t="shared" si="30"/>
        <v>0</v>
      </c>
      <c r="AN45" s="91" t="str">
        <f t="shared" si="31"/>
        <v/>
      </c>
      <c r="AO45" s="1061"/>
      <c r="AP45" s="1054">
        <f t="shared" si="32"/>
        <v>0</v>
      </c>
      <c r="AQ45" s="200" t="str">
        <f>+Parameter!AH45</f>
        <v>X</v>
      </c>
      <c r="AR45" s="1386" t="s">
        <v>16</v>
      </c>
      <c r="AS45" s="1386"/>
      <c r="AT45" s="1386"/>
      <c r="AU45" s="1386"/>
      <c r="AV45" s="1386"/>
      <c r="AW45" s="1386"/>
      <c r="AX45" s="1386"/>
      <c r="AY45" s="1386"/>
      <c r="AZ45" s="1386"/>
      <c r="BA45" s="201" t="s">
        <v>27</v>
      </c>
      <c r="BB45" s="406">
        <f>+BB39+BB34+BB29+BB24+BB19+BB14+BB9+BB4+AZ46-H50-P60</f>
        <v>0</v>
      </c>
      <c r="BD45" s="268"/>
      <c r="BE45" s="274">
        <f>IF($I$2=AQ41,1,IF($I$2=Jahr!$M$7,1,0))</f>
        <v>1</v>
      </c>
      <c r="BF45" s="728">
        <v>1</v>
      </c>
      <c r="BV45" s="1055"/>
      <c r="BW45" s="1056"/>
      <c r="BX45" s="1026"/>
    </row>
    <row r="46" spans="1:76" ht="13.35" customHeight="1" x14ac:dyDescent="0.45">
      <c r="A46" s="1003" t="str">
        <f t="shared" si="0"/>
        <v>!</v>
      </c>
      <c r="B46" s="721"/>
      <c r="C46" s="1180"/>
      <c r="D46" s="722"/>
      <c r="E46" s="585"/>
      <c r="F46" s="586"/>
      <c r="G46" s="592"/>
      <c r="H46" s="1195"/>
      <c r="I46" s="1192"/>
      <c r="J46" s="1196"/>
      <c r="K46" s="1057">
        <f t="shared" si="4"/>
        <v>0</v>
      </c>
      <c r="L46" s="1049">
        <f t="shared" si="2"/>
        <v>0</v>
      </c>
      <c r="M46" s="1050">
        <f t="shared" si="47"/>
        <v>0</v>
      </c>
      <c r="N46" s="1051">
        <f t="shared" si="5"/>
        <v>0</v>
      </c>
      <c r="O46" s="87">
        <f t="shared" si="6"/>
        <v>0</v>
      </c>
      <c r="P46" s="87" t="str">
        <f t="shared" si="7"/>
        <v/>
      </c>
      <c r="Q46" s="1052">
        <f t="shared" si="8"/>
        <v>0</v>
      </c>
      <c r="R46" s="87">
        <f t="shared" si="9"/>
        <v>0</v>
      </c>
      <c r="S46" s="87" t="str">
        <f t="shared" si="10"/>
        <v/>
      </c>
      <c r="T46" s="1052">
        <f t="shared" si="11"/>
        <v>0</v>
      </c>
      <c r="U46" s="87">
        <f t="shared" si="12"/>
        <v>0</v>
      </c>
      <c r="V46" s="87" t="str">
        <f t="shared" si="13"/>
        <v/>
      </c>
      <c r="W46" s="1052">
        <f t="shared" si="14"/>
        <v>1</v>
      </c>
      <c r="X46" s="87">
        <f t="shared" si="15"/>
        <v>0</v>
      </c>
      <c r="Y46" s="87">
        <f t="shared" si="16"/>
        <v>0</v>
      </c>
      <c r="Z46" s="1052">
        <f t="shared" si="17"/>
        <v>1</v>
      </c>
      <c r="AA46" s="87">
        <f t="shared" si="18"/>
        <v>0</v>
      </c>
      <c r="AB46" s="87">
        <f t="shared" si="19"/>
        <v>0</v>
      </c>
      <c r="AC46" s="1052">
        <f t="shared" si="20"/>
        <v>1</v>
      </c>
      <c r="AD46" s="87">
        <f t="shared" si="21"/>
        <v>0</v>
      </c>
      <c r="AE46" s="87">
        <f t="shared" si="22"/>
        <v>0</v>
      </c>
      <c r="AF46" s="1052">
        <f t="shared" si="23"/>
        <v>1</v>
      </c>
      <c r="AG46" s="87">
        <f t="shared" si="24"/>
        <v>0</v>
      </c>
      <c r="AH46" s="87">
        <f t="shared" si="25"/>
        <v>0</v>
      </c>
      <c r="AI46" s="1052">
        <f t="shared" si="26"/>
        <v>1</v>
      </c>
      <c r="AJ46" s="87">
        <f t="shared" si="27"/>
        <v>0</v>
      </c>
      <c r="AK46" s="87">
        <f t="shared" si="28"/>
        <v>0</v>
      </c>
      <c r="AL46" s="1052">
        <f t="shared" si="29"/>
        <v>0</v>
      </c>
      <c r="AM46" s="91">
        <f t="shared" si="30"/>
        <v>0</v>
      </c>
      <c r="AN46" s="91" t="str">
        <f t="shared" si="31"/>
        <v/>
      </c>
      <c r="AO46" s="1062"/>
      <c r="AP46" s="1054">
        <f t="shared" si="32"/>
        <v>0</v>
      </c>
      <c r="AQ46" s="627" t="s">
        <v>89</v>
      </c>
      <c r="AR46" s="627"/>
      <c r="AS46" s="628"/>
      <c r="AT46" s="629"/>
      <c r="AU46" s="1063" t="s">
        <v>10</v>
      </c>
      <c r="AV46" s="1063" t="s">
        <v>28</v>
      </c>
      <c r="AW46" s="1063"/>
      <c r="AX46" s="1063"/>
      <c r="AY46" s="1063"/>
      <c r="AZ46" s="630">
        <f>SUMIFS($I$4:$I$48,$F$4:$F$48,AQ45,$E$4:$E$48,AQ45)+SUMIFS($J$4:$J$48,$F$4:$F$48,AQ45,$E$4:$E$48,AQ45)+SUMIFS($H$4:$H$48,$F$4:$F$48,AQ45,$E$4:$E$48,AQ45)</f>
        <v>0</v>
      </c>
      <c r="BA46" s="616" t="str">
        <f>IF(BB46&lt;&gt;0,"aktuell","")</f>
        <v/>
      </c>
      <c r="BB46" s="617">
        <f>+AN2</f>
        <v>0</v>
      </c>
      <c r="BD46" s="268"/>
      <c r="BE46" s="274">
        <f>IF($I$2=AQ42,1,IF($I$2=Jahr!$M$7,1,0))</f>
        <v>1</v>
      </c>
      <c r="BF46" s="728">
        <v>1</v>
      </c>
      <c r="BG46" s="724"/>
      <c r="BH46" s="693"/>
      <c r="BP46" s="279" t="s">
        <v>8</v>
      </c>
      <c r="BQ46" s="279"/>
      <c r="BR46" s="279"/>
      <c r="BS46" s="275">
        <f>SUMIFS($H$4:$H$48,$F$4:$F$48,AQ45,$B$4:$B$48,"&gt;0")</f>
        <v>0</v>
      </c>
      <c r="BT46" s="275">
        <f>SUMIFS($I$4:$I$48,$F$4:$F$48,AQ45,$B$4:$B$48,"&gt;0")</f>
        <v>0</v>
      </c>
      <c r="BU46" s="275">
        <f>SUMIFS($J$4:$J$48,$F$4:$F$48,AQ45,$B$4:$B$48,"&gt;0")</f>
        <v>0</v>
      </c>
      <c r="BV46" s="276"/>
      <c r="BW46" s="1056"/>
      <c r="BX46" s="1026"/>
    </row>
    <row r="47" spans="1:76" ht="13.35" customHeight="1" thickBot="1" x14ac:dyDescent="0.5">
      <c r="A47" s="1003" t="str">
        <f t="shared" si="0"/>
        <v>!</v>
      </c>
      <c r="B47" s="721"/>
      <c r="C47" s="1180"/>
      <c r="D47" s="722"/>
      <c r="E47" s="585"/>
      <c r="F47" s="586"/>
      <c r="G47" s="592"/>
      <c r="H47" s="1195"/>
      <c r="I47" s="1192"/>
      <c r="J47" s="1196"/>
      <c r="K47" s="1057">
        <f t="shared" si="4"/>
        <v>0</v>
      </c>
      <c r="L47" s="1064">
        <f t="shared" si="2"/>
        <v>0</v>
      </c>
      <c r="M47" s="1050">
        <f>IF(AND(B47&gt;0,B47&lt;&gt;"x",M46&lt;&gt;0),+M46+1,0)</f>
        <v>0</v>
      </c>
      <c r="N47" s="1051">
        <f t="shared" si="5"/>
        <v>0</v>
      </c>
      <c r="O47" s="87">
        <f t="shared" si="6"/>
        <v>0</v>
      </c>
      <c r="P47" s="87" t="str">
        <f t="shared" si="7"/>
        <v/>
      </c>
      <c r="Q47" s="1052">
        <f t="shared" si="8"/>
        <v>0</v>
      </c>
      <c r="R47" s="87">
        <f t="shared" si="9"/>
        <v>0</v>
      </c>
      <c r="S47" s="87" t="str">
        <f t="shared" si="10"/>
        <v/>
      </c>
      <c r="T47" s="1052">
        <f t="shared" si="11"/>
        <v>0</v>
      </c>
      <c r="U47" s="87">
        <f t="shared" si="12"/>
        <v>0</v>
      </c>
      <c r="V47" s="87" t="str">
        <f t="shared" si="13"/>
        <v/>
      </c>
      <c r="W47" s="1052">
        <f t="shared" si="14"/>
        <v>1</v>
      </c>
      <c r="X47" s="87">
        <f t="shared" si="15"/>
        <v>0</v>
      </c>
      <c r="Y47" s="87">
        <f t="shared" si="16"/>
        <v>0</v>
      </c>
      <c r="Z47" s="1052">
        <f t="shared" si="17"/>
        <v>1</v>
      </c>
      <c r="AA47" s="87">
        <f t="shared" si="18"/>
        <v>0</v>
      </c>
      <c r="AB47" s="87">
        <f t="shared" si="19"/>
        <v>0</v>
      </c>
      <c r="AC47" s="1052">
        <f t="shared" si="20"/>
        <v>1</v>
      </c>
      <c r="AD47" s="87">
        <f t="shared" si="21"/>
        <v>0</v>
      </c>
      <c r="AE47" s="87">
        <f t="shared" si="22"/>
        <v>0</v>
      </c>
      <c r="AF47" s="1052">
        <f t="shared" si="23"/>
        <v>1</v>
      </c>
      <c r="AG47" s="87">
        <f t="shared" si="24"/>
        <v>0</v>
      </c>
      <c r="AH47" s="87">
        <f t="shared" si="25"/>
        <v>0</v>
      </c>
      <c r="AI47" s="1052">
        <f t="shared" si="26"/>
        <v>1</v>
      </c>
      <c r="AJ47" s="87">
        <f t="shared" si="27"/>
        <v>0</v>
      </c>
      <c r="AK47" s="87">
        <f t="shared" si="28"/>
        <v>0</v>
      </c>
      <c r="AL47" s="1052">
        <f t="shared" si="29"/>
        <v>0</v>
      </c>
      <c r="AM47" s="91">
        <f>IF($F47=AM$2,AM46+$H47+$I47+$J47,+AM46)</f>
        <v>0</v>
      </c>
      <c r="AN47" s="1146" t="str">
        <f t="shared" ref="AN47" si="48">IF($F47=AM$2,+$H47+$I47+$J47,"")</f>
        <v/>
      </c>
      <c r="AO47" s="1065"/>
      <c r="AP47" s="1054">
        <f t="shared" si="32"/>
        <v>0</v>
      </c>
      <c r="AQ47" s="1383" t="s">
        <v>148</v>
      </c>
      <c r="AR47" s="1383"/>
      <c r="AS47" s="1383"/>
      <c r="AT47" s="1383"/>
      <c r="AU47" s="1383"/>
      <c r="AV47" s="1383"/>
      <c r="AW47" s="1383"/>
      <c r="AX47" s="1383"/>
      <c r="AY47" s="1383"/>
      <c r="AZ47" s="1384"/>
      <c r="BA47" s="618" t="str">
        <f>IF(BB47&lt;&gt;0,"Monatsende","")</f>
        <v/>
      </c>
      <c r="BB47" s="619">
        <f>+AN3</f>
        <v>0</v>
      </c>
      <c r="BD47" s="280"/>
      <c r="BE47" s="281">
        <f>IF($I$2=AQ43,1,IF($I$2=Jahr!$M$7,1,0))</f>
        <v>1</v>
      </c>
      <c r="BF47" s="729">
        <v>1</v>
      </c>
      <c r="BG47" s="723"/>
      <c r="BH47" s="282"/>
      <c r="BI47" s="282"/>
      <c r="BJ47" s="282"/>
      <c r="BK47" s="283"/>
      <c r="BL47" s="283"/>
      <c r="BM47" s="283"/>
      <c r="BN47" s="283"/>
      <c r="BO47" s="283"/>
      <c r="BP47" s="284" t="s">
        <v>22</v>
      </c>
      <c r="BQ47" s="284"/>
      <c r="BR47" s="284"/>
      <c r="BS47" s="285">
        <f>SUMIFS($H$4:$H$48,$F$4:$F$48,AQ45)</f>
        <v>0</v>
      </c>
      <c r="BT47" s="285">
        <f>SUMIFS($I$4:$I$48,$F$4:$F$48,AQ45)</f>
        <v>0</v>
      </c>
      <c r="BU47" s="285">
        <f>SUMIFS($J$4:$J$48,$F$4:$F$48,AQ45)</f>
        <v>0</v>
      </c>
      <c r="BV47" s="286">
        <f>IF($AP$2=0,+BW47-AZ46,0)</f>
        <v>0</v>
      </c>
      <c r="BW47" s="1066">
        <f>+AN$50</f>
        <v>0</v>
      </c>
      <c r="BX47" s="1026"/>
    </row>
    <row r="48" spans="1:76" ht="5.0999999999999996" customHeight="1" thickTop="1" x14ac:dyDescent="0.45">
      <c r="A48" s="1370" t="s">
        <v>95</v>
      </c>
      <c r="B48" s="1362" t="str">
        <f>IF($BE$2&lt;&gt;0,"geht nicht!",IF(M49=0,"einfügen:","kopieren:"))</f>
        <v>einfügen:</v>
      </c>
      <c r="C48" s="1364" t="str">
        <f>IF($BE$2&lt;&gt;0," Die Aktion muss rückgängig gemacht werden!",IF(M49=0," &lt; markieren + &lt;Einfügen/Blattzeile Einfügen&gt;"," bis hierher ziehen!"))</f>
        <v xml:space="preserve"> &lt; markieren + &lt;Einfügen/Blattzeile Einfügen&gt;</v>
      </c>
      <c r="D48" s="1365"/>
      <c r="E48" s="1067" t="s">
        <v>9</v>
      </c>
      <c r="F48" s="1068" t="s">
        <v>9</v>
      </c>
      <c r="G48" s="1068" t="s">
        <v>9</v>
      </c>
      <c r="H48" s="1069"/>
      <c r="I48" s="1175"/>
      <c r="J48" s="1173"/>
      <c r="K48" s="1372">
        <f>K3+H49+I49+J49-H50</f>
        <v>0</v>
      </c>
      <c r="L48" s="1070"/>
      <c r="M48" s="1037"/>
      <c r="N48" s="1051"/>
      <c r="O48" s="87"/>
      <c r="P48" s="87"/>
      <c r="Q48" s="1052"/>
      <c r="R48" s="87"/>
      <c r="S48" s="87"/>
      <c r="T48" s="1052"/>
      <c r="U48" s="87"/>
      <c r="V48" s="87"/>
      <c r="W48" s="1052"/>
      <c r="X48" s="87"/>
      <c r="Y48" s="87"/>
      <c r="Z48" s="1052"/>
      <c r="AA48" s="87"/>
      <c r="AB48" s="87"/>
      <c r="AC48" s="1052"/>
      <c r="AD48" s="87"/>
      <c r="AE48" s="87"/>
      <c r="AF48" s="1052"/>
      <c r="AG48" s="87"/>
      <c r="AH48" s="87"/>
      <c r="AI48" s="1052"/>
      <c r="AJ48" s="87"/>
      <c r="AK48" s="87"/>
      <c r="AL48" s="1052"/>
      <c r="AM48" s="91"/>
      <c r="AN48" s="91"/>
      <c r="AO48" s="1071"/>
      <c r="AP48" s="1371" t="s">
        <v>95</v>
      </c>
      <c r="AQ48" s="588"/>
      <c r="AR48" s="589"/>
      <c r="AS48" s="590"/>
      <c r="AT48" s="589"/>
      <c r="AU48" s="589"/>
      <c r="AV48" s="589"/>
      <c r="AW48" s="590"/>
      <c r="AX48" s="589"/>
      <c r="AY48" s="589"/>
      <c r="AZ48" s="589"/>
      <c r="BA48" s="590"/>
      <c r="BB48" s="591"/>
    </row>
    <row r="49" spans="1:58" ht="13.15" customHeight="1" x14ac:dyDescent="0.35">
      <c r="A49" s="1370"/>
      <c r="B49" s="1363"/>
      <c r="C49" s="1366"/>
      <c r="D49" s="1367"/>
      <c r="E49" s="1072" t="s">
        <v>9</v>
      </c>
      <c r="F49" s="1073" t="s">
        <v>9</v>
      </c>
      <c r="G49" s="1073" t="s">
        <v>9</v>
      </c>
      <c r="H49" s="1176" t="str">
        <f>IF(SUBTOTAL(9,H4:H48)&lt;&gt;0,SUBTOTAL(9,H4:H48),"0,00 ")</f>
        <v xml:space="preserve">0,00 </v>
      </c>
      <c r="I49" s="1074" t="str">
        <f>IF(SUBTOTAL(9,I4:I48)&lt;&gt;0,SUBTOTAL(9,I4:I48),"0,00 ")</f>
        <v xml:space="preserve">0,00 </v>
      </c>
      <c r="J49" s="1075" t="str">
        <f>IF(SUBTOTAL(9,J4:J48)&lt;&gt;0,SUBTOTAL(9,J4:J48),"0,00 ")</f>
        <v xml:space="preserve">0,00 </v>
      </c>
      <c r="K49" s="1373"/>
      <c r="L49" s="1037">
        <f>MAX(M3:M48)</f>
        <v>1</v>
      </c>
      <c r="M49" s="718">
        <f>IF(L3&lt;&gt;0,0,COUNTBLANK(AP3:AP48)+M50)</f>
        <v>0</v>
      </c>
      <c r="N49" s="1076"/>
      <c r="O49" s="1077">
        <f>+P49+O3</f>
        <v>0</v>
      </c>
      <c r="P49" s="1078">
        <f>SUM(P4:P48)</f>
        <v>0</v>
      </c>
      <c r="Q49" s="1079"/>
      <c r="R49" s="1077">
        <f>+S49+R3</f>
        <v>0</v>
      </c>
      <c r="S49" s="1078">
        <f>SUM(S4:S48)</f>
        <v>0</v>
      </c>
      <c r="T49" s="1079"/>
      <c r="U49" s="1077">
        <f>+V49+U3</f>
        <v>0</v>
      </c>
      <c r="V49" s="1078">
        <f>SUM(V4:V48)</f>
        <v>0</v>
      </c>
      <c r="W49" s="1079"/>
      <c r="X49" s="1077">
        <f>+Y49+X3</f>
        <v>0</v>
      </c>
      <c r="Y49" s="1078">
        <f>SUM(Y4:Y48)</f>
        <v>0</v>
      </c>
      <c r="Z49" s="1079"/>
      <c r="AA49" s="1077">
        <f>+AB49+AA3</f>
        <v>0</v>
      </c>
      <c r="AB49" s="1078">
        <f>SUM(AB4:AB48)</f>
        <v>0</v>
      </c>
      <c r="AC49" s="1079"/>
      <c r="AD49" s="1077">
        <f>+AE49+AD3</f>
        <v>0</v>
      </c>
      <c r="AE49" s="1078">
        <f>SUM(AE4:AE48)</f>
        <v>0</v>
      </c>
      <c r="AF49" s="1079"/>
      <c r="AG49" s="1077">
        <f>+AH49+AG3</f>
        <v>0</v>
      </c>
      <c r="AH49" s="1078">
        <f>SUM(AH4:AH48)</f>
        <v>0</v>
      </c>
      <c r="AI49" s="1079"/>
      <c r="AJ49" s="1077">
        <f>+AK49+AJ3</f>
        <v>0</v>
      </c>
      <c r="AK49" s="1078">
        <f>SUM(AK4:AK48)</f>
        <v>0</v>
      </c>
      <c r="AL49" s="1079"/>
      <c r="AM49" s="1077">
        <f>+AN49+AM3</f>
        <v>0</v>
      </c>
      <c r="AN49" s="1080">
        <f>SUM(AN4:AN48)</f>
        <v>0</v>
      </c>
      <c r="AO49" s="1081" t="s">
        <v>116</v>
      </c>
      <c r="AP49" s="1371"/>
      <c r="AQ49" s="110"/>
      <c r="AR49" s="110"/>
      <c r="AS49" s="204"/>
      <c r="AT49" s="110"/>
      <c r="AU49" s="110"/>
      <c r="AV49" s="110"/>
      <c r="AW49" s="204"/>
      <c r="AX49" s="110"/>
      <c r="AY49" s="110"/>
      <c r="AZ49" s="110"/>
      <c r="BA49" s="204"/>
    </row>
    <row r="50" spans="1:58" ht="13.15" customHeight="1" thickBot="1" x14ac:dyDescent="0.5">
      <c r="A50" s="1003" t="str">
        <f>IF(M49="!",".",IF(AND($B$50="y",B50&gt;0,OR(B51=0,B51="x",A51="!"),B50&lt;&gt;"x"),+K50,"."))</f>
        <v>.</v>
      </c>
      <c r="B50" s="1162" t="s">
        <v>11</v>
      </c>
      <c r="C50" s="1368" t="str">
        <f>IF(+Jahr!G26=1,+Jahr!E33,IF(+Jahr!G25&gt;0,+Jahr!E30,IF(+Jahr!H25&gt;0,+Jahr!E31,IF(+Jahr!K11&gt;0,+Jahr!E32,""))))</f>
        <v/>
      </c>
      <c r="D50" s="1369"/>
      <c r="E50" s="1082" t="s">
        <v>9</v>
      </c>
      <c r="F50" s="1082" t="s">
        <v>9</v>
      </c>
      <c r="G50" s="1083" t="s">
        <v>9</v>
      </c>
      <c r="H50" s="1380">
        <f>-P60+H49+I49+J49</f>
        <v>0</v>
      </c>
      <c r="I50" s="1381"/>
      <c r="J50" s="1382"/>
      <c r="K50" s="1374"/>
      <c r="L50" s="1084" t="s">
        <v>115</v>
      </c>
      <c r="M50" s="720">
        <f>IF(ISERROR(K51),1,0)</f>
        <v>0</v>
      </c>
      <c r="N50" s="1085"/>
      <c r="O50" s="1086">
        <f>IF(O2&lt;&gt;"",COUNTIF($F$3:$F$48,O2),0)</f>
        <v>0</v>
      </c>
      <c r="P50" s="1087">
        <f>SUBTOTAL(109,P4:P48)</f>
        <v>0</v>
      </c>
      <c r="Q50" s="1087"/>
      <c r="R50" s="1086">
        <f>IF(R2&lt;&gt;"",COUNTIF($F$3:$F$48,R2),0)</f>
        <v>0</v>
      </c>
      <c r="S50" s="1087">
        <f>SUBTOTAL(109,S4:S48)</f>
        <v>0</v>
      </c>
      <c r="T50" s="1087"/>
      <c r="U50" s="1086">
        <f>IF(U2&lt;&gt;"",COUNTIF($F$3:$F$48,U2),0)</f>
        <v>0</v>
      </c>
      <c r="V50" s="1087">
        <f>SUBTOTAL(109,V4:V48)</f>
        <v>0</v>
      </c>
      <c r="W50" s="1087"/>
      <c r="X50" s="1086">
        <f>IF(X2&lt;&gt;"",COUNTIF($F$3:$F$48,X2),0)</f>
        <v>0</v>
      </c>
      <c r="Y50" s="1087">
        <f>SUBTOTAL(109,Y4:Y48)</f>
        <v>0</v>
      </c>
      <c r="Z50" s="1087"/>
      <c r="AA50" s="1086">
        <f>IF(AA2&lt;&gt;"",COUNTIF($F$3:$F$48,AA2),0)</f>
        <v>0</v>
      </c>
      <c r="AB50" s="1087">
        <f>SUBTOTAL(109,AB4:AB48)</f>
        <v>0</v>
      </c>
      <c r="AC50" s="1087"/>
      <c r="AD50" s="1086">
        <f>IF(AD2&lt;&gt;"",COUNTIF($F$3:$F$48,AD2),0)</f>
        <v>0</v>
      </c>
      <c r="AE50" s="1087">
        <f>SUBTOTAL(109,AE4:AE48)</f>
        <v>0</v>
      </c>
      <c r="AF50" s="1087"/>
      <c r="AG50" s="1086">
        <f>IF(AG2&lt;&gt;"",COUNTIF($F$3:$F$48,AG2),0)</f>
        <v>0</v>
      </c>
      <c r="AH50" s="1087">
        <f>SUBTOTAL(109,AH4:AH48)</f>
        <v>0</v>
      </c>
      <c r="AI50" s="1087"/>
      <c r="AJ50" s="1086">
        <f>IF(AJ2&lt;&gt;"",COUNTIF($F$3:$F$48,AJ2),0)</f>
        <v>0</v>
      </c>
      <c r="AK50" s="1087">
        <f>SUBTOTAL(109,AK4:AK48)</f>
        <v>0</v>
      </c>
      <c r="AL50" s="1087"/>
      <c r="AM50" s="1086">
        <f>IF(AM2&lt;&gt;"",COUNTIF($F$3:$F$48,AM2),0)</f>
        <v>0</v>
      </c>
      <c r="AN50" s="1087">
        <f>SUBTOTAL(109,AN4:AN48)</f>
        <v>0</v>
      </c>
      <c r="AO50" s="1088" t="s">
        <v>36</v>
      </c>
      <c r="AQ50" s="1089">
        <f>+Jahr!K13</f>
        <v>0</v>
      </c>
    </row>
    <row r="51" spans="1:58" s="98" customFormat="1" ht="9" customHeight="1" thickTop="1" x14ac:dyDescent="0.45">
      <c r="A51" s="1090" t="s">
        <v>9</v>
      </c>
      <c r="B51" s="1091" t="s">
        <v>9</v>
      </c>
      <c r="C51" s="1091" t="s">
        <v>9</v>
      </c>
      <c r="D51" s="1091"/>
      <c r="E51" s="1091" t="s">
        <v>9</v>
      </c>
      <c r="F51" s="1091" t="str">
        <f>IF(Parameter!B4&lt;&gt;"#",+Parameter!B4,"")</f>
        <v>HH</v>
      </c>
      <c r="G51" s="1091" t="s">
        <v>9</v>
      </c>
      <c r="H51" s="1092">
        <f t="shared" ref="H51:H59" si="49">IF($F51&lt;&gt;"!",SUMIFS($H$3:$H$48,$F$3:$F$48,$F51),"!")</f>
        <v>0</v>
      </c>
      <c r="I51" s="1092">
        <f t="shared" ref="I51:I59" si="50">IF($F51&lt;&gt;"!",SUMIFS($I$3:$I$48,$F$3:$F$48,$F51),"!")</f>
        <v>0</v>
      </c>
      <c r="J51" s="1092">
        <f t="shared" ref="J51:J59" si="51">IF($F51&lt;&gt;"!",SUMIFS($J$3:$J$48,$F$3:$F$48,$F51),"!")</f>
        <v>0</v>
      </c>
      <c r="K51" s="1093">
        <f>SUM(K3:K50)</f>
        <v>0</v>
      </c>
      <c r="L51" s="1094" t="s">
        <v>117</v>
      </c>
      <c r="M51" s="1095">
        <f>IF(F51&lt;&gt;"",1,0)</f>
        <v>1</v>
      </c>
      <c r="N51" s="1096">
        <f>SUBTOTAL(9,M51)</f>
        <v>1</v>
      </c>
      <c r="O51" s="1097"/>
      <c r="P51" s="1098"/>
      <c r="Q51" s="1099"/>
      <c r="R51" s="1098"/>
      <c r="S51" s="1098"/>
      <c r="T51" s="1099"/>
      <c r="U51" s="1100"/>
      <c r="V51" s="1100"/>
      <c r="W51" s="1100"/>
      <c r="X51" s="1100"/>
      <c r="Y51" s="1101"/>
      <c r="Z51" s="1101"/>
      <c r="AA51" s="1101"/>
      <c r="AB51" s="1101"/>
      <c r="AC51" s="1101"/>
      <c r="AD51" s="1101"/>
      <c r="AE51" s="1102"/>
      <c r="AF51" s="1102"/>
      <c r="AG51" s="1102"/>
      <c r="AH51" s="1102"/>
      <c r="AI51" s="1102"/>
      <c r="AJ51" s="1102"/>
      <c r="AK51" s="1102"/>
      <c r="AL51" s="1102"/>
      <c r="AM51" s="1102"/>
      <c r="AN51" s="1102"/>
      <c r="AO51" s="1387" t="s">
        <v>118</v>
      </c>
      <c r="AS51" s="1103"/>
      <c r="AW51" s="1103"/>
      <c r="BA51" s="1103"/>
      <c r="BB51" s="1104"/>
      <c r="BF51" s="1105"/>
    </row>
    <row r="52" spans="1:58" s="98" customFormat="1" ht="9" customHeight="1" x14ac:dyDescent="0.45">
      <c r="A52" s="1090" t="s">
        <v>9</v>
      </c>
      <c r="B52" s="1091" t="s">
        <v>9</v>
      </c>
      <c r="C52" s="1091" t="s">
        <v>9</v>
      </c>
      <c r="D52" s="1091"/>
      <c r="E52" s="1091" t="s">
        <v>9</v>
      </c>
      <c r="F52" s="1091" t="str">
        <f>IF(Parameter!B5&lt;&gt;"#",+Parameter!B5,"")</f>
        <v>Frei</v>
      </c>
      <c r="G52" s="1091" t="s">
        <v>9</v>
      </c>
      <c r="H52" s="1092">
        <f t="shared" si="49"/>
        <v>0</v>
      </c>
      <c r="I52" s="1092">
        <f t="shared" si="50"/>
        <v>0</v>
      </c>
      <c r="J52" s="1092">
        <f t="shared" si="51"/>
        <v>0</v>
      </c>
      <c r="K52" s="1091" t="s">
        <v>9</v>
      </c>
      <c r="L52" s="1091"/>
      <c r="M52" s="1106">
        <f t="shared" ref="M52:M59" si="52">IF(F52&lt;&gt;"",1,0)</f>
        <v>1</v>
      </c>
      <c r="N52" s="1107">
        <f t="shared" ref="N52:N59" si="53">SUBTOTAL(9,M52)</f>
        <v>1</v>
      </c>
      <c r="O52" s="1108"/>
      <c r="P52" s="1071"/>
      <c r="Q52" s="1109"/>
      <c r="R52" s="1071"/>
      <c r="S52" s="1071"/>
      <c r="T52" s="1109"/>
      <c r="U52" s="1110"/>
      <c r="V52" s="1110"/>
      <c r="W52" s="1110"/>
      <c r="X52" s="1110"/>
      <c r="Y52" s="1111"/>
      <c r="Z52" s="1111"/>
      <c r="AA52" s="1111"/>
      <c r="AB52" s="1111"/>
      <c r="AC52" s="1111"/>
      <c r="AD52" s="1111"/>
      <c r="AE52" s="1112"/>
      <c r="AF52" s="1112"/>
      <c r="AG52" s="1112"/>
      <c r="AH52" s="1112"/>
      <c r="AI52" s="1112"/>
      <c r="AJ52" s="1112"/>
      <c r="AK52" s="1112"/>
      <c r="AL52" s="1112"/>
      <c r="AM52" s="1112"/>
      <c r="AN52" s="1112"/>
      <c r="AO52" s="1388"/>
      <c r="AP52" s="719"/>
      <c r="AS52" s="1103"/>
      <c r="AW52" s="1103"/>
      <c r="BA52" s="1103"/>
      <c r="BB52" s="1104"/>
      <c r="BF52" s="1105"/>
    </row>
    <row r="53" spans="1:58" s="98" customFormat="1" ht="9" customHeight="1" x14ac:dyDescent="0.45">
      <c r="A53" s="1090" t="s">
        <v>9</v>
      </c>
      <c r="B53" s="1091" t="s">
        <v>9</v>
      </c>
      <c r="C53" s="1091" t="s">
        <v>9</v>
      </c>
      <c r="D53" s="1091"/>
      <c r="E53" s="1091" t="s">
        <v>9</v>
      </c>
      <c r="F53" s="1091" t="str">
        <f>IF(Parameter!B6&lt;&gt;"#",+Parameter!B6,"")</f>
        <v>Arzt</v>
      </c>
      <c r="G53" s="1091" t="s">
        <v>9</v>
      </c>
      <c r="H53" s="1092">
        <f t="shared" si="49"/>
        <v>0</v>
      </c>
      <c r="I53" s="1092">
        <f t="shared" si="50"/>
        <v>0</v>
      </c>
      <c r="J53" s="1092">
        <f t="shared" si="51"/>
        <v>0</v>
      </c>
      <c r="K53" s="1091" t="s">
        <v>9</v>
      </c>
      <c r="L53" s="1091"/>
      <c r="M53" s="1106">
        <f t="shared" si="52"/>
        <v>1</v>
      </c>
      <c r="N53" s="1107">
        <f t="shared" si="53"/>
        <v>1</v>
      </c>
      <c r="O53" s="1108"/>
      <c r="P53" s="1071"/>
      <c r="Q53" s="1109"/>
      <c r="R53" s="1071"/>
      <c r="S53" s="1071"/>
      <c r="T53" s="1109"/>
      <c r="U53" s="1110"/>
      <c r="V53" s="1110"/>
      <c r="W53" s="1110"/>
      <c r="X53" s="1110"/>
      <c r="Y53" s="1111"/>
      <c r="Z53" s="1111"/>
      <c r="AA53" s="1111"/>
      <c r="AB53" s="1111"/>
      <c r="AC53" s="1111"/>
      <c r="AD53" s="1111"/>
      <c r="AE53" s="1112"/>
      <c r="AF53" s="1112"/>
      <c r="AG53" s="1112"/>
      <c r="AH53" s="1112"/>
      <c r="AI53" s="1112"/>
      <c r="AJ53" s="1112"/>
      <c r="AK53" s="1112"/>
      <c r="AL53" s="1112"/>
      <c r="AM53" s="1112"/>
      <c r="AN53" s="1112"/>
      <c r="AO53" s="1388"/>
      <c r="AP53" s="719"/>
      <c r="AS53" s="1103"/>
      <c r="AW53" s="1103"/>
      <c r="BA53" s="1103"/>
      <c r="BB53" s="1104"/>
      <c r="BF53" s="1105"/>
    </row>
    <row r="54" spans="1:58" s="98" customFormat="1" ht="9" customHeight="1" x14ac:dyDescent="0.45">
      <c r="A54" s="1090" t="s">
        <v>9</v>
      </c>
      <c r="B54" s="1091" t="s">
        <v>9</v>
      </c>
      <c r="C54" s="1091" t="s">
        <v>9</v>
      </c>
      <c r="D54" s="1091"/>
      <c r="E54" s="1091" t="s">
        <v>9</v>
      </c>
      <c r="F54" s="1091" t="str">
        <f>IF(Parameter!B7&lt;&gt;"#",+Parameter!B7,"")</f>
        <v/>
      </c>
      <c r="G54" s="1091" t="s">
        <v>9</v>
      </c>
      <c r="H54" s="1092">
        <f t="shared" si="49"/>
        <v>0</v>
      </c>
      <c r="I54" s="1092">
        <f t="shared" si="50"/>
        <v>0</v>
      </c>
      <c r="J54" s="1092">
        <f t="shared" si="51"/>
        <v>0</v>
      </c>
      <c r="K54" s="1091" t="s">
        <v>9</v>
      </c>
      <c r="L54" s="1091"/>
      <c r="M54" s="1106">
        <f t="shared" si="52"/>
        <v>0</v>
      </c>
      <c r="N54" s="1107">
        <f t="shared" si="53"/>
        <v>0</v>
      </c>
      <c r="O54" s="1108"/>
      <c r="P54" s="1071"/>
      <c r="Q54" s="1109"/>
      <c r="R54" s="1071"/>
      <c r="S54" s="1071"/>
      <c r="T54" s="1109"/>
      <c r="U54" s="1110"/>
      <c r="V54" s="1110"/>
      <c r="W54" s="1110"/>
      <c r="X54" s="1110"/>
      <c r="Y54" s="1111"/>
      <c r="Z54" s="1111"/>
      <c r="AA54" s="1111"/>
      <c r="AB54" s="1111"/>
      <c r="AC54" s="1111"/>
      <c r="AD54" s="1111"/>
      <c r="AE54" s="1112"/>
      <c r="AF54" s="1112"/>
      <c r="AG54" s="1112"/>
      <c r="AH54" s="1112"/>
      <c r="AI54" s="1112"/>
      <c r="AJ54" s="1112"/>
      <c r="AK54" s="1112"/>
      <c r="AL54" s="1112"/>
      <c r="AM54" s="1112"/>
      <c r="AN54" s="1112"/>
      <c r="AO54" s="1388"/>
      <c r="AP54" s="719"/>
      <c r="AS54" s="1103"/>
      <c r="AW54" s="1103"/>
      <c r="BA54" s="1103"/>
      <c r="BB54" s="1104"/>
      <c r="BF54" s="1105"/>
    </row>
    <row r="55" spans="1:58" s="98" customFormat="1" ht="9" customHeight="1" x14ac:dyDescent="0.45">
      <c r="A55" s="1090" t="s">
        <v>9</v>
      </c>
      <c r="B55" s="1091" t="s">
        <v>9</v>
      </c>
      <c r="C55" s="1091" t="s">
        <v>9</v>
      </c>
      <c r="D55" s="1091"/>
      <c r="E55" s="1091" t="s">
        <v>9</v>
      </c>
      <c r="F55" s="1091" t="str">
        <f>IF(Parameter!B8&lt;&gt;"#",+Parameter!B8,"")</f>
        <v/>
      </c>
      <c r="G55" s="1091" t="s">
        <v>9</v>
      </c>
      <c r="H55" s="1092">
        <f t="shared" si="49"/>
        <v>0</v>
      </c>
      <c r="I55" s="1092">
        <f t="shared" si="50"/>
        <v>0</v>
      </c>
      <c r="J55" s="1092">
        <f t="shared" si="51"/>
        <v>0</v>
      </c>
      <c r="K55" s="1091" t="s">
        <v>9</v>
      </c>
      <c r="L55" s="1091"/>
      <c r="M55" s="1106">
        <f t="shared" si="52"/>
        <v>0</v>
      </c>
      <c r="N55" s="1107">
        <f t="shared" si="53"/>
        <v>0</v>
      </c>
      <c r="O55" s="1108"/>
      <c r="P55" s="1071"/>
      <c r="Q55" s="1109"/>
      <c r="R55" s="1071"/>
      <c r="S55" s="1071"/>
      <c r="T55" s="1109"/>
      <c r="U55" s="1110"/>
      <c r="V55" s="1110"/>
      <c r="W55" s="1110"/>
      <c r="X55" s="1110"/>
      <c r="Y55" s="1111"/>
      <c r="Z55" s="1111"/>
      <c r="AA55" s="1111"/>
      <c r="AB55" s="1111"/>
      <c r="AC55" s="1111"/>
      <c r="AD55" s="1111"/>
      <c r="AE55" s="1112"/>
      <c r="AF55" s="1112"/>
      <c r="AG55" s="1112"/>
      <c r="AH55" s="1112"/>
      <c r="AI55" s="1112"/>
      <c r="AJ55" s="1112"/>
      <c r="AK55" s="1112"/>
      <c r="AL55" s="1112"/>
      <c r="AM55" s="1112"/>
      <c r="AN55" s="1112"/>
      <c r="AO55" s="1388"/>
      <c r="AP55" s="719"/>
      <c r="AS55" s="1103"/>
      <c r="AW55" s="1103"/>
      <c r="BA55" s="1103"/>
      <c r="BB55" s="1104"/>
      <c r="BF55" s="1105"/>
    </row>
    <row r="56" spans="1:58" s="98" customFormat="1" ht="9" customHeight="1" x14ac:dyDescent="0.45">
      <c r="A56" s="1090" t="s">
        <v>9</v>
      </c>
      <c r="B56" s="1091" t="s">
        <v>9</v>
      </c>
      <c r="C56" s="1091" t="s">
        <v>9</v>
      </c>
      <c r="D56" s="1091"/>
      <c r="E56" s="1091" t="s">
        <v>9</v>
      </c>
      <c r="F56" s="1091" t="str">
        <f>IF(Parameter!B9&lt;&gt;"#",+Parameter!B9,"")</f>
        <v/>
      </c>
      <c r="G56" s="1091" t="s">
        <v>9</v>
      </c>
      <c r="H56" s="1092">
        <f t="shared" si="49"/>
        <v>0</v>
      </c>
      <c r="I56" s="1092">
        <f t="shared" si="50"/>
        <v>0</v>
      </c>
      <c r="J56" s="1092">
        <f t="shared" si="51"/>
        <v>0</v>
      </c>
      <c r="K56" s="1091" t="s">
        <v>9</v>
      </c>
      <c r="L56" s="1091"/>
      <c r="M56" s="1106">
        <f t="shared" si="52"/>
        <v>0</v>
      </c>
      <c r="N56" s="1107">
        <f t="shared" si="53"/>
        <v>0</v>
      </c>
      <c r="O56" s="1108"/>
      <c r="P56" s="1071"/>
      <c r="Q56" s="1109"/>
      <c r="R56" s="1071"/>
      <c r="S56" s="1071"/>
      <c r="T56" s="1109"/>
      <c r="U56" s="1110"/>
      <c r="V56" s="1110"/>
      <c r="W56" s="1110"/>
      <c r="X56" s="1110"/>
      <c r="Y56" s="1111"/>
      <c r="Z56" s="1111"/>
      <c r="AA56" s="1111"/>
      <c r="AB56" s="1111"/>
      <c r="AC56" s="1111"/>
      <c r="AD56" s="1111"/>
      <c r="AE56" s="1112"/>
      <c r="AF56" s="1112"/>
      <c r="AG56" s="1112"/>
      <c r="AH56" s="1112"/>
      <c r="AI56" s="1112"/>
      <c r="AJ56" s="1112"/>
      <c r="AK56" s="1112"/>
      <c r="AL56" s="1112"/>
      <c r="AM56" s="1112"/>
      <c r="AN56" s="1112"/>
      <c r="AO56" s="1388"/>
      <c r="AP56" s="719"/>
      <c r="AS56" s="1103"/>
      <c r="AW56" s="1103"/>
      <c r="BA56" s="1103"/>
      <c r="BB56" s="1104"/>
      <c r="BF56" s="1105"/>
    </row>
    <row r="57" spans="1:58" s="98" customFormat="1" ht="9" customHeight="1" x14ac:dyDescent="0.45">
      <c r="A57" s="1090" t="s">
        <v>9</v>
      </c>
      <c r="B57" s="1091" t="s">
        <v>9</v>
      </c>
      <c r="C57" s="1091" t="s">
        <v>9</v>
      </c>
      <c r="D57" s="1091"/>
      <c r="E57" s="1091" t="s">
        <v>9</v>
      </c>
      <c r="F57" s="1091" t="str">
        <f>IF(Parameter!B10&lt;&gt;"#",+Parameter!B10,"")</f>
        <v/>
      </c>
      <c r="G57" s="1091" t="s">
        <v>9</v>
      </c>
      <c r="H57" s="1092">
        <f t="shared" si="49"/>
        <v>0</v>
      </c>
      <c r="I57" s="1092">
        <f t="shared" si="50"/>
        <v>0</v>
      </c>
      <c r="J57" s="1092">
        <f t="shared" si="51"/>
        <v>0</v>
      </c>
      <c r="K57" s="1091" t="s">
        <v>9</v>
      </c>
      <c r="L57" s="1091"/>
      <c r="M57" s="1106">
        <f t="shared" si="52"/>
        <v>0</v>
      </c>
      <c r="N57" s="1107">
        <f t="shared" si="53"/>
        <v>0</v>
      </c>
      <c r="O57" s="1108"/>
      <c r="P57" s="1071"/>
      <c r="Q57" s="1109"/>
      <c r="R57" s="1071"/>
      <c r="S57" s="1071"/>
      <c r="T57" s="1109"/>
      <c r="U57" s="1110"/>
      <c r="V57" s="1110"/>
      <c r="W57" s="1110"/>
      <c r="X57" s="1110"/>
      <c r="Y57" s="1111"/>
      <c r="Z57" s="1111"/>
      <c r="AA57" s="1111"/>
      <c r="AB57" s="1111"/>
      <c r="AC57" s="1111"/>
      <c r="AD57" s="1111"/>
      <c r="AE57" s="1112"/>
      <c r="AF57" s="1112"/>
      <c r="AG57" s="1112"/>
      <c r="AH57" s="1112"/>
      <c r="AI57" s="1112"/>
      <c r="AJ57" s="1112"/>
      <c r="AK57" s="1112"/>
      <c r="AL57" s="1112"/>
      <c r="AM57" s="1112"/>
      <c r="AN57" s="1112"/>
      <c r="AO57" s="1388"/>
      <c r="AP57" s="719"/>
      <c r="AS57" s="1103"/>
      <c r="AW57" s="1103"/>
      <c r="BA57" s="1103"/>
      <c r="BB57" s="1104"/>
      <c r="BF57" s="1105"/>
    </row>
    <row r="58" spans="1:58" s="98" customFormat="1" ht="9" customHeight="1" x14ac:dyDescent="0.45">
      <c r="A58" s="1090" t="s">
        <v>9</v>
      </c>
      <c r="B58" s="1091" t="s">
        <v>9</v>
      </c>
      <c r="C58" s="1091" t="s">
        <v>9</v>
      </c>
      <c r="D58" s="1091"/>
      <c r="E58" s="1091" t="s">
        <v>9</v>
      </c>
      <c r="F58" s="1091" t="str">
        <f>IF(Parameter!B11&lt;&gt;"#",+Parameter!B11,"")</f>
        <v/>
      </c>
      <c r="G58" s="1091" t="s">
        <v>9</v>
      </c>
      <c r="H58" s="1092">
        <f t="shared" si="49"/>
        <v>0</v>
      </c>
      <c r="I58" s="1092">
        <f t="shared" si="50"/>
        <v>0</v>
      </c>
      <c r="J58" s="1092">
        <f t="shared" si="51"/>
        <v>0</v>
      </c>
      <c r="K58" s="1091" t="s">
        <v>9</v>
      </c>
      <c r="L58" s="1091"/>
      <c r="M58" s="1106">
        <f t="shared" si="52"/>
        <v>0</v>
      </c>
      <c r="N58" s="1107">
        <f t="shared" si="53"/>
        <v>0</v>
      </c>
      <c r="O58" s="1108"/>
      <c r="P58" s="1071"/>
      <c r="Q58" s="1109"/>
      <c r="R58" s="1071"/>
      <c r="S58" s="1071"/>
      <c r="T58" s="1109"/>
      <c r="U58" s="1110"/>
      <c r="V58" s="1110"/>
      <c r="W58" s="1110"/>
      <c r="X58" s="1110"/>
      <c r="Y58" s="1111"/>
      <c r="Z58" s="1111"/>
      <c r="AA58" s="1111"/>
      <c r="AB58" s="1111"/>
      <c r="AC58" s="1111"/>
      <c r="AD58" s="1111"/>
      <c r="AE58" s="1112"/>
      <c r="AF58" s="1112"/>
      <c r="AG58" s="1112"/>
      <c r="AH58" s="1112"/>
      <c r="AI58" s="1112"/>
      <c r="AJ58" s="1112"/>
      <c r="AK58" s="1112"/>
      <c r="AL58" s="1112"/>
      <c r="AM58" s="1112"/>
      <c r="AN58" s="1112"/>
      <c r="AO58" s="1388"/>
      <c r="AP58" s="719"/>
      <c r="AS58" s="1103"/>
      <c r="AW58" s="1103"/>
      <c r="BA58" s="1103"/>
      <c r="BB58" s="1104"/>
      <c r="BF58" s="1105"/>
    </row>
    <row r="59" spans="1:58" s="98" customFormat="1" ht="9" customHeight="1" x14ac:dyDescent="0.45">
      <c r="A59" s="1090" t="s">
        <v>9</v>
      </c>
      <c r="B59" s="1091" t="s">
        <v>9</v>
      </c>
      <c r="C59" s="1091" t="s">
        <v>9</v>
      </c>
      <c r="D59" s="1091"/>
      <c r="E59" s="1091" t="s">
        <v>9</v>
      </c>
      <c r="F59" s="1091" t="s">
        <v>10</v>
      </c>
      <c r="G59" s="1091" t="s">
        <v>9</v>
      </c>
      <c r="H59" s="1092">
        <f t="shared" si="49"/>
        <v>0</v>
      </c>
      <c r="I59" s="1092">
        <f t="shared" si="50"/>
        <v>0</v>
      </c>
      <c r="J59" s="1092">
        <f t="shared" si="51"/>
        <v>0</v>
      </c>
      <c r="K59" s="1091" t="s">
        <v>9</v>
      </c>
      <c r="L59" s="1091"/>
      <c r="M59" s="1113">
        <f t="shared" si="52"/>
        <v>1</v>
      </c>
      <c r="N59" s="1114">
        <f t="shared" si="53"/>
        <v>1</v>
      </c>
      <c r="O59" s="1115"/>
      <c r="P59" s="1116"/>
      <c r="Q59" s="1117"/>
      <c r="R59" s="1116"/>
      <c r="S59" s="1116"/>
      <c r="T59" s="1117"/>
      <c r="U59" s="1118"/>
      <c r="V59" s="1118"/>
      <c r="W59" s="1118"/>
      <c r="X59" s="1118"/>
      <c r="Y59" s="1119"/>
      <c r="Z59" s="1119"/>
      <c r="AA59" s="1119"/>
      <c r="AB59" s="1119"/>
      <c r="AC59" s="1119"/>
      <c r="AD59" s="1119"/>
      <c r="AE59" s="1120"/>
      <c r="AF59" s="1120"/>
      <c r="AG59" s="1120"/>
      <c r="AH59" s="1120"/>
      <c r="AI59" s="1120"/>
      <c r="AJ59" s="1120"/>
      <c r="AK59" s="1120"/>
      <c r="AL59" s="1120"/>
      <c r="AM59" s="1120"/>
      <c r="AN59" s="1120"/>
      <c r="AO59" s="1389"/>
      <c r="AP59" s="719"/>
      <c r="AS59" s="1103"/>
      <c r="AW59" s="1103"/>
      <c r="BA59" s="1103"/>
      <c r="BB59" s="1104"/>
      <c r="BF59" s="1105"/>
    </row>
    <row r="60" spans="1:58" s="98" customFormat="1" ht="13.5" thickBot="1" x14ac:dyDescent="0.5">
      <c r="A60" s="1090" t="s">
        <v>9</v>
      </c>
      <c r="B60" s="1091" t="s">
        <v>9</v>
      </c>
      <c r="C60" s="1091" t="s">
        <v>9</v>
      </c>
      <c r="D60" s="1091"/>
      <c r="E60" s="1091" t="s">
        <v>9</v>
      </c>
      <c r="F60" s="1091" t="s">
        <v>9</v>
      </c>
      <c r="G60" s="1091" t="s">
        <v>9</v>
      </c>
      <c r="H60" s="1121" t="s">
        <v>9</v>
      </c>
      <c r="I60" s="1121" t="s">
        <v>9</v>
      </c>
      <c r="J60" s="1121" t="s">
        <v>9</v>
      </c>
      <c r="K60" s="1091" t="s">
        <v>9</v>
      </c>
      <c r="L60" s="1091"/>
      <c r="M60" s="1122">
        <f>SUM(M51:M59)</f>
        <v>4</v>
      </c>
      <c r="N60" s="1123">
        <f>SUM(N51:N59)</f>
        <v>4</v>
      </c>
      <c r="O60" s="1188" t="s">
        <v>266</v>
      </c>
      <c r="P60" s="1189">
        <f>+P50+S50+V50+Y50+AB50+AE50+AH50+AK50+AN50</f>
        <v>0</v>
      </c>
      <c r="Q60" s="1125"/>
      <c r="R60" s="1124"/>
      <c r="S60" s="1124"/>
      <c r="T60" s="1125"/>
      <c r="U60" s="1111"/>
      <c r="V60" s="1111"/>
      <c r="W60" s="1111"/>
      <c r="X60" s="1111"/>
      <c r="Y60" s="1111"/>
      <c r="Z60" s="1111"/>
      <c r="AA60" s="1111"/>
      <c r="AB60" s="1111"/>
      <c r="AC60" s="1111"/>
      <c r="AD60" s="1111"/>
      <c r="AE60" s="1112"/>
      <c r="AF60" s="1112"/>
      <c r="AG60" s="1112"/>
      <c r="AH60" s="1112"/>
      <c r="AI60" s="1112"/>
      <c r="AJ60" s="1112"/>
      <c r="AK60" s="1112"/>
      <c r="AL60" s="1112"/>
      <c r="AM60" s="1112"/>
      <c r="AN60" s="1112"/>
      <c r="AO60" s="1126" t="s">
        <v>119</v>
      </c>
      <c r="AP60" s="719"/>
      <c r="AS60" s="1103"/>
      <c r="AW60" s="1103"/>
      <c r="BA60" s="1103"/>
      <c r="BB60" s="1104"/>
      <c r="BF60" s="1105"/>
    </row>
    <row r="61" spans="1:58" s="99" customFormat="1" ht="15.75" thickTop="1" thickBot="1" x14ac:dyDescent="0.5">
      <c r="A61" s="1090" t="s">
        <v>9</v>
      </c>
      <c r="B61" s="1127" t="s">
        <v>21</v>
      </c>
      <c r="C61" s="1127" t="s">
        <v>21</v>
      </c>
      <c r="D61" s="1127"/>
      <c r="E61" s="1127" t="s">
        <v>21</v>
      </c>
      <c r="F61" s="1127" t="s">
        <v>21</v>
      </c>
      <c r="G61" s="1128" t="s">
        <v>21</v>
      </c>
      <c r="H61" s="1378" t="str">
        <f>+I2</f>
        <v>Haushaltskonto</v>
      </c>
      <c r="I61" s="1379"/>
      <c r="J61" s="1129" t="s">
        <v>51</v>
      </c>
      <c r="K61" s="1130">
        <f>IF(H61="X",+AZ46,+K66+K71+K76)</f>
        <v>0</v>
      </c>
      <c r="L61" s="1091"/>
      <c r="M61" s="1131"/>
      <c r="N61" s="1132"/>
      <c r="P61" s="81"/>
      <c r="Q61" s="199"/>
      <c r="R61" s="81"/>
      <c r="S61" s="81"/>
      <c r="T61" s="199"/>
      <c r="U61" s="97"/>
      <c r="W61" s="1133"/>
      <c r="X61" s="1134"/>
      <c r="Y61" s="81"/>
      <c r="Z61" s="199"/>
      <c r="AA61" s="81"/>
      <c r="AB61" s="81"/>
      <c r="AC61" s="199"/>
      <c r="AD61" s="81"/>
      <c r="AE61" s="81"/>
      <c r="AF61" s="199"/>
      <c r="AG61" s="81"/>
      <c r="AH61" s="81"/>
      <c r="AI61" s="199"/>
      <c r="AJ61" s="81"/>
      <c r="AK61" s="81"/>
      <c r="AL61" s="199"/>
      <c r="AM61" s="81"/>
      <c r="AN61" s="81"/>
      <c r="AO61" s="81"/>
      <c r="AP61" s="690"/>
      <c r="AQ61" s="108"/>
      <c r="AR61" s="108"/>
      <c r="AS61" s="203"/>
      <c r="AT61" s="108"/>
      <c r="AU61" s="108"/>
      <c r="AV61" s="108"/>
      <c r="AW61" s="203"/>
      <c r="AX61" s="108"/>
      <c r="AY61" s="108"/>
      <c r="AZ61" s="108"/>
      <c r="BA61" s="203"/>
      <c r="BB61" s="260"/>
      <c r="BF61" s="1135"/>
    </row>
    <row r="62" spans="1:58" s="99" customFormat="1" ht="13.5" thickTop="1" x14ac:dyDescent="0.45">
      <c r="A62" s="1090" t="s">
        <v>9</v>
      </c>
      <c r="B62" s="1127" t="s">
        <v>21</v>
      </c>
      <c r="C62" s="1127" t="s">
        <v>21</v>
      </c>
      <c r="D62" s="1127"/>
      <c r="E62" s="1127" t="s">
        <v>21</v>
      </c>
      <c r="F62" s="1127" t="s">
        <v>21</v>
      </c>
      <c r="G62" s="1128" t="s">
        <v>21</v>
      </c>
      <c r="H62" s="262" t="str">
        <f>IF($H$61="X","intern",IF($H$61=$AQ$4,+AQ5,(IF($H$61=$AQ$9,+AQ10,IF($H$61=$AQ$14,+AQ15,IF($H$61=$AQ$19,+AQ20,IF($H$61=$AQ$24,+AQ25,IF($H$61=$AQ$29,+AQ30,IF($H$61=$AQ$34,+AQ35,IF($H$61=$AQ$39,+AQ40,"Multiselect!"))))))))))</f>
        <v>Multiselect!</v>
      </c>
      <c r="I62" s="263" t="str">
        <f>IF($H$61=$AQ$4,+AR5,(IF($H$61=$AQ$9,+AR10,IF($H$61=$AQ$14,+AR15,IF($H$61=$AQ$19,+AR20,IF($H$61=$AQ$24,+AR25,IF($H$61=$AQ$29,+AR30,IF($H$61=$AQ$34,+AR35,IF($H$61=$AQ$39,+AR40,"")))))))))</f>
        <v/>
      </c>
      <c r="J62" s="593"/>
      <c r="K62" s="594" t="str">
        <f>IF($H$61=$AQ$4,+AS5,(IF($H$61=$AQ$9,+AS10,IF($H$61=$AQ$14,+AS15,IF($H$61=$AQ$19,+AS20,IF($H$61=$AQ$24,+AS25,IF($H$61=$AQ$29,+AS30,IF($H$61=$AQ$34,+AS35,IF($H$61=$AQ$39,+AS40,"")))))))))</f>
        <v/>
      </c>
      <c r="L62" s="1091"/>
      <c r="M62" s="1131"/>
      <c r="N62" s="1132"/>
      <c r="P62" s="81"/>
      <c r="Q62" s="199"/>
      <c r="R62" s="81"/>
      <c r="S62" s="81"/>
      <c r="T62" s="199"/>
      <c r="U62" s="97"/>
      <c r="W62" s="1133"/>
      <c r="X62" s="1134"/>
      <c r="Y62" s="81"/>
      <c r="Z62" s="199"/>
      <c r="AA62" s="81"/>
      <c r="AB62" s="81"/>
      <c r="AC62" s="199"/>
      <c r="AD62" s="81"/>
      <c r="AE62" s="81"/>
      <c r="AF62" s="199"/>
      <c r="AG62" s="81"/>
      <c r="AH62" s="81"/>
      <c r="AI62" s="199"/>
      <c r="AJ62" s="81"/>
      <c r="AK62" s="81"/>
      <c r="AL62" s="199"/>
      <c r="AM62" s="81"/>
      <c r="AN62" s="81"/>
      <c r="AO62" s="81"/>
      <c r="AP62" s="690"/>
      <c r="AQ62" s="108"/>
      <c r="AR62" s="108"/>
      <c r="AS62" s="203"/>
      <c r="AT62" s="108"/>
      <c r="AU62" s="108"/>
      <c r="AV62" s="108"/>
      <c r="AW62" s="203"/>
      <c r="AX62" s="108"/>
      <c r="AY62" s="108"/>
      <c r="AZ62" s="108"/>
      <c r="BA62" s="203"/>
      <c r="BB62" s="260"/>
      <c r="BF62" s="1135"/>
    </row>
    <row r="63" spans="1:58" s="99" customFormat="1" x14ac:dyDescent="0.45">
      <c r="A63" s="1090" t="s">
        <v>9</v>
      </c>
      <c r="B63" s="1127" t="s">
        <v>21</v>
      </c>
      <c r="C63" s="1127" t="s">
        <v>21</v>
      </c>
      <c r="D63" s="1127"/>
      <c r="E63" s="1127" t="s">
        <v>21</v>
      </c>
      <c r="F63" s="1127" t="s">
        <v>21</v>
      </c>
      <c r="G63" s="1128" t="s">
        <v>21</v>
      </c>
      <c r="H63" s="264" t="str">
        <f>IF($H$61="X","intern",IF($H$61=$AQ$4,+AQ6,(IF($H$61=$AQ$9,+AQ11,IF($H$61=$AQ$14,+AQ16,IF($H$61=$AQ$19,+AQ21,IF($H$61=$AQ$24,+AQ26,IF($H$61=$AQ$29,+AQ31,IF($H$61=$AQ$34,+AQ36,IF($H$61=$AQ$39,+AQ41,"Multiselect!"))))))))))</f>
        <v>Multiselect!</v>
      </c>
      <c r="I63" s="265" t="str">
        <f>IF($H$61=$AQ$4,+AR6,(IF($H$61=$AQ$9,+AR11,IF($H$61=$AQ$14,+AR16,IF($H$61=$AQ$19,+AR21,IF($H$61=$AQ$24,+AR26,IF($H$61=$AQ$29,+AR31,IF($H$61=$AQ$34,+AR36,IF($H$61=$AQ$39,+AR41,"")))))))))</f>
        <v/>
      </c>
      <c r="J63" s="595"/>
      <c r="K63" s="596" t="str">
        <f>IF($H$61=$AQ$4,+AS6,(IF($H$61=$AQ$9,+AS11,IF($H$61=$AQ$14,+AS16,IF($H$61=$AQ$19,+AS21,IF($H$61=$AQ$24,+AS26,IF($H$61=$AQ$29,+AS31,IF($H$61=$AQ$34,+AS36,IF($H$61=$AQ$39,+AS41,"")))))))))</f>
        <v/>
      </c>
      <c r="L63" s="1091"/>
      <c r="M63" s="1131"/>
      <c r="N63" s="1132"/>
      <c r="P63" s="81"/>
      <c r="Q63" s="199"/>
      <c r="R63" s="81"/>
      <c r="S63" s="81"/>
      <c r="T63" s="199"/>
      <c r="U63" s="97"/>
      <c r="W63" s="1133"/>
      <c r="Y63" s="81"/>
      <c r="Z63" s="199"/>
      <c r="AA63" s="81"/>
      <c r="AB63" s="81"/>
      <c r="AC63" s="199"/>
      <c r="AD63" s="81"/>
      <c r="AE63" s="81"/>
      <c r="AF63" s="199"/>
      <c r="AG63" s="81"/>
      <c r="AH63" s="81"/>
      <c r="AI63" s="199"/>
      <c r="AJ63" s="81"/>
      <c r="AK63" s="81"/>
      <c r="AL63" s="199"/>
      <c r="AM63" s="81"/>
      <c r="AN63" s="81"/>
      <c r="AO63" s="81"/>
      <c r="AP63" s="690"/>
      <c r="AQ63" s="108"/>
      <c r="AR63" s="108"/>
      <c r="AS63" s="203"/>
      <c r="AT63" s="108"/>
      <c r="AU63" s="108"/>
      <c r="AV63" s="108"/>
      <c r="AW63" s="203"/>
      <c r="AX63" s="108"/>
      <c r="AY63" s="108"/>
      <c r="AZ63" s="108"/>
      <c r="BA63" s="203"/>
      <c r="BB63" s="260"/>
      <c r="BF63" s="1135"/>
    </row>
    <row r="64" spans="1:58" s="99" customFormat="1" x14ac:dyDescent="0.45">
      <c r="A64" s="1090" t="s">
        <v>9</v>
      </c>
      <c r="B64" s="1127" t="s">
        <v>21</v>
      </c>
      <c r="C64" s="1127" t="s">
        <v>21</v>
      </c>
      <c r="D64" s="1127"/>
      <c r="E64" s="1127" t="s">
        <v>21</v>
      </c>
      <c r="F64" s="1127" t="s">
        <v>21</v>
      </c>
      <c r="G64" s="1128" t="s">
        <v>21</v>
      </c>
      <c r="H64" s="264" t="str">
        <f>IF($H$61="X","intern",IF($H$61=$AQ$4,+AQ7,(IF($H$61=$AQ$9,+AQ12,IF($H$61=$AQ$14,+AQ17,IF($H$61=$AQ$19,+AQ22,IF($H$61=$AQ$24,+AQ27,IF($H$61=$AQ$29,+AQ32,IF($H$61=$AQ$34,+AQ37,IF($H$61=$AQ$39,+AQ42,"Multiselect!"))))))))))</f>
        <v>Multiselect!</v>
      </c>
      <c r="I64" s="265" t="str">
        <f>IF($H$61=$AQ$4,+AR7,(IF($H$61=$AQ$9,+AR12,IF($H$61=$AQ$14,+AR17,IF($H$61=$AQ$19,+AR22,IF($H$61=$AQ$24,+AR27,IF($H$61=$AQ$29,+AR32,IF($H$61=$AQ$34,+AR37,IF($H$61=$AQ$39,+AR42,"")))))))))</f>
        <v/>
      </c>
      <c r="J64" s="595"/>
      <c r="K64" s="596" t="str">
        <f>IF($H$61=$AQ$4,+AS7,(IF($H$61=$AQ$9,+AS12,IF($H$61=$AQ$14,+AS17,IF($H$61=$AQ$19,+AS22,IF($H$61=$AQ$24,+AS27,IF($H$61=$AQ$29,+AS32,IF($H$61=$AQ$34,+AS37,IF($H$61=$AQ$39,+AS42,"")))))))))</f>
        <v/>
      </c>
      <c r="L64" s="1091"/>
      <c r="M64" s="1131"/>
      <c r="N64" s="1132"/>
      <c r="P64" s="81"/>
      <c r="Q64" s="199"/>
      <c r="R64" s="81"/>
      <c r="S64" s="81"/>
      <c r="T64" s="199"/>
      <c r="U64" s="97"/>
      <c r="W64" s="1133"/>
      <c r="Y64" s="81"/>
      <c r="Z64" s="199"/>
      <c r="AA64" s="81"/>
      <c r="AB64" s="81"/>
      <c r="AC64" s="199"/>
      <c r="AD64" s="81"/>
      <c r="AE64" s="81"/>
      <c r="AF64" s="199"/>
      <c r="AG64" s="81"/>
      <c r="AH64" s="81"/>
      <c r="AI64" s="199"/>
      <c r="AJ64" s="81"/>
      <c r="AK64" s="81"/>
      <c r="AL64" s="199"/>
      <c r="AM64" s="81"/>
      <c r="AN64" s="81"/>
      <c r="AO64" s="81"/>
      <c r="AP64" s="690"/>
      <c r="AQ64" s="108"/>
      <c r="AR64" s="108"/>
      <c r="AS64" s="203"/>
      <c r="AT64" s="108"/>
      <c r="AU64" s="108"/>
      <c r="AV64" s="108"/>
      <c r="AW64" s="203"/>
      <c r="AX64" s="108"/>
      <c r="AY64" s="108"/>
      <c r="AZ64" s="108"/>
      <c r="BA64" s="203"/>
      <c r="BB64" s="260"/>
      <c r="BF64" s="1135"/>
    </row>
    <row r="65" spans="1:58" s="99" customFormat="1" x14ac:dyDescent="0.45">
      <c r="A65" s="1090" t="s">
        <v>9</v>
      </c>
      <c r="B65" s="1127" t="s">
        <v>21</v>
      </c>
      <c r="C65" s="1127" t="s">
        <v>21</v>
      </c>
      <c r="D65" s="1127"/>
      <c r="E65" s="1127" t="s">
        <v>21</v>
      </c>
      <c r="F65" s="1127" t="s">
        <v>21</v>
      </c>
      <c r="G65" s="1128" t="s">
        <v>21</v>
      </c>
      <c r="H65" s="264" t="str">
        <f>IF($H$61="X","intern",IF($H$61=$AQ$4,+AQ8,(IF($H$61=$AQ$9,+AQ13,IF($H$61=$AQ$14,+AQ18,IF($H$61=$AQ$19,+AQ23,IF($H$61=$AQ$24,+AQ28,IF($H$61=$AQ$29,+AQ33,IF($H$61=$AQ$34,+AQ38,IF($H$61=$AQ$39,+AQ43,"Multiselect!"))))))))))</f>
        <v>Multiselect!</v>
      </c>
      <c r="I65" s="265" t="str">
        <f>IF($H$61=$AQ$4,+AR8,(IF($H$61=$AQ$9,+AR13,IF($H$61=$AQ$14,+AR18,IF($H$61=$AQ$19,+AR23,IF($H$61=$AQ$24,+AR28,IF($H$61=$AQ$29,+AR33,IF($H$61=$AQ$34,+AR38,IF($H$61=$AQ$39,+AR43,"")))))))))</f>
        <v/>
      </c>
      <c r="J65" s="595"/>
      <c r="K65" s="596" t="str">
        <f>IF($H$61=$AQ$4,+AS8,(IF($H$61=$AQ$9,+AS13,IF($H$61=$AQ$14,+AS18,IF($H$61=$AQ$19,+AS23,IF($H$61=$AQ$24,+AS28,IF($H$61=$AQ$29,+AS33,IF($H$61=$AQ$34,+AS38,IF($H$61=$AQ$39,+AS43,"")))))))))</f>
        <v/>
      </c>
      <c r="L65" s="1091"/>
      <c r="M65" s="1131"/>
      <c r="N65" s="1132"/>
      <c r="P65" s="81"/>
      <c r="Q65" s="199"/>
      <c r="R65" s="81"/>
      <c r="S65" s="81"/>
      <c r="T65" s="199"/>
      <c r="U65" s="97"/>
      <c r="W65" s="1133"/>
      <c r="Y65" s="81"/>
      <c r="Z65" s="199"/>
      <c r="AA65" s="81"/>
      <c r="AB65" s="81"/>
      <c r="AC65" s="199"/>
      <c r="AD65" s="81"/>
      <c r="AE65" s="81"/>
      <c r="AF65" s="199"/>
      <c r="AG65" s="81"/>
      <c r="AH65" s="81"/>
      <c r="AI65" s="199"/>
      <c r="AJ65" s="81"/>
      <c r="AK65" s="81"/>
      <c r="AL65" s="199"/>
      <c r="AM65" s="81"/>
      <c r="AN65" s="81"/>
      <c r="AO65" s="81"/>
      <c r="AP65" s="690"/>
      <c r="AQ65" s="108"/>
      <c r="AR65" s="108"/>
      <c r="AS65" s="203"/>
      <c r="AT65" s="108"/>
      <c r="AU65" s="108"/>
      <c r="AV65" s="108"/>
      <c r="AW65" s="203"/>
      <c r="AX65" s="108"/>
      <c r="AY65" s="108"/>
      <c r="AZ65" s="108"/>
      <c r="BA65" s="203"/>
      <c r="BB65" s="260"/>
      <c r="BF65" s="1135"/>
    </row>
    <row r="66" spans="1:58" s="99" customFormat="1" ht="13.5" thickBot="1" x14ac:dyDescent="0.5">
      <c r="A66" s="1090" t="s">
        <v>9</v>
      </c>
      <c r="B66" s="1127" t="s">
        <v>21</v>
      </c>
      <c r="C66" s="1127" t="s">
        <v>21</v>
      </c>
      <c r="D66" s="1127"/>
      <c r="E66" s="1127" t="s">
        <v>21</v>
      </c>
      <c r="F66" s="1127" t="s">
        <v>21</v>
      </c>
      <c r="G66" s="1128" t="s">
        <v>21</v>
      </c>
      <c r="H66" s="1136" t="s">
        <v>21</v>
      </c>
      <c r="I66" s="1137" t="s">
        <v>21</v>
      </c>
      <c r="J66" s="1138" t="s">
        <v>52</v>
      </c>
      <c r="K66" s="1139">
        <f>SUBTOTAL(9,K62:K65)</f>
        <v>0</v>
      </c>
      <c r="L66" s="1091"/>
      <c r="M66" s="1131"/>
      <c r="N66" s="1132"/>
      <c r="P66" s="81"/>
      <c r="Q66" s="199"/>
      <c r="R66" s="81"/>
      <c r="S66" s="81"/>
      <c r="T66" s="199"/>
      <c r="U66" s="97"/>
      <c r="W66" s="1133"/>
      <c r="Y66" s="81"/>
      <c r="Z66" s="199"/>
      <c r="AA66" s="81"/>
      <c r="AB66" s="81"/>
      <c r="AC66" s="199"/>
      <c r="AD66" s="81"/>
      <c r="AE66" s="81"/>
      <c r="AF66" s="199"/>
      <c r="AG66" s="81"/>
      <c r="AH66" s="81"/>
      <c r="AI66" s="199"/>
      <c r="AJ66" s="81"/>
      <c r="AK66" s="81"/>
      <c r="AL66" s="199"/>
      <c r="AM66" s="81"/>
      <c r="AN66" s="81"/>
      <c r="AO66" s="81"/>
      <c r="AP66" s="690"/>
      <c r="AQ66" s="108"/>
      <c r="AR66" s="108"/>
      <c r="AS66" s="203"/>
      <c r="AT66" s="108"/>
      <c r="AU66" s="108"/>
      <c r="AV66" s="108"/>
      <c r="AW66" s="203"/>
      <c r="AX66" s="108"/>
      <c r="AY66" s="108"/>
      <c r="AZ66" s="108"/>
      <c r="BA66" s="203"/>
      <c r="BB66" s="260"/>
      <c r="BF66" s="1135"/>
    </row>
    <row r="67" spans="1:58" s="99" customFormat="1" ht="13.5" thickTop="1" x14ac:dyDescent="0.45">
      <c r="A67" s="1090" t="s">
        <v>9</v>
      </c>
      <c r="B67" s="1127" t="s">
        <v>21</v>
      </c>
      <c r="C67" s="1127" t="s">
        <v>21</v>
      </c>
      <c r="D67" s="1127"/>
      <c r="E67" s="1127" t="s">
        <v>21</v>
      </c>
      <c r="F67" s="1127" t="s">
        <v>21</v>
      </c>
      <c r="G67" s="1128" t="s">
        <v>21</v>
      </c>
      <c r="H67" s="262" t="str">
        <f>IF($H$61="X","intern",IF($H$61=$AQ$4,+AU5,(IF($H$61=$AQ$9,+AU10,IF($H$61=$AQ$14,+AU15,IF($H$61=$AQ$19,+AU20,IF($H$61=$AQ$24,+AU25,IF($H$61=$AQ$29,+AU30,IF($H$61=$AQ$34,+AU35,IF($H$61=$AQ$39,+AU40,"Multiselect!"))))))))))</f>
        <v>Multiselect!</v>
      </c>
      <c r="I67" s="263" t="str">
        <f>IF($H$61=$AQ$4,+AV5,(IF($H$61=$AQ$9,+AV10,IF($H$61=$AQ$14,+AV15,IF($H$61=$AQ$19,+AV20,IF($H$61=$AQ$24,+AV25,IF($H$61=$AQ$29,+AV30,IF($H$61=$AQ$34,+AV35,IF($H$61=$AQ$39,+AV40,"")))))))))</f>
        <v/>
      </c>
      <c r="J67" s="597"/>
      <c r="K67" s="594" t="str">
        <f>IF($H$61=$AQ$4,+AW5,(IF($H$61=$AQ$9,+AW10,IF($H$61=$AQ$14,+AW15,IF($H$61=$AQ$19,+AW20,IF($H$61=$AQ$24,+AW25,IF($H$61=$AQ$29,+AW30,IF($H$61=$AQ$34,+AW35,IF($H$61=$AQ$39,+AW40,"")))))))))</f>
        <v/>
      </c>
      <c r="L67" s="1091"/>
      <c r="M67" s="1131"/>
      <c r="N67" s="1132"/>
      <c r="P67" s="81"/>
      <c r="Q67" s="199"/>
      <c r="R67" s="81"/>
      <c r="S67" s="81"/>
      <c r="T67" s="199"/>
      <c r="U67" s="97"/>
      <c r="W67" s="1133"/>
      <c r="Y67" s="81"/>
      <c r="Z67" s="199"/>
      <c r="AA67" s="81"/>
      <c r="AB67" s="81"/>
      <c r="AC67" s="199"/>
      <c r="AD67" s="81"/>
      <c r="AE67" s="81"/>
      <c r="AF67" s="199"/>
      <c r="AG67" s="81"/>
      <c r="AH67" s="81"/>
      <c r="AI67" s="199"/>
      <c r="AJ67" s="81"/>
      <c r="AK67" s="81"/>
      <c r="AL67" s="199"/>
      <c r="AM67" s="81"/>
      <c r="AN67" s="81"/>
      <c r="AO67" s="81"/>
      <c r="AP67" s="690"/>
      <c r="AQ67" s="108"/>
      <c r="AR67" s="108"/>
      <c r="AS67" s="203"/>
      <c r="AT67" s="108"/>
      <c r="AU67" s="108"/>
      <c r="AV67" s="108"/>
      <c r="AW67" s="203"/>
      <c r="AX67" s="108"/>
      <c r="AY67" s="108"/>
      <c r="AZ67" s="108"/>
      <c r="BA67" s="203"/>
      <c r="BB67" s="260"/>
      <c r="BF67" s="1135"/>
    </row>
    <row r="68" spans="1:58" s="99" customFormat="1" x14ac:dyDescent="0.45">
      <c r="A68" s="1090" t="s">
        <v>9</v>
      </c>
      <c r="B68" s="1127" t="s">
        <v>21</v>
      </c>
      <c r="C68" s="1127" t="s">
        <v>21</v>
      </c>
      <c r="D68" s="1127"/>
      <c r="E68" s="1127" t="s">
        <v>21</v>
      </c>
      <c r="F68" s="1127" t="s">
        <v>21</v>
      </c>
      <c r="G68" s="1128" t="s">
        <v>21</v>
      </c>
      <c r="H68" s="264" t="str">
        <f>IF($H$61="X","intern",IF($H$61=$AQ$4,+AU6,(IF($H$61=$AQ$9,+AU11,IF($H$61=$AQ$14,+AU16,IF($H$61=$AQ$19,+AU21,IF($H$61=$AQ$24,+AU26,IF($H$61=$AQ$29,+AU31,IF($H$61=$AQ$34,+AU36,IF($H$61=$AQ$39,+AU41,"Multiselect!"))))))))))</f>
        <v>Multiselect!</v>
      </c>
      <c r="I68" s="265" t="str">
        <f>IF($H$61=$AQ$4,+AV6,(IF($H$61=$AQ$9,+AV11,IF($H$61=$AQ$14,+AV16,IF($H$61=$AQ$19,+AV21,IF($H$61=$AQ$24,+AV26,IF($H$61=$AQ$29,+AV31,IF($H$61=$AQ$34,+AV36,IF($H$61=$AQ$39,+AV41,"")))))))))</f>
        <v/>
      </c>
      <c r="J68" s="598"/>
      <c r="K68" s="596" t="str">
        <f>IF($H$61=$AQ$4,+AW6,(IF($H$61=$AQ$9,+AW11,IF($H$61=$AQ$14,+AW16,IF($H$61=$AQ$19,+AW21,IF($H$61=$AQ$24,+AW26,IF($H$61=$AQ$29,+AW31,IF($H$61=$AQ$34,+AW36,IF($H$61=$AQ$39,+AW41,"")))))))))</f>
        <v/>
      </c>
      <c r="L68" s="1091"/>
      <c r="M68" s="1131"/>
      <c r="N68" s="1132"/>
      <c r="P68" s="81"/>
      <c r="Q68" s="199"/>
      <c r="R68" s="81"/>
      <c r="S68" s="81"/>
      <c r="T68" s="199"/>
      <c r="U68" s="97"/>
      <c r="V68" s="97"/>
      <c r="W68" s="97"/>
      <c r="Y68" s="81"/>
      <c r="Z68" s="199"/>
      <c r="AA68" s="81"/>
      <c r="AB68" s="81"/>
      <c r="AC68" s="199"/>
      <c r="AD68" s="81"/>
      <c r="AE68" s="81"/>
      <c r="AF68" s="199"/>
      <c r="AG68" s="81"/>
      <c r="AH68" s="81"/>
      <c r="AI68" s="199"/>
      <c r="AJ68" s="81"/>
      <c r="AK68" s="81"/>
      <c r="AL68" s="199"/>
      <c r="AM68" s="81"/>
      <c r="AN68" s="81"/>
      <c r="AO68" s="81"/>
      <c r="AP68" s="690"/>
      <c r="AQ68" s="108"/>
      <c r="AR68" s="108"/>
      <c r="AS68" s="203"/>
      <c r="AT68" s="108"/>
      <c r="AU68" s="108"/>
      <c r="AV68" s="108"/>
      <c r="AW68" s="203"/>
      <c r="AX68" s="108"/>
      <c r="AY68" s="108"/>
      <c r="AZ68" s="108"/>
      <c r="BA68" s="203"/>
      <c r="BB68" s="260"/>
      <c r="BF68" s="1135"/>
    </row>
    <row r="69" spans="1:58" s="99" customFormat="1" x14ac:dyDescent="0.45">
      <c r="A69" s="1090" t="s">
        <v>9</v>
      </c>
      <c r="B69" s="1127" t="s">
        <v>21</v>
      </c>
      <c r="C69" s="1127" t="s">
        <v>21</v>
      </c>
      <c r="D69" s="1127"/>
      <c r="E69" s="1127" t="s">
        <v>21</v>
      </c>
      <c r="F69" s="1127" t="s">
        <v>21</v>
      </c>
      <c r="G69" s="1128" t="s">
        <v>21</v>
      </c>
      <c r="H69" s="264" t="str">
        <f>IF($H$61="X","intern",IF($H$61=$AQ$4,+AU7,(IF($H$61=$AQ$9,+AU12,IF($H$61=$AQ$14,+AU17,IF($H$61=$AQ$19,+AU22,IF($H$61=$AQ$24,+AU27,IF($H$61=$AQ$29,+AU32,IF($H$61=$AQ$34,+AU37,IF($H$61=$AQ$39,+AU42,"Multiselect!"))))))))))</f>
        <v>Multiselect!</v>
      </c>
      <c r="I69" s="265" t="str">
        <f>IF($H$61=$AQ$4,+AV7,(IF($H$61=$AQ$9,+AV12,IF($H$61=$AQ$14,+AV17,IF($H$61=$AQ$19,+AV22,IF($H$61=$AQ$24,+AV27,IF($H$61=$AQ$29,+AV32,IF($H$61=$AQ$34,+AV37,IF($H$61=$AQ$39,+AV42,"")))))))))</f>
        <v/>
      </c>
      <c r="J69" s="598"/>
      <c r="K69" s="596" t="str">
        <f>IF($H$61=$AQ$4,+AW7,(IF($H$61=$AQ$9,+AW12,IF($H$61=$AQ$14,+AW17,IF($H$61=$AQ$19,+AW22,IF($H$61=$AQ$24,+AW27,IF($H$61=$AQ$29,+AW32,IF($H$61=$AQ$34,+AW37,IF($H$61=$AQ$39,+AW42,"")))))))))</f>
        <v/>
      </c>
      <c r="L69" s="1091"/>
      <c r="M69" s="1131"/>
      <c r="N69" s="1132"/>
      <c r="P69" s="81"/>
      <c r="Q69" s="199"/>
      <c r="R69" s="81"/>
      <c r="S69" s="81"/>
      <c r="T69" s="199"/>
      <c r="U69" s="97"/>
      <c r="V69" s="97"/>
      <c r="W69" s="97"/>
      <c r="Y69" s="81"/>
      <c r="Z69" s="199"/>
      <c r="AA69" s="81"/>
      <c r="AB69" s="81"/>
      <c r="AC69" s="199"/>
      <c r="AD69" s="81"/>
      <c r="AE69" s="81"/>
      <c r="AF69" s="199"/>
      <c r="AG69" s="81"/>
      <c r="AH69" s="81"/>
      <c r="AI69" s="199"/>
      <c r="AJ69" s="81"/>
      <c r="AK69" s="81"/>
      <c r="AL69" s="199"/>
      <c r="AM69" s="81"/>
      <c r="AN69" s="81"/>
      <c r="AO69" s="81"/>
      <c r="AP69" s="690"/>
      <c r="AQ69" s="108"/>
      <c r="AR69" s="108"/>
      <c r="AS69" s="203"/>
      <c r="AT69" s="108"/>
      <c r="AU69" s="108"/>
      <c r="AV69" s="108"/>
      <c r="AW69" s="203"/>
      <c r="AX69" s="108"/>
      <c r="AY69" s="108"/>
      <c r="AZ69" s="108"/>
      <c r="BA69" s="203"/>
      <c r="BB69" s="260"/>
      <c r="BF69" s="1135"/>
    </row>
    <row r="70" spans="1:58" s="99" customFormat="1" x14ac:dyDescent="0.45">
      <c r="A70" s="1090" t="s">
        <v>9</v>
      </c>
      <c r="B70" s="1127" t="s">
        <v>21</v>
      </c>
      <c r="C70" s="1127" t="s">
        <v>21</v>
      </c>
      <c r="D70" s="1127"/>
      <c r="E70" s="1127" t="s">
        <v>21</v>
      </c>
      <c r="F70" s="1127" t="s">
        <v>21</v>
      </c>
      <c r="G70" s="1128" t="s">
        <v>21</v>
      </c>
      <c r="H70" s="264" t="str">
        <f>IF($H$61="X","intern",IF($H$61=$AQ$4,+AU8,(IF($H$61=$AQ$9,+AU13,IF($H$61=$AQ$14,+AU18,IF($H$61=$AQ$19,+AU23,IF($H$61=$AQ$24,+AU28,IF($H$61=$AQ$29,+AU33,IF($H$61=$AQ$34,+AU38,IF($H$61=$AQ$39,+AU43,"Multiselect!"))))))))))</f>
        <v>Multiselect!</v>
      </c>
      <c r="I70" s="265" t="str">
        <f>IF($H$61=$AQ$4,+AV8,(IF($H$61=$AQ$9,+AV13,IF($H$61=$AQ$14,+AV18,IF($H$61=$AQ$19,+AV23,IF($H$61=$AQ$24,+AV28,IF($H$61=$AQ$29,+AV33,IF($H$61=$AQ$34,+AV38,IF($H$61=$AQ$39,+AV43,"")))))))))</f>
        <v/>
      </c>
      <c r="J70" s="598"/>
      <c r="K70" s="596" t="str">
        <f>IF($H$61=$AQ$4,+AW8,(IF($H$61=$AQ$9,+AW13,IF($H$61=$AQ$14,+AW18,IF($H$61=$AQ$19,+AW23,IF($H$61=$AQ$24,+AW28,IF($H$61=$AQ$29,+AW33,IF($H$61=$AQ$34,+AW38,IF($H$61=$AQ$39,+AW43,"")))))))))</f>
        <v/>
      </c>
      <c r="L70" s="1091"/>
      <c r="M70" s="1131"/>
      <c r="N70" s="1132"/>
      <c r="P70" s="81"/>
      <c r="Q70" s="199"/>
      <c r="R70" s="81"/>
      <c r="S70" s="81"/>
      <c r="T70" s="199"/>
      <c r="U70" s="97"/>
      <c r="W70" s="1133"/>
      <c r="Y70" s="81"/>
      <c r="Z70" s="199"/>
      <c r="AA70" s="81"/>
      <c r="AB70" s="81"/>
      <c r="AC70" s="199"/>
      <c r="AD70" s="81"/>
      <c r="AE70" s="81"/>
      <c r="AF70" s="199"/>
      <c r="AG70" s="81"/>
      <c r="AH70" s="81"/>
      <c r="AI70" s="199"/>
      <c r="AJ70" s="81"/>
      <c r="AK70" s="81"/>
      <c r="AL70" s="199"/>
      <c r="AM70" s="81"/>
      <c r="AN70" s="81"/>
      <c r="AO70" s="81"/>
      <c r="AP70" s="690"/>
      <c r="AQ70" s="108"/>
      <c r="AR70" s="108"/>
      <c r="AS70" s="203"/>
      <c r="AT70" s="108"/>
      <c r="AU70" s="108"/>
      <c r="AV70" s="108"/>
      <c r="AW70" s="203"/>
      <c r="AX70" s="108"/>
      <c r="AY70" s="108"/>
      <c r="AZ70" s="108"/>
      <c r="BA70" s="203"/>
      <c r="BB70" s="260"/>
      <c r="BF70" s="1135"/>
    </row>
    <row r="71" spans="1:58" s="99" customFormat="1" ht="13.5" thickBot="1" x14ac:dyDescent="0.5">
      <c r="A71" s="1090" t="s">
        <v>9</v>
      </c>
      <c r="B71" s="1127" t="s">
        <v>21</v>
      </c>
      <c r="C71" s="1127" t="s">
        <v>21</v>
      </c>
      <c r="D71" s="1127"/>
      <c r="E71" s="1127" t="s">
        <v>21</v>
      </c>
      <c r="F71" s="1127" t="s">
        <v>21</v>
      </c>
      <c r="G71" s="1128" t="s">
        <v>21</v>
      </c>
      <c r="H71" s="1140" t="s">
        <v>21</v>
      </c>
      <c r="I71" s="1137" t="s">
        <v>21</v>
      </c>
      <c r="J71" s="1138" t="s">
        <v>53</v>
      </c>
      <c r="K71" s="1139">
        <f>SUBTOTAL(9,K67:K70)</f>
        <v>0</v>
      </c>
      <c r="L71" s="1091"/>
      <c r="M71" s="1141"/>
      <c r="N71" s="1142"/>
      <c r="P71" s="81"/>
      <c r="Q71" s="199"/>
      <c r="R71" s="81"/>
      <c r="S71" s="81"/>
      <c r="T71" s="199"/>
      <c r="U71" s="97"/>
      <c r="W71" s="1133"/>
      <c r="Y71" s="81"/>
      <c r="Z71" s="199"/>
      <c r="AA71" s="81"/>
      <c r="AB71" s="81"/>
      <c r="AC71" s="199"/>
      <c r="AD71" s="81"/>
      <c r="AE71" s="81"/>
      <c r="AF71" s="199"/>
      <c r="AG71" s="81"/>
      <c r="AH71" s="81"/>
      <c r="AI71" s="199"/>
      <c r="AJ71" s="81"/>
      <c r="AK71" s="81"/>
      <c r="AL71" s="199"/>
      <c r="AM71" s="81"/>
      <c r="AN71" s="81"/>
      <c r="AO71" s="81"/>
      <c r="AP71" s="690"/>
      <c r="AQ71" s="108"/>
      <c r="AR71" s="108"/>
      <c r="AS71" s="203"/>
      <c r="AT71" s="108"/>
      <c r="AU71" s="108"/>
      <c r="AV71" s="108"/>
      <c r="AW71" s="203"/>
      <c r="AX71" s="108"/>
      <c r="AY71" s="108"/>
      <c r="AZ71" s="108"/>
      <c r="BA71" s="203"/>
      <c r="BB71" s="260"/>
      <c r="BF71" s="1135"/>
    </row>
    <row r="72" spans="1:58" s="99" customFormat="1" ht="13.5" thickTop="1" x14ac:dyDescent="0.45">
      <c r="A72" s="1090" t="s">
        <v>9</v>
      </c>
      <c r="B72" s="1127" t="s">
        <v>21</v>
      </c>
      <c r="C72" s="1127" t="s">
        <v>21</v>
      </c>
      <c r="D72" s="1127"/>
      <c r="E72" s="1127" t="s">
        <v>21</v>
      </c>
      <c r="F72" s="1127" t="s">
        <v>21</v>
      </c>
      <c r="G72" s="1128" t="s">
        <v>21</v>
      </c>
      <c r="H72" s="262" t="str">
        <f>IF($H$61="X","intern",IF($H$61=$AQ$4,+AY5,(IF($H$61=$AQ$9,+AY10,IF($H$61=$AQ$14,+AY15,IF($H$61=$AQ$19,+AY20,IF($H$61=$AQ$24,+AY25,IF($H$61=$AQ$29,+AY30,IF($H$61=$AQ$34,+AY35,IF($H$61=$AQ$39,+AY40,"Multiselect!"))))))))))</f>
        <v>Multiselect!</v>
      </c>
      <c r="I72" s="263" t="str">
        <f>IF($H$61=$AQ$4,+AZ5,(IF($H$61=$AQ$9,+AZ10,IF($H$61=$AQ$14,+AZ15,IF($H$61=$AQ$19,+AZ20,IF($H$61=$AQ$24,+AZ25,IF($H$61=$AQ$29,+AZ30,IF($H$61=$AQ$34,+AZ35,IF($H$61=$AQ$39,+AZ40,"")))))))))</f>
        <v/>
      </c>
      <c r="J72" s="597"/>
      <c r="K72" s="594" t="str">
        <f>IF($H$61=$AQ$4,+BA5,(IF($H$61=$AQ$9,+BA10,IF($H$61=$AQ$14,+BA15,IF($H$61=$AQ$19,+BA20,IF($H$61=$AQ$24,+BA25,IF($H$61=$AQ$29,+BA30,IF($H$61=$AQ$34,+BA35,IF($H$61=$AQ$39,+BA40,"")))))))))</f>
        <v/>
      </c>
      <c r="L72" s="1091"/>
      <c r="M72" s="1141"/>
      <c r="N72" s="1142"/>
      <c r="P72" s="81"/>
      <c r="Q72" s="199"/>
      <c r="R72" s="81"/>
      <c r="S72" s="81"/>
      <c r="T72" s="199"/>
      <c r="U72" s="97"/>
      <c r="V72" s="97"/>
      <c r="W72" s="97"/>
      <c r="X72" s="97"/>
      <c r="Y72" s="97"/>
      <c r="Z72" s="97"/>
      <c r="AA72" s="81"/>
      <c r="AB72" s="81"/>
      <c r="AC72" s="199"/>
      <c r="AD72" s="81"/>
      <c r="AE72" s="81"/>
      <c r="AF72" s="199"/>
      <c r="AG72" s="81"/>
      <c r="AH72" s="81"/>
      <c r="AI72" s="199"/>
      <c r="AJ72" s="81"/>
      <c r="AK72" s="81"/>
      <c r="AL72" s="199"/>
      <c r="AM72" s="81"/>
      <c r="AN72" s="81"/>
      <c r="AO72" s="81"/>
      <c r="AP72" s="690"/>
      <c r="AQ72" s="108"/>
      <c r="AR72" s="108"/>
      <c r="AS72" s="203"/>
      <c r="AT72" s="108"/>
      <c r="AU72" s="108"/>
      <c r="AV72" s="108"/>
      <c r="AW72" s="203"/>
      <c r="AX72" s="108"/>
      <c r="AY72" s="108"/>
      <c r="AZ72" s="108"/>
      <c r="BA72" s="203"/>
      <c r="BB72" s="260"/>
      <c r="BF72" s="1135"/>
    </row>
    <row r="73" spans="1:58" s="99" customFormat="1" x14ac:dyDescent="0.45">
      <c r="A73" s="1090" t="s">
        <v>9</v>
      </c>
      <c r="B73" s="1127" t="s">
        <v>21</v>
      </c>
      <c r="C73" s="1127" t="s">
        <v>21</v>
      </c>
      <c r="D73" s="1127"/>
      <c r="E73" s="1127" t="s">
        <v>21</v>
      </c>
      <c r="F73" s="1127" t="s">
        <v>21</v>
      </c>
      <c r="G73" s="1128" t="s">
        <v>21</v>
      </c>
      <c r="H73" s="264" t="str">
        <f>IF($H$61="X","intern",IF($H$61=$AQ$4,+AY6,(IF($H$61=$AQ$9,+AY11,IF($H$61=$AQ$14,+AY16,IF($H$61=$AQ$19,+AY21,IF($H$61=$AQ$24,+AY26,IF($H$61=$AQ$29,+AY31,IF($H$61=$AQ$34,+AY36,IF($H$61=$AQ$39,+AY41,"Multiselect!"))))))))))</f>
        <v>Multiselect!</v>
      </c>
      <c r="I73" s="265" t="str">
        <f>IF($H$61=$AQ$4,+AZ6,(IF($H$61=$AQ$9,+AZ11,IF($H$61=$AQ$14,+AZ16,IF($H$61=$AQ$19,+AZ21,IF($H$61=$AQ$24,+AZ26,IF($H$61=$AQ$29,+AZ31,IF($H$61=$AQ$34,+AZ36,IF($H$61=$AQ$39,+AZ41,"")))))))))</f>
        <v/>
      </c>
      <c r="J73" s="598"/>
      <c r="K73" s="596" t="str">
        <f>IF($H$61=$AQ$4,+BA6,(IF($H$61=$AQ$9,+BA11,IF($H$61=$AQ$14,+BA16,IF($H$61=$AQ$19,+BA21,IF($H$61=$AQ$24,+BA26,IF($H$61=$AQ$29,+BA31,IF($H$61=$AQ$34,+BA36,IF($H$61=$AQ$39,+BA41,"")))))))))</f>
        <v/>
      </c>
      <c r="L73" s="1091"/>
      <c r="M73" s="1141"/>
      <c r="N73" s="1142"/>
      <c r="P73" s="81"/>
      <c r="Q73" s="199"/>
      <c r="R73" s="81"/>
      <c r="S73" s="81"/>
      <c r="T73" s="199"/>
      <c r="U73" s="97"/>
      <c r="V73" s="97"/>
      <c r="W73" s="97"/>
      <c r="X73" s="97"/>
      <c r="Y73" s="97"/>
      <c r="Z73" s="97"/>
      <c r="AA73" s="81"/>
      <c r="AB73" s="81"/>
      <c r="AC73" s="199"/>
      <c r="AD73" s="81"/>
      <c r="AE73" s="81"/>
      <c r="AF73" s="199"/>
      <c r="AG73" s="81"/>
      <c r="AH73" s="81"/>
      <c r="AI73" s="199"/>
      <c r="AJ73" s="81"/>
      <c r="AK73" s="81"/>
      <c r="AL73" s="199"/>
      <c r="AM73" s="81"/>
      <c r="AN73" s="81"/>
      <c r="AO73" s="81"/>
      <c r="AP73" s="690"/>
      <c r="AQ73" s="108"/>
      <c r="AR73" s="108"/>
      <c r="AS73" s="203"/>
      <c r="AT73" s="108"/>
      <c r="AU73" s="108"/>
      <c r="AV73" s="108"/>
      <c r="AW73" s="203"/>
      <c r="AX73" s="108"/>
      <c r="AY73" s="108"/>
      <c r="AZ73" s="108"/>
      <c r="BA73" s="203"/>
      <c r="BB73" s="260"/>
      <c r="BF73" s="1135"/>
    </row>
    <row r="74" spans="1:58" s="99" customFormat="1" x14ac:dyDescent="0.45">
      <c r="A74" s="1090" t="s">
        <v>9</v>
      </c>
      <c r="B74" s="1127" t="s">
        <v>21</v>
      </c>
      <c r="C74" s="1127" t="s">
        <v>21</v>
      </c>
      <c r="D74" s="1127"/>
      <c r="E74" s="1127" t="s">
        <v>21</v>
      </c>
      <c r="F74" s="1127" t="s">
        <v>21</v>
      </c>
      <c r="G74" s="1128" t="s">
        <v>21</v>
      </c>
      <c r="H74" s="264" t="str">
        <f>IF($H$61="X","intern",IF($H$61=$AQ$4,+AY7,(IF($H$61=$AQ$9,+AY12,IF($H$61=$AQ$14,+AY17,IF($H$61=$AQ$19,+AY22,IF($H$61=$AQ$24,+AY27,IF($H$61=$AQ$29,+AY32,IF($H$61=$AQ$34,+AY37,IF($H$61=$AQ$39,+AY42,"Multiselect!"))))))))))</f>
        <v>Multiselect!</v>
      </c>
      <c r="I74" s="265" t="str">
        <f>IF($H$61=$AQ$4,+AZ7,(IF($H$61=$AQ$9,+AZ12,IF($H$61=$AQ$14,+AZ17,IF($H$61=$AQ$19,+AZ22,IF($H$61=$AQ$24,+AZ27,IF($H$61=$AQ$29,+AZ32,IF($H$61=$AQ$34,+AZ37,IF($H$61=$AQ$39,+AZ42,"")))))))))</f>
        <v/>
      </c>
      <c r="J74" s="598"/>
      <c r="K74" s="596" t="str">
        <f>IF($H$61=$AQ$4,+BA7,(IF($H$61=$AQ$9,+BA12,IF($H$61=$AQ$14,+BA17,IF($H$61=$AQ$19,+BA22,IF($H$61=$AQ$24,+BA27,IF($H$61=$AQ$29,+BA32,IF($H$61=$AQ$34,+BA37,IF($H$61=$AQ$39,+BA42,"")))))))))</f>
        <v/>
      </c>
      <c r="L74" s="1091"/>
      <c r="M74" s="1141"/>
      <c r="N74" s="1142"/>
      <c r="O74" s="81"/>
      <c r="P74" s="81"/>
      <c r="Q74" s="199"/>
      <c r="R74" s="81"/>
      <c r="S74" s="81"/>
      <c r="T74" s="199"/>
      <c r="U74" s="97"/>
      <c r="V74" s="97"/>
      <c r="W74" s="97"/>
      <c r="X74" s="97"/>
      <c r="Y74" s="97"/>
      <c r="Z74" s="97"/>
      <c r="AA74" s="81"/>
      <c r="AB74" s="81"/>
      <c r="AC74" s="199"/>
      <c r="AD74" s="81"/>
      <c r="AE74" s="81"/>
      <c r="AF74" s="199"/>
      <c r="AG74" s="81"/>
      <c r="AH74" s="81"/>
      <c r="AI74" s="199"/>
      <c r="AJ74" s="81"/>
      <c r="AK74" s="81"/>
      <c r="AL74" s="199"/>
      <c r="AM74" s="81"/>
      <c r="AN74" s="81"/>
      <c r="AO74" s="81"/>
      <c r="AP74" s="690"/>
      <c r="AQ74" s="108"/>
      <c r="AR74" s="108"/>
      <c r="AS74" s="203"/>
      <c r="AT74" s="108"/>
      <c r="AU74" s="108"/>
      <c r="AV74" s="108"/>
      <c r="AW74" s="203"/>
      <c r="AX74" s="108"/>
      <c r="AY74" s="108"/>
      <c r="AZ74" s="108"/>
      <c r="BA74" s="203"/>
      <c r="BB74" s="260"/>
      <c r="BF74" s="1135"/>
    </row>
    <row r="75" spans="1:58" s="99" customFormat="1" x14ac:dyDescent="0.45">
      <c r="A75" s="1090" t="s">
        <v>9</v>
      </c>
      <c r="B75" s="1127" t="s">
        <v>21</v>
      </c>
      <c r="C75" s="1127" t="s">
        <v>21</v>
      </c>
      <c r="D75" s="1127"/>
      <c r="E75" s="1127" t="s">
        <v>21</v>
      </c>
      <c r="F75" s="1127" t="s">
        <v>21</v>
      </c>
      <c r="G75" s="1128" t="s">
        <v>21</v>
      </c>
      <c r="H75" s="264" t="str">
        <f>IF($H$61="X","intern",IF($H$61=$AQ$4,+AY8,(IF($H$61=$AQ$9,+AY13,IF($H$61=$AQ$14,+AY18,IF($H$61=$AQ$19,+AY23,IF($H$61=$AQ$24,+AY28,IF($H$61=$AQ$29,+AY33,IF($H$61=$AQ$34,+AY38,IF($H$61=$AQ$39,+AY43,"Multiselect!"))))))))))</f>
        <v>Multiselect!</v>
      </c>
      <c r="I75" s="265" t="str">
        <f>IF($H$61=$AQ$4,+AZ8,(IF($H$61=$AQ$9,+AZ13,IF($H$61=$AQ$14,+AZ18,IF($H$61=$AQ$19,+AZ23,IF($H$61=$AQ$24,+AZ28,IF($H$61=$AQ$29,+AZ33,IF($H$61=$AQ$34,+AZ38,IF($H$61=$AQ$39,+AZ43,"")))))))))</f>
        <v/>
      </c>
      <c r="J75" s="598"/>
      <c r="K75" s="596" t="str">
        <f>IF($H$61=$AQ$4,+BA8,(IF($H$61=$AQ$9,+BA13,IF($H$61=$AQ$14,+BA18,IF($H$61=$AQ$19,+BA23,IF($H$61=$AQ$24,+BA28,IF($H$61=$AQ$29,+BA33,IF($H$61=$AQ$34,+BA38,IF($H$61=$AQ$39,+BA43,"")))))))))</f>
        <v/>
      </c>
      <c r="L75" s="1091"/>
      <c r="M75" s="1141"/>
      <c r="N75" s="1142"/>
      <c r="O75" s="81"/>
      <c r="Q75" s="1133"/>
      <c r="R75" s="81"/>
      <c r="S75" s="81"/>
      <c r="T75" s="199"/>
      <c r="U75" s="81"/>
      <c r="V75" s="81"/>
      <c r="W75" s="199"/>
      <c r="X75" s="81"/>
      <c r="Y75" s="81"/>
      <c r="Z75" s="199"/>
      <c r="AA75" s="81"/>
      <c r="AB75" s="81"/>
      <c r="AC75" s="199"/>
      <c r="AD75" s="81"/>
      <c r="AE75" s="81"/>
      <c r="AF75" s="199"/>
      <c r="AG75" s="81"/>
      <c r="AH75" s="81"/>
      <c r="AI75" s="199"/>
      <c r="AJ75" s="81"/>
      <c r="AK75" s="81"/>
      <c r="AL75" s="199"/>
      <c r="AM75" s="81"/>
      <c r="AN75" s="81"/>
      <c r="AO75" s="81"/>
      <c r="AP75" s="690"/>
      <c r="AQ75" s="108"/>
      <c r="AR75" s="108"/>
      <c r="AS75" s="203"/>
      <c r="AT75" s="108"/>
      <c r="AU75" s="108"/>
      <c r="AV75" s="108"/>
      <c r="AW75" s="203"/>
      <c r="AX75" s="108"/>
      <c r="AY75" s="108"/>
      <c r="AZ75" s="108"/>
      <c r="BA75" s="203"/>
      <c r="BB75" s="260"/>
      <c r="BF75" s="1135"/>
    </row>
    <row r="76" spans="1:58" s="100" customFormat="1" ht="13.5" thickBot="1" x14ac:dyDescent="0.5">
      <c r="A76" s="1090" t="s">
        <v>9</v>
      </c>
      <c r="B76" s="1127" t="s">
        <v>21</v>
      </c>
      <c r="C76" s="1127" t="s">
        <v>21</v>
      </c>
      <c r="D76" s="1127"/>
      <c r="E76" s="1127" t="s">
        <v>21</v>
      </c>
      <c r="F76" s="1127" t="s">
        <v>21</v>
      </c>
      <c r="G76" s="1128" t="s">
        <v>21</v>
      </c>
      <c r="H76" s="1140" t="s">
        <v>21</v>
      </c>
      <c r="I76" s="1137" t="s">
        <v>21</v>
      </c>
      <c r="J76" s="1138" t="s">
        <v>54</v>
      </c>
      <c r="K76" s="1139">
        <f>SUBTOTAL(9,K72:K75)</f>
        <v>0</v>
      </c>
      <c r="L76" s="1091"/>
      <c r="M76" s="1141"/>
      <c r="N76" s="1142"/>
      <c r="O76" s="81"/>
      <c r="P76" s="81"/>
      <c r="Q76" s="199"/>
      <c r="R76" s="81"/>
      <c r="S76" s="81"/>
      <c r="T76" s="199"/>
      <c r="U76" s="81"/>
      <c r="V76" s="81"/>
      <c r="W76" s="199"/>
      <c r="X76" s="81"/>
      <c r="Y76" s="81"/>
      <c r="Z76" s="199"/>
      <c r="AA76" s="81"/>
      <c r="AB76" s="81"/>
      <c r="AC76" s="199"/>
      <c r="AD76" s="81"/>
      <c r="AE76" s="81"/>
      <c r="AF76" s="199"/>
      <c r="AG76" s="81"/>
      <c r="AH76" s="81"/>
      <c r="AI76" s="199"/>
      <c r="AJ76" s="81"/>
      <c r="AK76" s="81"/>
      <c r="AL76" s="199"/>
      <c r="AM76" s="81"/>
      <c r="AN76" s="81"/>
      <c r="AO76" s="81"/>
      <c r="AP76" s="690"/>
      <c r="AQ76" s="108"/>
      <c r="AR76" s="108"/>
      <c r="AS76" s="203"/>
      <c r="AT76" s="108"/>
      <c r="AU76" s="108"/>
      <c r="AV76" s="108"/>
      <c r="AW76" s="203"/>
      <c r="AX76" s="108"/>
      <c r="AY76" s="108"/>
      <c r="AZ76" s="108"/>
      <c r="BA76" s="203"/>
      <c r="BB76" s="260"/>
      <c r="BF76" s="1143"/>
    </row>
    <row r="77" spans="1:58" ht="13.5" thickTop="1" x14ac:dyDescent="0.45"/>
  </sheetData>
  <sheetProtection formatCells="0" sort="0" autoFilter="0"/>
  <autoFilter ref="B3:G77" xr:uid="{C9B5AE4C-DEA8-49C7-8AC7-4A1A3F9662BC}"/>
  <mergeCells count="15">
    <mergeCell ref="AO51:AO59"/>
    <mergeCell ref="F2:H2"/>
    <mergeCell ref="I2:K2"/>
    <mergeCell ref="AR45:AZ45"/>
    <mergeCell ref="H61:I61"/>
    <mergeCell ref="K48:K50"/>
    <mergeCell ref="AQ47:AZ47"/>
    <mergeCell ref="AQ3:AR3"/>
    <mergeCell ref="AQ44:AV44"/>
    <mergeCell ref="B48:B49"/>
    <mergeCell ref="C48:D49"/>
    <mergeCell ref="A48:A49"/>
    <mergeCell ref="AP48:AP49"/>
    <mergeCell ref="C50:D50"/>
    <mergeCell ref="H50:J50"/>
  </mergeCells>
  <phoneticPr fontId="227" type="noConversion"/>
  <conditionalFormatting sqref="A2:A47">
    <cfRule type="expression" dxfId="1473" priority="267">
      <formula>ISERROR($K2)</formula>
    </cfRule>
  </conditionalFormatting>
  <conditionalFormatting sqref="A2:A48">
    <cfRule type="cellIs" dxfId="1472" priority="265" operator="equal">
      <formula>""</formula>
    </cfRule>
  </conditionalFormatting>
  <conditionalFormatting sqref="A4:A47">
    <cfRule type="expression" dxfId="1471" priority="266">
      <formula>L4=1</formula>
    </cfRule>
    <cfRule type="expression" dxfId="1470" priority="216">
      <formula>AND($L4=0,$L$3&lt;&gt;0)</formula>
    </cfRule>
  </conditionalFormatting>
  <conditionalFormatting sqref="A50">
    <cfRule type="cellIs" dxfId="1469" priority="217" operator="equal">
      <formula>""</formula>
    </cfRule>
  </conditionalFormatting>
  <conditionalFormatting sqref="A48:B49 AP48:AP49">
    <cfRule type="expression" dxfId="1468" priority="263">
      <formula>AND($M$49&lt;&gt;0,$BE$2=0)</formula>
    </cfRule>
  </conditionalFormatting>
  <conditionalFormatting sqref="B2">
    <cfRule type="expression" dxfId="1467" priority="380">
      <formula>$B$50="ü"</formula>
    </cfRule>
    <cfRule type="expression" dxfId="1466" priority="381">
      <formula>$B$50="y"</formula>
    </cfRule>
  </conditionalFormatting>
  <conditionalFormatting sqref="B4:B47">
    <cfRule type="cellIs" dxfId="1465" priority="53" operator="equal">
      <formula>"-"</formula>
    </cfRule>
    <cfRule type="expression" dxfId="1464" priority="54">
      <formula>AND($B$50="ü",$B4="")</formula>
    </cfRule>
    <cfRule type="cellIs" dxfId="1463" priority="84" operator="equal">
      <formula>"x"</formula>
    </cfRule>
    <cfRule type="cellIs" dxfId="1462" priority="83" operator="equal">
      <formula>""</formula>
    </cfRule>
    <cfRule type="expression" dxfId="1459" priority="87">
      <formula>AND($B4&gt;0,$M4=0,$B4&lt;&gt;"x")</formula>
    </cfRule>
    <cfRule type="expression" dxfId="1458" priority="88">
      <formula>A4&lt;&gt;"!"</formula>
    </cfRule>
  </conditionalFormatting>
  <conditionalFormatting sqref="B48">
    <cfRule type="expression" dxfId="1457" priority="214">
      <formula>$B$50="ü"</formula>
    </cfRule>
  </conditionalFormatting>
  <conditionalFormatting sqref="B48:B49">
    <cfRule type="cellIs" dxfId="1456" priority="185" operator="equal">
      <formula>"geht nicht!"</formula>
    </cfRule>
  </conditionalFormatting>
  <conditionalFormatting sqref="B50">
    <cfRule type="cellIs" dxfId="1455" priority="250" operator="equal">
      <formula>"y"</formula>
    </cfRule>
    <cfRule type="expression" dxfId="1454" priority="249">
      <formula>$AQ$50&gt;0</formula>
    </cfRule>
    <cfRule type="cellIs" dxfId="1453" priority="251" operator="equal">
      <formula>"ü"</formula>
    </cfRule>
  </conditionalFormatting>
  <conditionalFormatting sqref="B2:K2">
    <cfRule type="expression" dxfId="1452" priority="379">
      <formula>$BE$2&lt;&gt;0</formula>
    </cfRule>
  </conditionalFormatting>
  <conditionalFormatting sqref="C3">
    <cfRule type="expression" dxfId="1451" priority="255">
      <formula>$A$2="&lt;"</formula>
    </cfRule>
  </conditionalFormatting>
  <conditionalFormatting sqref="C48">
    <cfRule type="expression" dxfId="1450" priority="167">
      <formula>$B$50="ü"</formula>
    </cfRule>
  </conditionalFormatting>
  <conditionalFormatting sqref="C4:D47">
    <cfRule type="expression" dxfId="1449" priority="49">
      <formula>AND($B4&lt;&gt;"",$C4="")</formula>
    </cfRule>
  </conditionalFormatting>
  <conditionalFormatting sqref="C48:D49">
    <cfRule type="expression" dxfId="1448" priority="168">
      <formula>AND($M$49&lt;&gt;0,$BE$2=0)</formula>
    </cfRule>
    <cfRule type="expression" dxfId="1447" priority="166">
      <formula>$BE$2&lt;&gt;0</formula>
    </cfRule>
  </conditionalFormatting>
  <conditionalFormatting sqref="C50:D50">
    <cfRule type="expression" dxfId="1446" priority="252">
      <formula>$AQ$50&lt;&gt;0</formula>
    </cfRule>
  </conditionalFormatting>
  <conditionalFormatting sqref="C4:G4">
    <cfRule type="expression" dxfId="1445" priority="37">
      <formula>AND($B$50="ü",$B4="")</formula>
    </cfRule>
  </conditionalFormatting>
  <conditionalFormatting sqref="E4:E47">
    <cfRule type="expression" dxfId="1444" priority="65">
      <formula>AND(COUNTIF($AQ$35:$BA$38,E4)&gt;0,F4=$AQ$34)</formula>
    </cfRule>
    <cfRule type="expression" dxfId="1443" priority="56" stopIfTrue="1">
      <formula>AND(E4="",OR(F4&lt;&gt;"",H4&lt;&gt;0,I4&lt;&gt;0,J4&lt;&gt;0))</formula>
    </cfRule>
    <cfRule type="expression" dxfId="1442" priority="57">
      <formula>AND(C4&lt;&gt;"",E4="")</formula>
    </cfRule>
    <cfRule type="expression" dxfId="1441" priority="59">
      <formula>AND(COUNTIF($AQ$5:$BA$8,E4)&gt;0,F4=$AQ$4)</formula>
    </cfRule>
    <cfRule type="expression" dxfId="1440" priority="60">
      <formula>AND(COUNTIF($AQ$10:$BA$13,E4)&gt;0,F4=$AQ$9)</formula>
    </cfRule>
    <cfRule type="expression" dxfId="1439" priority="63">
      <formula>AND(COUNTIF($AQ$25:$BA$28,E4)&gt;0,F4=$AQ$24)</formula>
    </cfRule>
    <cfRule type="expression" dxfId="1438" priority="62">
      <formula>AND(COUNTIF($AQ$20:$BA$23,E4)&gt;0,F4=$AQ$19)</formula>
    </cfRule>
    <cfRule type="expression" dxfId="1437" priority="58">
      <formula>AND(C4="",E4="")</formula>
    </cfRule>
    <cfRule type="expression" dxfId="1436" priority="61">
      <formula>AND(COUNTIF($AQ$15:$BA$18,E4)&gt;0,F4=$AQ$14)</formula>
    </cfRule>
    <cfRule type="expression" dxfId="1435" priority="67">
      <formula>AND(E4="X",F4="X")</formula>
    </cfRule>
    <cfRule type="expression" dxfId="1434" priority="66">
      <formula>AND(COUNTIF($AQ$40:$BA$43,E4)&gt;0,F4=$AQ$39)</formula>
    </cfRule>
    <cfRule type="expression" dxfId="1433" priority="64">
      <formula>AND(COUNTIF($AQ$30:$BA$33,E4)&gt;0,F4=$AQ$29)</formula>
    </cfRule>
  </conditionalFormatting>
  <conditionalFormatting sqref="E48:G49">
    <cfRule type="expression" dxfId="1432" priority="264">
      <formula>AND($M$49&lt;&gt;0,$BE$2=0)</formula>
    </cfRule>
  </conditionalFormatting>
  <conditionalFormatting sqref="F4:F47">
    <cfRule type="cellIs" dxfId="1431" priority="76" operator="equal">
      <formula>$AJ$2</formula>
    </cfRule>
    <cfRule type="cellIs" dxfId="1430" priority="77" operator="equal">
      <formula>$AM$2</formula>
    </cfRule>
    <cfRule type="expression" dxfId="1429" priority="68">
      <formula>AND(C4&lt;&gt;"",F4="")</formula>
    </cfRule>
    <cfRule type="cellIs" dxfId="1428" priority="69" operator="equal">
      <formula>$O$2</formula>
    </cfRule>
    <cfRule type="cellIs" dxfId="1427" priority="70" operator="equal">
      <formula>$R$2</formula>
    </cfRule>
    <cfRule type="cellIs" dxfId="1426" priority="71" operator="equal">
      <formula>$U$2</formula>
    </cfRule>
    <cfRule type="cellIs" dxfId="1425" priority="72" operator="equal">
      <formula>$X$2</formula>
    </cfRule>
    <cfRule type="cellIs" dxfId="1424" priority="73" operator="equal">
      <formula>$AA$2</formula>
    </cfRule>
    <cfRule type="cellIs" dxfId="1423" priority="74" operator="equal">
      <formula>$AD$2</formula>
    </cfRule>
    <cfRule type="cellIs" dxfId="1422" priority="75" operator="equal">
      <formula>$AG$2</formula>
    </cfRule>
  </conditionalFormatting>
  <conditionalFormatting sqref="F51:F59">
    <cfRule type="expression" dxfId="1421" priority="246">
      <formula>AND($M$60&lt;&gt;$N$60,$N$60&gt;1)</formula>
    </cfRule>
  </conditionalFormatting>
  <conditionalFormatting sqref="H50">
    <cfRule type="expression" dxfId="1420" priority="40">
      <formula>$H$50&lt;&gt;0</formula>
    </cfRule>
  </conditionalFormatting>
  <conditionalFormatting sqref="H62:H65">
    <cfRule type="expression" dxfId="1419" priority="260">
      <formula>$H$61="kein Umsatz"</formula>
    </cfRule>
  </conditionalFormatting>
  <conditionalFormatting sqref="H67:H70">
    <cfRule type="expression" dxfId="1418" priority="248">
      <formula>$H$61="kein Umsatz"</formula>
    </cfRule>
  </conditionalFormatting>
  <conditionalFormatting sqref="H72:H75">
    <cfRule type="expression" dxfId="1417" priority="247">
      <formula>$H$61="kein Umsatz"</formula>
    </cfRule>
  </conditionalFormatting>
  <conditionalFormatting sqref="H4:J4 C5:J47">
    <cfRule type="expression" dxfId="1416" priority="44">
      <formula>AND($B$50="ü",$B4="")</formula>
    </cfRule>
  </conditionalFormatting>
  <conditionalFormatting sqref="H4:J47">
    <cfRule type="expression" dxfId="1415" priority="45">
      <formula>$L4&lt;&gt;0</formula>
    </cfRule>
    <cfRule type="expression" dxfId="1414" priority="43">
      <formula>AND($B4="-",H4&lt;&gt;0)</formula>
    </cfRule>
  </conditionalFormatting>
  <conditionalFormatting sqref="K4:K47">
    <cfRule type="expression" dxfId="1412" priority="52">
      <formula>$B4="-"</formula>
    </cfRule>
    <cfRule type="expression" dxfId="1411" priority="79">
      <formula>AND($B4="",$B$50="ü")</formula>
    </cfRule>
    <cfRule type="expression" dxfId="1410" priority="80">
      <formula>OR(B4="",$M$49&lt;&gt;0,$L$3&lt;&gt;0)</formula>
    </cfRule>
    <cfRule type="expression" dxfId="1409" priority="81">
      <formula>$B4="x"</formula>
    </cfRule>
    <cfRule type="expression" dxfId="1408" priority="82">
      <formula>A4&lt;&gt;"!"</formula>
    </cfRule>
  </conditionalFormatting>
  <conditionalFormatting sqref="K48:K50">
    <cfRule type="cellIs" dxfId="1407" priority="42" operator="greaterThan">
      <formula>0</formula>
    </cfRule>
    <cfRule type="cellIs" dxfId="1406" priority="41" operator="lessThan">
      <formula>0</formula>
    </cfRule>
  </conditionalFormatting>
  <conditionalFormatting sqref="AP3:AP47">
    <cfRule type="expression" dxfId="1405" priority="3">
      <formula>ISERROR($K3)</formula>
    </cfRule>
  </conditionalFormatting>
  <conditionalFormatting sqref="AP4:AP47">
    <cfRule type="cellIs" dxfId="1404" priority="2" operator="equal">
      <formula>""</formula>
    </cfRule>
    <cfRule type="expression" dxfId="1403" priority="1">
      <formula>$L$3&lt;&gt;0</formula>
    </cfRule>
  </conditionalFormatting>
  <conditionalFormatting sqref="AQ46:AR46">
    <cfRule type="expression" dxfId="1402" priority="5">
      <formula>$BV$47&lt;&gt;0</formula>
    </cfRule>
  </conditionalFormatting>
  <conditionalFormatting sqref="AQ4:AS43">
    <cfRule type="expression" dxfId="1401" priority="25">
      <formula>$AO4="E"</formula>
    </cfRule>
  </conditionalFormatting>
  <conditionalFormatting sqref="AQ44:AV44">
    <cfRule type="cellIs" dxfId="1400" priority="8" operator="notEqual">
      <formula>""</formula>
    </cfRule>
  </conditionalFormatting>
  <conditionalFormatting sqref="AQ47:AZ47">
    <cfRule type="cellIs" dxfId="1399" priority="7" operator="equal">
      <formula>""</formula>
    </cfRule>
    <cfRule type="expression" dxfId="1398" priority="36">
      <formula>$BE2&lt;&gt;0</formula>
    </cfRule>
  </conditionalFormatting>
  <conditionalFormatting sqref="AQ4:BB8">
    <cfRule type="expression" dxfId="1397" priority="9">
      <formula>$AQ$4="#"</formula>
    </cfRule>
  </conditionalFormatting>
  <conditionalFormatting sqref="AQ8:BB8">
    <cfRule type="expression" dxfId="1396" priority="10">
      <formula>$AQ$4&lt;&gt;"#"</formula>
    </cfRule>
  </conditionalFormatting>
  <conditionalFormatting sqref="AQ9:BB13">
    <cfRule type="expression" dxfId="1395" priority="11">
      <formula>$AQ$9="#"</formula>
    </cfRule>
  </conditionalFormatting>
  <conditionalFormatting sqref="AQ13:BB13">
    <cfRule type="expression" dxfId="1394" priority="12">
      <formula>$AQ$9&lt;&gt;"#"</formula>
    </cfRule>
  </conditionalFormatting>
  <conditionalFormatting sqref="AQ14:BB18">
    <cfRule type="expression" dxfId="1393" priority="13">
      <formula>$AQ$14="#"</formula>
    </cfRule>
  </conditionalFormatting>
  <conditionalFormatting sqref="AQ18:BB18">
    <cfRule type="expression" dxfId="1392" priority="14">
      <formula>$AQ$14&lt;&gt;"#"</formula>
    </cfRule>
  </conditionalFormatting>
  <conditionalFormatting sqref="AQ19:BB23">
    <cfRule type="expression" dxfId="1391" priority="15">
      <formula>$AQ$19="#"</formula>
    </cfRule>
  </conditionalFormatting>
  <conditionalFormatting sqref="AQ23:BB23">
    <cfRule type="expression" dxfId="1390" priority="16">
      <formula>$AQ$19&lt;&gt;"#"</formula>
    </cfRule>
  </conditionalFormatting>
  <conditionalFormatting sqref="AQ24:BB28">
    <cfRule type="expression" dxfId="1389" priority="17">
      <formula>$AQ$24="#"</formula>
    </cfRule>
  </conditionalFormatting>
  <conditionalFormatting sqref="AQ28:BB28">
    <cfRule type="expression" dxfId="1388" priority="18">
      <formula>$AQ$24&lt;&gt;"#"</formula>
    </cfRule>
  </conditionalFormatting>
  <conditionalFormatting sqref="AQ29:BB33">
    <cfRule type="expression" dxfId="1387" priority="19">
      <formula>$AQ$29="#"</formula>
    </cfRule>
  </conditionalFormatting>
  <conditionalFormatting sqref="AQ33:BB33">
    <cfRule type="expression" dxfId="1386" priority="20">
      <formula>$AQ$29&lt;&gt;"#"</formula>
    </cfRule>
  </conditionalFormatting>
  <conditionalFormatting sqref="AQ34:BB38">
    <cfRule type="expression" dxfId="1385" priority="21">
      <formula>$AQ$34="#"</formula>
    </cfRule>
  </conditionalFormatting>
  <conditionalFormatting sqref="AQ38:BB38">
    <cfRule type="expression" dxfId="1384" priority="22">
      <formula>$AQ$34&lt;&gt;"#"</formula>
    </cfRule>
  </conditionalFormatting>
  <conditionalFormatting sqref="AQ39:BB43">
    <cfRule type="expression" dxfId="1383" priority="23">
      <formula>$AQ$39="#"</formula>
    </cfRule>
  </conditionalFormatting>
  <conditionalFormatting sqref="AQ43:BB43">
    <cfRule type="expression" dxfId="1382" priority="24">
      <formula>$AQ$39&lt;&gt;" "</formula>
    </cfRule>
  </conditionalFormatting>
  <conditionalFormatting sqref="AQ45:BB45">
    <cfRule type="expression" dxfId="1381" priority="35">
      <formula>$BB$45&lt;&gt;0</formula>
    </cfRule>
  </conditionalFormatting>
  <conditionalFormatting sqref="AQ48:BB50">
    <cfRule type="expression" dxfId="1380" priority="245">
      <formula>$AP$2=1</formula>
    </cfRule>
  </conditionalFormatting>
  <conditionalFormatting sqref="AQ1:BC50">
    <cfRule type="expression" dxfId="1379" priority="4" stopIfTrue="1">
      <formula>$AP$2=1</formula>
    </cfRule>
  </conditionalFormatting>
  <conditionalFormatting sqref="BB4">
    <cfRule type="expression" dxfId="1378" priority="26">
      <formula>BV8&lt;&gt;0</formula>
    </cfRule>
  </conditionalFormatting>
  <conditionalFormatting sqref="BB9">
    <cfRule type="expression" dxfId="1377" priority="27">
      <formula>BV13&lt;&gt;0</formula>
    </cfRule>
  </conditionalFormatting>
  <conditionalFormatting sqref="BB14">
    <cfRule type="expression" dxfId="1376" priority="28">
      <formula>BV18&lt;&gt;0</formula>
    </cfRule>
  </conditionalFormatting>
  <conditionalFormatting sqref="BB19">
    <cfRule type="expression" dxfId="1375" priority="29">
      <formula>BV23&lt;&gt;0</formula>
    </cfRule>
  </conditionalFormatting>
  <conditionalFormatting sqref="BB24">
    <cfRule type="expression" dxfId="1374" priority="30">
      <formula>BV28&lt;&gt;0</formula>
    </cfRule>
  </conditionalFormatting>
  <conditionalFormatting sqref="BB29">
    <cfRule type="expression" dxfId="1373" priority="31">
      <formula>BV33&lt;&gt;0</formula>
    </cfRule>
  </conditionalFormatting>
  <conditionalFormatting sqref="BB34">
    <cfRule type="expression" dxfId="1372" priority="32">
      <formula>BV38&lt;&gt;0</formula>
    </cfRule>
  </conditionalFormatting>
  <conditionalFormatting sqref="BB39">
    <cfRule type="expression" dxfId="1371" priority="33">
      <formula>BV43&lt;&gt;0</formula>
    </cfRule>
  </conditionalFormatting>
  <conditionalFormatting sqref="BE4:BE47">
    <cfRule type="cellIs" dxfId="1370" priority="257" operator="equal">
      <formula>"PGS5"</formula>
    </cfRule>
    <cfRule type="cellIs" dxfId="1369" priority="258" operator="equal">
      <formula>"OG7"</formula>
    </cfRule>
    <cfRule type="cellIs" dxfId="1368" priority="259" operator="equal">
      <formula>"D9"</formula>
    </cfRule>
    <cfRule type="cellIs" dxfId="1367" priority="256" operator="equal">
      <formula>"PGS7"</formula>
    </cfRule>
  </conditionalFormatting>
  <dataValidations count="1">
    <dataValidation type="list" allowBlank="1" showInputMessage="1" showErrorMessage="1" sqref="B50" xr:uid="{9E3F7ED7-F18B-43F8-95C3-F5AF299687B8}">
      <formula1>"o,y,ü"</formula1>
    </dataValidation>
  </dataValidations>
  <printOptions horizontalCentered="1"/>
  <pageMargins left="0" right="0" top="0.19685039370078741" bottom="0.43307086614173229" header="0" footer="0"/>
  <pageSetup paperSize="9" orientation="portrait" r:id="rId1"/>
  <headerFooter>
    <oddFooter>&amp;L&amp;"Arial,Standard"&amp;8Datei: &amp;Z&amp;F&amp;C&amp;"Cambria,Standard"&amp;8
   &amp;R&amp;"Arial,Standard"&amp;8Druck: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cellIs" priority="85" operator="lessThan" id="{C00F786D-FFCB-42F5-B3AF-5DC3ED83F57E}">
            <xm:f>Parameter!$H$5</xm:f>
            <x14:dxf>
              <font>
                <b/>
                <i val="0"/>
                <color rgb="FFFFFF00"/>
              </font>
              <fill>
                <patternFill>
                  <bgColor rgb="FFC00000"/>
                </patternFill>
              </fill>
            </x14:dxf>
          </x14:cfRule>
          <x14:cfRule type="cellIs" priority="86" operator="greaterThan" id="{6A49377E-A7F2-452E-9784-2240B47C3155}">
            <xm:f>Parameter!$I$5</xm:f>
            <x14:dxf>
              <font>
                <b/>
                <i val="0"/>
                <color rgb="FFFFFF00"/>
              </font>
              <fill>
                <patternFill>
                  <bgColor rgb="FFC00000"/>
                </patternFill>
              </fill>
            </x14:dxf>
          </x14:cfRule>
          <xm:sqref>B4:B47</xm:sqref>
        </x14:conditionalFormatting>
        <x14:conditionalFormatting xmlns:xm="http://schemas.microsoft.com/office/excel/2006/main">
          <x14:cfRule type="expression" priority="186" id="{CC16054B-8923-4C60-BFA4-C6C1F7EF463E}">
            <xm:f>$H$61=Parameter!$D$2</xm:f>
            <x14:dxf>
              <font>
                <b/>
                <i val="0"/>
                <color theme="0"/>
              </font>
              <fill>
                <patternFill>
                  <bgColor theme="0"/>
                </patternFill>
              </fill>
              <border>
                <left/>
                <right/>
                <top/>
                <bottom/>
                <vertical/>
                <horizontal/>
              </border>
            </x14:dxf>
          </x14:cfRule>
          <xm:sqref>H61:K76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4959970-BB29-4197-B7C7-B0C96025D2E7}">
          <x14:formula1>
            <xm:f>Parameter!$E$4:$E$12</xm:f>
          </x14:formula1>
          <xm:sqref>F27:F47 F4:F25</xm:sqref>
        </x14:dataValidation>
        <x14:dataValidation type="list" allowBlank="1" showInputMessage="1" showErrorMessage="1" xr:uid="{9AD4A201-FAEA-4EB2-9EBB-32B3BDB91C14}">
          <x14:formula1>
            <xm:f>Parameter!$D$14:$D$47</xm:f>
          </x14:formula1>
          <xm:sqref>E27:E47 E4:E25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B813A-04F2-49A7-98C5-F6508D0C9794}">
  <sheetPr>
    <tabColor theme="4" tint="-0.249977111117893"/>
    <pageSetUpPr autoPageBreaks="0"/>
  </sheetPr>
  <dimension ref="A1:BX77"/>
  <sheetViews>
    <sheetView showGridLines="0" showRowColHeaders="0" showZeros="0" zoomScaleNormal="100" workbookViewId="0">
      <pane ySplit="3" topLeftCell="A4" activePane="bottomLeft" state="frozen"/>
      <selection activeCell="F4" sqref="F4"/>
      <selection pane="bottomLeft" activeCell="F4" sqref="F4"/>
    </sheetView>
  </sheetViews>
  <sheetFormatPr baseColWidth="10" defaultColWidth="9.77734375" defaultRowHeight="13.15" x14ac:dyDescent="0.45"/>
  <cols>
    <col min="1" max="1" width="1.5546875" style="1144" customWidth="1"/>
    <col min="2" max="2" width="6.5546875" style="104" customWidth="1"/>
    <col min="3" max="3" width="21.5546875" style="100" customWidth="1"/>
    <col min="4" max="4" width="5.5546875" style="100" customWidth="1"/>
    <col min="5" max="5" width="3.109375" style="102" customWidth="1"/>
    <col min="6" max="6" width="6.109375" style="102" customWidth="1"/>
    <col min="7" max="7" width="4.5546875" style="95" customWidth="1"/>
    <col min="8" max="8" width="8.5546875" style="1145" customWidth="1"/>
    <col min="9" max="9" width="8.5546875" style="103" customWidth="1"/>
    <col min="10" max="10" width="8.5546875" style="99" customWidth="1"/>
    <col min="11" max="11" width="9.5546875" style="103" customWidth="1"/>
    <col min="12" max="12" width="2.5546875" style="103" hidden="1" customWidth="1"/>
    <col min="13" max="13" width="1.77734375" style="1141" hidden="1" customWidth="1"/>
    <col min="14" max="14" width="1.77734375" style="1142" hidden="1" customWidth="1"/>
    <col min="15" max="16" width="8.109375" style="2" hidden="1" customWidth="1"/>
    <col min="17" max="17" width="1.77734375" style="192" hidden="1" customWidth="1"/>
    <col min="18" max="19" width="8.109375" style="2" hidden="1" customWidth="1"/>
    <col min="20" max="20" width="1.77734375" style="192" hidden="1" customWidth="1"/>
    <col min="21" max="22" width="8.109375" style="2" hidden="1" customWidth="1"/>
    <col min="23" max="23" width="1.77734375" style="192" hidden="1" customWidth="1"/>
    <col min="24" max="25" width="8.109375" style="2" hidden="1" customWidth="1"/>
    <col min="26" max="26" width="1.77734375" style="192" hidden="1" customWidth="1"/>
    <col min="27" max="28" width="8.109375" style="2" hidden="1" customWidth="1"/>
    <col min="29" max="29" width="1.77734375" style="192" hidden="1" customWidth="1"/>
    <col min="30" max="31" width="8.109375" style="2" hidden="1" customWidth="1"/>
    <col min="32" max="32" width="1.77734375" style="192" hidden="1" customWidth="1"/>
    <col min="33" max="34" width="8.109375" style="2" hidden="1" customWidth="1"/>
    <col min="35" max="35" width="1.77734375" style="192" hidden="1" customWidth="1"/>
    <col min="36" max="37" width="8.109375" style="2" hidden="1" customWidth="1"/>
    <col min="38" max="38" width="1.77734375" style="192" hidden="1" customWidth="1"/>
    <col min="39" max="40" width="8.109375" style="2" hidden="1" customWidth="1"/>
    <col min="41" max="41" width="4.109375" style="81" hidden="1" customWidth="1" collapsed="1"/>
    <col min="42" max="42" width="1.21875" style="690" customWidth="1"/>
    <col min="43" max="43" width="3.109375" style="108" customWidth="1"/>
    <col min="44" max="44" width="11.77734375" style="108" customWidth="1"/>
    <col min="45" max="45" width="9" style="203" customWidth="1"/>
    <col min="46" max="46" width="0.6640625" style="108" customWidth="1"/>
    <col min="47" max="47" width="3.109375" style="108" customWidth="1"/>
    <col min="48" max="48" width="11.77734375" style="108" customWidth="1"/>
    <col min="49" max="49" width="9" style="203" customWidth="1"/>
    <col min="50" max="50" width="0.6640625" style="108" customWidth="1"/>
    <col min="51" max="51" width="3.109375" style="108" customWidth="1"/>
    <col min="52" max="52" width="11.77734375" style="108" customWidth="1"/>
    <col min="53" max="53" width="9" style="203" customWidth="1"/>
    <col min="54" max="54" width="9.5546875" style="260" customWidth="1"/>
    <col min="55" max="55" width="1.77734375" style="109" customWidth="1"/>
    <col min="56" max="56" width="1.77734375" style="270" hidden="1" customWidth="1"/>
    <col min="57" max="57" width="2.5546875" style="269" hidden="1" customWidth="1"/>
    <col min="58" max="58" width="1.77734375" style="730" hidden="1" customWidth="1"/>
    <col min="59" max="62" width="7.6640625" style="271" hidden="1" customWidth="1"/>
    <col min="63" max="70" width="7.6640625" style="272" hidden="1" customWidth="1"/>
    <col min="71" max="71" width="9.77734375" style="270" hidden="1" customWidth="1"/>
    <col min="72" max="73" width="9.77734375" style="18" hidden="1" customWidth="1"/>
    <col min="74" max="74" width="8.77734375" style="18" hidden="1" customWidth="1"/>
    <col min="75" max="75" width="9.77734375" style="18" hidden="1" customWidth="1"/>
    <col min="76" max="76" width="1.77734375" style="18" hidden="1" customWidth="1"/>
    <col min="77" max="16384" width="9.77734375" style="81"/>
  </cols>
  <sheetData>
    <row r="1" spans="1:76" s="74" customFormat="1" ht="3" customHeight="1" thickBot="1" x14ac:dyDescent="0.5">
      <c r="A1" s="135">
        <f>IF(SUM(A3:A49)&lt;&gt;0,SUM(A3:A49),K48)</f>
        <v>0</v>
      </c>
      <c r="B1" s="73" t="str">
        <f>IF(B50="y",MAX(B3:B50),"")</f>
        <v/>
      </c>
      <c r="E1" s="73"/>
      <c r="F1" s="73"/>
      <c r="G1" s="75"/>
      <c r="H1" s="1001"/>
      <c r="I1" s="76"/>
      <c r="K1" s="77">
        <f>P50+S50+V50+Y50+AB50+AE50+AH50+AK50+AN50</f>
        <v>0</v>
      </c>
      <c r="L1" s="620"/>
      <c r="M1" s="620"/>
      <c r="N1" s="1177"/>
      <c r="O1" s="1178"/>
      <c r="P1" s="1178"/>
      <c r="Q1" s="1179"/>
      <c r="R1" s="1178"/>
      <c r="S1" s="1178"/>
      <c r="T1" s="1179"/>
      <c r="U1" s="1178"/>
      <c r="V1" s="1178"/>
      <c r="W1" s="1179"/>
      <c r="X1" s="1178"/>
      <c r="Y1" s="1178"/>
      <c r="Z1" s="1179"/>
      <c r="AA1" s="1178"/>
      <c r="AB1" s="1178"/>
      <c r="AC1" s="1179"/>
      <c r="AD1" s="1178"/>
      <c r="AE1" s="1178"/>
      <c r="AF1" s="1179"/>
      <c r="AG1" s="1178"/>
      <c r="AH1" s="1178"/>
      <c r="AI1" s="1179"/>
      <c r="AJ1" s="1178"/>
      <c r="AK1" s="1178"/>
      <c r="AL1" s="1179"/>
      <c r="AM1" s="1178"/>
      <c r="AN1" s="1178"/>
      <c r="AO1" s="621"/>
      <c r="AP1" s="624"/>
      <c r="AQ1" s="105"/>
      <c r="AR1" s="105"/>
      <c r="AS1" s="106"/>
      <c r="AT1" s="105"/>
      <c r="AU1" s="105"/>
      <c r="AV1" s="105"/>
      <c r="AW1" s="106"/>
      <c r="AX1" s="105"/>
      <c r="AY1" s="105"/>
      <c r="AZ1" s="105"/>
      <c r="BA1" s="106"/>
      <c r="BB1" s="261"/>
      <c r="BC1" s="106"/>
      <c r="BD1" s="266"/>
      <c r="BE1" s="267"/>
      <c r="BF1" s="726"/>
      <c r="BG1" s="267"/>
      <c r="BH1" s="267"/>
      <c r="BI1" s="267"/>
      <c r="BJ1" s="267"/>
      <c r="BK1" s="267"/>
      <c r="BL1" s="267"/>
      <c r="BM1" s="267"/>
      <c r="BN1" s="267"/>
      <c r="BO1" s="267"/>
      <c r="BP1" s="267"/>
      <c r="BQ1" s="267"/>
      <c r="BR1" s="267"/>
      <c r="BS1" s="266"/>
      <c r="BT1" s="1002"/>
      <c r="BU1" s="1002"/>
      <c r="BV1" s="1002"/>
      <c r="BW1" s="1002"/>
      <c r="BX1" s="1002"/>
    </row>
    <row r="2" spans="1:76" s="1027" customFormat="1" ht="22.15" customHeight="1" thickTop="1" thickBot="1" x14ac:dyDescent="0.6">
      <c r="A2" s="1003" t="s">
        <v>9</v>
      </c>
      <c r="B2" s="1004">
        <f>+Parameter!B2</f>
        <v>46023</v>
      </c>
      <c r="C2" s="1005" t="str">
        <f>+Parameter!I15</f>
        <v>DE01 234 5678 9012 3456 78</v>
      </c>
      <c r="D2" s="1006"/>
      <c r="E2" s="1007"/>
      <c r="F2" s="1377">
        <f>EOMONTH(Feb!F2,0)+1</f>
        <v>46082</v>
      </c>
      <c r="G2" s="1377"/>
      <c r="H2" s="1377"/>
      <c r="I2" s="1375" t="str">
        <f>IF(M2=0,+Parameter!D2,IF(Mrz!AO2&gt;1,+Parameter!L19,IF(N2=1,+O2,IF(Q2=1,+R2,IF(T2=1,+U2,IF(W2=1,+X2,IF(Z2=1,+AA2,IF(AC2=1,+AD2,IF(AF2=1,+AG2,IF(AI2=1,+AJ2,IF(AL2=1,+AM2,"kein Umsatz")))))))))))</f>
        <v>Haushaltskonto</v>
      </c>
      <c r="J2" s="1375"/>
      <c r="K2" s="1376"/>
      <c r="L2" s="1008" t="s">
        <v>120</v>
      </c>
      <c r="M2" s="1009">
        <f>+AP2</f>
        <v>0</v>
      </c>
      <c r="N2" s="1010">
        <f>+N51</f>
        <v>1</v>
      </c>
      <c r="O2" s="1011" t="str">
        <f>+Jahr!C3</f>
        <v>HH</v>
      </c>
      <c r="P2" s="1012">
        <f>IF(B50="y",SUMIFS(P4:P48,B4:B48,"&gt;01.01.2000",F4:F48,O2)+O3,0)</f>
        <v>0</v>
      </c>
      <c r="Q2" s="1013">
        <f>+N52</f>
        <v>1</v>
      </c>
      <c r="R2" s="1014" t="str">
        <f>+Jahr!L3</f>
        <v>Frei</v>
      </c>
      <c r="S2" s="1015">
        <f>IF(B50="y",SUMIFS(S4:S48,B4:B48,"&gt;01.01.2000",F4:F48,R2)+R3,0)</f>
        <v>0</v>
      </c>
      <c r="T2" s="1013">
        <f>+N53</f>
        <v>1</v>
      </c>
      <c r="U2" s="1016" t="str">
        <f>+Jahr!M3</f>
        <v>Arzt</v>
      </c>
      <c r="V2" s="1015">
        <f>IF(B50="y",SUMIFS(V4:V48,B4:B48,"&gt;01.01.2000",F4:F48,U2)+U3,0)</f>
        <v>0</v>
      </c>
      <c r="W2" s="1013">
        <f>+N54</f>
        <v>0</v>
      </c>
      <c r="X2" s="1017" t="str">
        <f>+Jahr!N3</f>
        <v/>
      </c>
      <c r="Y2" s="1015">
        <f>IF(B50="y",SUMIFS(Y4:Y48,B4:B48,"&gt;01.01.2000",F4:F48,X2)+X3,0)</f>
        <v>0</v>
      </c>
      <c r="Z2" s="1013">
        <f>+N55</f>
        <v>0</v>
      </c>
      <c r="AA2" s="1018" t="str">
        <f>+Jahr!P3</f>
        <v/>
      </c>
      <c r="AB2" s="1015">
        <f>IF(B50="y",SUMIFS(AB4:AB48,B4:B48,"&gt;01.01.2000",F4:F48,AA2)+AA3,0)</f>
        <v>0</v>
      </c>
      <c r="AC2" s="1013">
        <f>+N56</f>
        <v>0</v>
      </c>
      <c r="AD2" s="1019" t="str">
        <f>+Jahr!Q3</f>
        <v/>
      </c>
      <c r="AE2" s="1015">
        <f>IF(B50="y",SUMIFS(AE4:AE48,B4:B48,"&gt;01.01.2000",F4:F48,AD2)+AD3,0)</f>
        <v>0</v>
      </c>
      <c r="AF2" s="1013">
        <f>+N57</f>
        <v>0</v>
      </c>
      <c r="AG2" s="1019" t="str">
        <f>+Jahr!R3</f>
        <v/>
      </c>
      <c r="AH2" s="1015">
        <f>IF(B50="y",SUMIFS(AH4:AH48,B4:B48,"&gt;01.01.2000",F4:F48,AG2)+AG3,0)</f>
        <v>0</v>
      </c>
      <c r="AI2" s="1013">
        <f>+N58</f>
        <v>0</v>
      </c>
      <c r="AJ2" s="1020" t="str">
        <f>+Jahr!S3</f>
        <v/>
      </c>
      <c r="AK2" s="1015">
        <f>IF(B50="y",SUMIFS(AK4:AK48,B4:B48,"&gt;01.01.2000",F4:F48,AJ2)+AJ3,0)</f>
        <v>0</v>
      </c>
      <c r="AL2" s="1013">
        <f>+N59</f>
        <v>1</v>
      </c>
      <c r="AM2" s="1021" t="str">
        <f>+Jahr!O3</f>
        <v>X</v>
      </c>
      <c r="AN2" s="1022">
        <f>IF(B50="y",SUMIFS(AN4:AN48,B4:B48,"&gt;01.01.2000",F4:F48,AM2)+AM3,0)</f>
        <v>0</v>
      </c>
      <c r="AO2" s="1023">
        <f>+AL2+AI2+AF2+AC2+Z2+W2+T2+Q2+N2</f>
        <v>4</v>
      </c>
      <c r="AP2" s="1024">
        <f>IF(SUBTOTAL(109,AP3:AP48)&lt;&gt;SUM(AP3:AP48),1,0)</f>
        <v>0</v>
      </c>
      <c r="AQ2" s="107" t="str">
        <f>+Parameter!AH2</f>
        <v>EBIT</v>
      </c>
      <c r="AR2" s="107"/>
      <c r="AS2" s="228">
        <f>+AS4*Parameter!AF4+AS9*Parameter!AF9+AS14*Parameter!AF14+AS19*Parameter!AF19+AS24*Parameter!AF24+AS29*Parameter!AF29+AS34*Parameter!AF34+AS39*Parameter!AF39</f>
        <v>0</v>
      </c>
      <c r="AT2" s="797"/>
      <c r="AU2" s="797"/>
      <c r="AV2" s="798">
        <f>+BH2</f>
        <v>0</v>
      </c>
      <c r="AW2" s="798">
        <f>+BK2</f>
        <v>0</v>
      </c>
      <c r="AX2" s="798"/>
      <c r="AY2" s="798"/>
      <c r="AZ2" s="798">
        <f>+BN2</f>
        <v>0</v>
      </c>
      <c r="BA2" s="798">
        <f>+BQ2</f>
        <v>0</v>
      </c>
      <c r="BB2" s="625"/>
      <c r="BC2" s="109"/>
      <c r="BD2" s="268">
        <f>IF(AND(M2&lt;&gt;0,M64&lt;&gt;0),1,0)</f>
        <v>0</v>
      </c>
      <c r="BE2" s="1025">
        <f>+BD2+BF2+BF3</f>
        <v>0</v>
      </c>
      <c r="BF2" s="714">
        <f>COUNTBLANK(BE4:BE47)</f>
        <v>0</v>
      </c>
      <c r="BG2" s="706"/>
      <c r="BH2" s="707">
        <f>SUM(BG3:BI43)</f>
        <v>0</v>
      </c>
      <c r="BI2" s="706"/>
      <c r="BJ2" s="706"/>
      <c r="BK2" s="708">
        <f>SUM(BJ3:BL43)</f>
        <v>0</v>
      </c>
      <c r="BL2" s="709"/>
      <c r="BM2" s="709"/>
      <c r="BN2" s="710">
        <f>SUM(BM3:BO43)</f>
        <v>0</v>
      </c>
      <c r="BO2" s="709"/>
      <c r="BP2" s="709"/>
      <c r="BQ2" s="711">
        <f>SUM(BP3:BR47)</f>
        <v>0</v>
      </c>
      <c r="BR2" s="709"/>
      <c r="BS2" s="270"/>
      <c r="BT2" s="18"/>
      <c r="BU2" s="18"/>
      <c r="BV2" s="18"/>
      <c r="BW2" s="18"/>
      <c r="BX2" s="1026"/>
    </row>
    <row r="3" spans="1:76" ht="13.15" customHeight="1" thickTop="1" thickBot="1" x14ac:dyDescent="0.5">
      <c r="A3" s="1003" t="s">
        <v>9</v>
      </c>
      <c r="B3" s="1028" t="s">
        <v>4</v>
      </c>
      <c r="C3" s="1029" t="s">
        <v>94</v>
      </c>
      <c r="D3" s="1030"/>
      <c r="E3" s="1031" t="s">
        <v>77</v>
      </c>
      <c r="F3" s="1032" t="s">
        <v>160</v>
      </c>
      <c r="G3" s="1033"/>
      <c r="H3" s="1034" t="s">
        <v>6</v>
      </c>
      <c r="I3" s="1174" t="s">
        <v>0</v>
      </c>
      <c r="J3" s="1172" t="s">
        <v>1</v>
      </c>
      <c r="K3" s="1035">
        <f>IF($M$2=0,O3+R3+U3+X3+AA3+AD3+AG3+AJ3+AM3,+$N$2*O3+$Q$2*R3+$T$2*U3+$W$2*X3+$Z$2*AA3+$AC$2*AD3+$AF$2*AG3+$AI$2*AJ3+$AL$2*AM3)</f>
        <v>0</v>
      </c>
      <c r="L3" s="1036">
        <f>SUM(L4:L48)</f>
        <v>0</v>
      </c>
      <c r="M3" s="1037">
        <v>1</v>
      </c>
      <c r="N3" s="1038"/>
      <c r="O3" s="82">
        <f>+Feb!P3</f>
        <v>0</v>
      </c>
      <c r="P3" s="1039">
        <f>+O49</f>
        <v>0</v>
      </c>
      <c r="Q3" s="1040"/>
      <c r="R3" s="82">
        <f>+Feb!S3</f>
        <v>0</v>
      </c>
      <c r="S3" s="1039">
        <f>+R49</f>
        <v>0</v>
      </c>
      <c r="T3" s="1040"/>
      <c r="U3" s="82">
        <f>+Feb!V3</f>
        <v>0</v>
      </c>
      <c r="V3" s="1039">
        <f>+U49</f>
        <v>0</v>
      </c>
      <c r="W3" s="1040"/>
      <c r="X3" s="82">
        <f>+Feb!Y3</f>
        <v>0</v>
      </c>
      <c r="Y3" s="1039">
        <f>+X49</f>
        <v>0</v>
      </c>
      <c r="Z3" s="1040"/>
      <c r="AA3" s="82">
        <f>+Feb!AB3</f>
        <v>0</v>
      </c>
      <c r="AB3" s="1039">
        <f>+AA49</f>
        <v>0</v>
      </c>
      <c r="AC3" s="1040"/>
      <c r="AD3" s="82">
        <f>+Feb!AE3</f>
        <v>0</v>
      </c>
      <c r="AE3" s="1039">
        <f>+AD49</f>
        <v>0</v>
      </c>
      <c r="AF3" s="1040"/>
      <c r="AG3" s="82">
        <f>+Feb!AH3</f>
        <v>0</v>
      </c>
      <c r="AH3" s="1039">
        <f>+AG49</f>
        <v>0</v>
      </c>
      <c r="AI3" s="1040"/>
      <c r="AJ3" s="82">
        <f>+Feb!AK3</f>
        <v>0</v>
      </c>
      <c r="AK3" s="1039">
        <f>+AJ49</f>
        <v>0</v>
      </c>
      <c r="AL3" s="1040"/>
      <c r="AM3" s="1041">
        <f>+Feb!AN3</f>
        <v>0</v>
      </c>
      <c r="AN3" s="1042">
        <f>+AM49</f>
        <v>0</v>
      </c>
      <c r="AO3" s="1043" t="s">
        <v>121</v>
      </c>
      <c r="AP3" s="690" t="s">
        <v>9</v>
      </c>
      <c r="AQ3" s="1385" t="s">
        <v>93</v>
      </c>
      <c r="AR3" s="1385"/>
      <c r="AS3" s="626">
        <f>+BB4+BB9+BB14+BB19+BB24+BB29+BB34+BB39+AZ46-AS2</f>
        <v>0</v>
      </c>
      <c r="AT3" s="795"/>
      <c r="AU3" s="795"/>
      <c r="AV3" s="796" t="str">
        <f>IF(AV2&lt;&gt;0,"Zinsen","")</f>
        <v/>
      </c>
      <c r="AW3" s="796" t="str">
        <f>IF(AW2&lt;&gt;0,"Tilgung","")</f>
        <v/>
      </c>
      <c r="AX3" s="796"/>
      <c r="AY3" s="796"/>
      <c r="AZ3" s="796" t="str">
        <f>IF(AZ2&lt;&gt;0,"Rücklage","")</f>
        <v/>
      </c>
      <c r="BA3" s="796" t="str">
        <f>IF(BA2&lt;&gt;0,"Steuer","")</f>
        <v/>
      </c>
      <c r="BB3" s="391" t="s">
        <v>92</v>
      </c>
      <c r="BD3" s="268"/>
      <c r="BE3" s="725">
        <f>SUM($BF$4:$BF$47)</f>
        <v>44</v>
      </c>
      <c r="BF3" s="727">
        <f>IF(ISERROR(BE3),1,IF(BE3&lt;44,1,IF($AP$2=1,0,0)))</f>
        <v>0</v>
      </c>
      <c r="BG3" s="694" t="s">
        <v>97</v>
      </c>
      <c r="BH3" s="694" t="s">
        <v>98</v>
      </c>
      <c r="BI3" s="694" t="s">
        <v>99</v>
      </c>
      <c r="BJ3" s="695" t="s">
        <v>100</v>
      </c>
      <c r="BK3" s="695" t="s">
        <v>101</v>
      </c>
      <c r="BL3" s="695" t="s">
        <v>102</v>
      </c>
      <c r="BM3" s="696" t="s">
        <v>103</v>
      </c>
      <c r="BN3" s="696" t="s">
        <v>104</v>
      </c>
      <c r="BO3" s="696" t="s">
        <v>105</v>
      </c>
      <c r="BP3" s="697" t="s">
        <v>106</v>
      </c>
      <c r="BQ3" s="697" t="s">
        <v>107</v>
      </c>
      <c r="BR3" s="697" t="s">
        <v>108</v>
      </c>
      <c r="BS3" s="1044" t="s">
        <v>6</v>
      </c>
      <c r="BT3" s="1045" t="s">
        <v>0</v>
      </c>
      <c r="BU3" s="1045" t="s">
        <v>1</v>
      </c>
      <c r="BV3" s="1046" t="s">
        <v>36</v>
      </c>
      <c r="BW3" s="1047" t="s">
        <v>12</v>
      </c>
      <c r="BX3" s="1026"/>
    </row>
    <row r="4" spans="1:76" ht="13.35" customHeight="1" x14ac:dyDescent="0.45">
      <c r="A4" s="1003" t="str">
        <f t="shared" ref="A4:A47" si="0">IF(AND($B$50="y",B4&gt;0,B4&lt;&gt;"x",M4=$L$49),+K4,"!")</f>
        <v>!</v>
      </c>
      <c r="B4" s="721"/>
      <c r="C4" s="1180"/>
      <c r="D4" s="1181"/>
      <c r="E4" s="585"/>
      <c r="F4" s="586"/>
      <c r="G4" s="1190">
        <f t="shared" ref="G4" si="1">+$F$2</f>
        <v>46082</v>
      </c>
      <c r="H4" s="1191"/>
      <c r="I4" s="1192"/>
      <c r="J4" s="1193"/>
      <c r="K4" s="1048">
        <f>IF($M$2=0,O4+R4+U4+X4+AA4+AD4+AG4+AJ4+AM4,+$N$2*O4+$Q$2*R4+$T$2*U4+$W$2*X4+$Z$2*AA4+$AC$2*AD4+$AF$2*AG4+$AI$2*AJ4+$AL$2*AM4)</f>
        <v>0</v>
      </c>
      <c r="L4" s="1049">
        <f t="shared" ref="L4:L47" si="2">IF(ISERROR(+H4+I4+J4),1,0)</f>
        <v>0</v>
      </c>
      <c r="M4" s="1050">
        <f t="shared" ref="M4:M25" si="3">IF(AND(B4&gt;0,B4&lt;&gt;"x",M3&lt;&gt;0),+M3+1,0)</f>
        <v>0</v>
      </c>
      <c r="N4" s="1051">
        <f>IF($F4=$O$2,1,0)</f>
        <v>0</v>
      </c>
      <c r="O4" s="87">
        <f>IF(AND($B4&lt;&gt;"-",$F4=O$2),O3+$H4+$I4+$J4,+O3)</f>
        <v>0</v>
      </c>
      <c r="P4" s="87" t="str">
        <f>IF(AND($B4&lt;&gt;"-",$F4=O$2),+$H4+$I4+$J4,"")</f>
        <v/>
      </c>
      <c r="Q4" s="1052">
        <f>IF($F4=$R$2,1,0)</f>
        <v>0</v>
      </c>
      <c r="R4" s="87">
        <f>IF(AND($B4&lt;&gt;"-",$F4=R$2),R3+$H4+$I4+$J4,+R3)</f>
        <v>0</v>
      </c>
      <c r="S4" s="87" t="str">
        <f>IF(AND($B4&lt;&gt;"-",$F4=R$2),+$H4+$I4+$J4,"")</f>
        <v/>
      </c>
      <c r="T4" s="1052">
        <f>IF($F4=$U$2,1,0)</f>
        <v>0</v>
      </c>
      <c r="U4" s="87">
        <f>IF(AND($B4&lt;&gt;"-",$F4=U$2),U3+$H4+$I4+$J4,+U3)</f>
        <v>0</v>
      </c>
      <c r="V4" s="87" t="str">
        <f>IF(AND($B4&lt;&gt;"-",$F4=U$2),+$H4+$I4+$J4,"")</f>
        <v/>
      </c>
      <c r="W4" s="1052">
        <f>IF($F4=$X$2,1,0)</f>
        <v>1</v>
      </c>
      <c r="X4" s="87">
        <f>IF(AND($B4&lt;&gt;"-",$F4=X$2),X3+$H4+$I4+$J4,+X3)</f>
        <v>0</v>
      </c>
      <c r="Y4" s="87">
        <f>IF(AND($B4&lt;&gt;"-",$F4=X$2),+$H4+$I4+$J4,"")</f>
        <v>0</v>
      </c>
      <c r="Z4" s="1052">
        <f>IF($F4=$AA$2,1,0)</f>
        <v>1</v>
      </c>
      <c r="AA4" s="87">
        <f>IF(AND($B4&lt;&gt;"-",$F4=AA$2),AA3+$H4+$I4+$J4,+AA3)</f>
        <v>0</v>
      </c>
      <c r="AB4" s="87">
        <f>IF(AND($B4&lt;&gt;"-",$F4=AA$2),+$H4+$I4+$J4,"")</f>
        <v>0</v>
      </c>
      <c r="AC4" s="1052">
        <f>IF($F4=$AD$2,1,0)</f>
        <v>1</v>
      </c>
      <c r="AD4" s="87">
        <f>IF(AND($B4&lt;&gt;"-",$F4=AD$2),AD3+$H4+$I4+$J4,+AD3)</f>
        <v>0</v>
      </c>
      <c r="AE4" s="87">
        <f>IF(AND($B4&lt;&gt;"-",$F4=AD$2),+$H4+$I4+$J4,"")</f>
        <v>0</v>
      </c>
      <c r="AF4" s="1052">
        <f>IF($F4=$AG$2,1,0)</f>
        <v>1</v>
      </c>
      <c r="AG4" s="87">
        <f>IF(AND($B4&lt;&gt;"-",$F4=AG$2),AG3+$H4+$I4+$J4,+AG3)</f>
        <v>0</v>
      </c>
      <c r="AH4" s="87">
        <f>IF(AND($B4&lt;&gt;"-",$F4=AG$2),+$H4+$I4+$J4,"")</f>
        <v>0</v>
      </c>
      <c r="AI4" s="1052">
        <f>IF($F4=$AJ$2,1,0)</f>
        <v>1</v>
      </c>
      <c r="AJ4" s="87">
        <f>IF(AND($B4&lt;&gt;"-",$F4=AJ$2),AJ3+$H4+$I4+$J4,+AJ3)</f>
        <v>0</v>
      </c>
      <c r="AK4" s="87">
        <f>IF(AND($B4&lt;&gt;"-",$F4=AJ$2),+$H4+$I4+$J4,"")</f>
        <v>0</v>
      </c>
      <c r="AL4" s="1052">
        <f>IF($F4=$AM$2,1,0)</f>
        <v>0</v>
      </c>
      <c r="AM4" s="91">
        <f>IF(AND($B4&lt;&gt;"-",$F4=AM$2),AM3+$H4+$I4+$J4,+AM3)</f>
        <v>0</v>
      </c>
      <c r="AN4" s="91" t="str">
        <f>IF(AND($B4&lt;&gt;"-",$F4=AM$2),+$H4+$I4+$J4,"")</f>
        <v/>
      </c>
      <c r="AO4" s="1053">
        <f>IF(AP4="E",1,0)</f>
        <v>0</v>
      </c>
      <c r="AP4" s="1054">
        <f>IF(F4&lt;&gt;"",1,0)</f>
        <v>0</v>
      </c>
      <c r="AQ4" s="215" t="str">
        <f>+Parameter!B4</f>
        <v>HH</v>
      </c>
      <c r="AR4" s="631"/>
      <c r="AS4" s="632">
        <f>SUM(AS5:AS8)</f>
        <v>0</v>
      </c>
      <c r="AT4" s="632"/>
      <c r="AU4" s="632"/>
      <c r="AV4" s="632"/>
      <c r="AW4" s="632">
        <f>SUM(AW5:AW8)</f>
        <v>0</v>
      </c>
      <c r="AX4" s="632"/>
      <c r="AY4" s="632"/>
      <c r="AZ4" s="632"/>
      <c r="BA4" s="632">
        <f>SUM(BA5:BA8)</f>
        <v>0</v>
      </c>
      <c r="BB4" s="633">
        <f>+BA4+AW4+AS4</f>
        <v>0</v>
      </c>
      <c r="BD4" s="268"/>
      <c r="BE4" s="274">
        <f>IF($I$2=AQ4,1,IF($I$2=Jahr!$M$7,1,0))</f>
        <v>1</v>
      </c>
      <c r="BF4" s="728">
        <v>1</v>
      </c>
      <c r="BG4" s="227"/>
      <c r="BH4" s="227"/>
      <c r="BI4" s="227"/>
      <c r="BJ4" s="227"/>
      <c r="BK4" s="227"/>
      <c r="BL4" s="227"/>
      <c r="BM4" s="227"/>
      <c r="BN4" s="227"/>
      <c r="BO4" s="227"/>
      <c r="BP4" s="273"/>
      <c r="BQ4" s="273"/>
      <c r="BR4" s="273"/>
      <c r="BV4" s="1055"/>
      <c r="BW4" s="1056"/>
      <c r="BX4" s="1026"/>
    </row>
    <row r="5" spans="1:76" ht="13.35" customHeight="1" x14ac:dyDescent="0.45">
      <c r="A5" s="1003" t="str">
        <f t="shared" si="0"/>
        <v>!</v>
      </c>
      <c r="B5" s="721"/>
      <c r="C5" s="1180"/>
      <c r="D5" s="722"/>
      <c r="E5" s="585"/>
      <c r="F5" s="586"/>
      <c r="G5" s="592"/>
      <c r="H5" s="1191"/>
      <c r="I5" s="1192"/>
      <c r="J5" s="1193"/>
      <c r="K5" s="1057">
        <f t="shared" ref="K5:K47" si="4">IF($M$2=0,O5+R5+U5+X5+AA5+AD5+AG5+AJ5+AM5,+$N$2*O5+$Q$2*R5+$T$2*U5+$W$2*X5+$Z$2*AA5+$AC$2*AD5+$AF$2*AG5+$AI$2*AJ5+$AL$2*AM5)</f>
        <v>0</v>
      </c>
      <c r="L5" s="1049">
        <f t="shared" si="2"/>
        <v>0</v>
      </c>
      <c r="M5" s="1050">
        <f t="shared" si="3"/>
        <v>0</v>
      </c>
      <c r="N5" s="1051">
        <f t="shared" ref="N5:N47" si="5">IF($F5=$O$2,1,0)</f>
        <v>0</v>
      </c>
      <c r="O5" s="87">
        <f t="shared" ref="O5:O47" si="6">IF(AND($B5&lt;&gt;"-",$F5=O$2),O4+$H5+$I5+$J5,+O4)</f>
        <v>0</v>
      </c>
      <c r="P5" s="87" t="str">
        <f t="shared" ref="P5:P47" si="7">IF(AND($B5&lt;&gt;"-",$F5=O$2),+$H5+$I5+$J5,"")</f>
        <v/>
      </c>
      <c r="Q5" s="1052">
        <f t="shared" ref="Q5:Q47" si="8">IF($F5=$R$2,1,0)</f>
        <v>0</v>
      </c>
      <c r="R5" s="87">
        <f t="shared" ref="R5:R47" si="9">IF(AND($B5&lt;&gt;"-",$F5=R$2),R4+$H5+$I5+$J5,+R4)</f>
        <v>0</v>
      </c>
      <c r="S5" s="87" t="str">
        <f t="shared" ref="S5:S47" si="10">IF(AND($B5&lt;&gt;"-",$F5=R$2),+$H5+$I5+$J5,"")</f>
        <v/>
      </c>
      <c r="T5" s="1052">
        <f t="shared" ref="T5:T47" si="11">IF($F5=$U$2,1,0)</f>
        <v>0</v>
      </c>
      <c r="U5" s="87">
        <f t="shared" ref="U5:U47" si="12">IF(AND($B5&lt;&gt;"-",$F5=U$2),U4+$H5+$I5+$J5,+U4)</f>
        <v>0</v>
      </c>
      <c r="V5" s="87" t="str">
        <f t="shared" ref="V5:V47" si="13">IF(AND($B5&lt;&gt;"-",$F5=U$2),+$H5+$I5+$J5,"")</f>
        <v/>
      </c>
      <c r="W5" s="1052">
        <f t="shared" ref="W5:W47" si="14">IF($F5=$X$2,1,0)</f>
        <v>1</v>
      </c>
      <c r="X5" s="87">
        <f t="shared" ref="X5:X47" si="15">IF(AND($B5&lt;&gt;"-",$F5=X$2),X4+$H5+$I5+$J5,+X4)</f>
        <v>0</v>
      </c>
      <c r="Y5" s="87">
        <f t="shared" ref="Y5:Y47" si="16">IF(AND($B5&lt;&gt;"-",$F5=X$2),+$H5+$I5+$J5,"")</f>
        <v>0</v>
      </c>
      <c r="Z5" s="1052">
        <f t="shared" ref="Z5:Z47" si="17">IF($F5=$AA$2,1,0)</f>
        <v>1</v>
      </c>
      <c r="AA5" s="87">
        <f t="shared" ref="AA5:AA47" si="18">IF(AND($B5&lt;&gt;"-",$F5=AA$2),AA4+$H5+$I5+$J5,+AA4)</f>
        <v>0</v>
      </c>
      <c r="AB5" s="87">
        <f t="shared" ref="AB5:AB47" si="19">IF(AND($B5&lt;&gt;"-",$F5=AA$2),+$H5+$I5+$J5,"")</f>
        <v>0</v>
      </c>
      <c r="AC5" s="1052">
        <f t="shared" ref="AC5:AC47" si="20">IF($F5=$AD$2,1,0)</f>
        <v>1</v>
      </c>
      <c r="AD5" s="87">
        <f t="shared" ref="AD5:AD47" si="21">IF(AND($B5&lt;&gt;"-",$F5=AD$2),AD4+$H5+$I5+$J5,+AD4)</f>
        <v>0</v>
      </c>
      <c r="AE5" s="87">
        <f t="shared" ref="AE5:AE47" si="22">IF(AND($B5&lt;&gt;"-",$F5=AD$2),+$H5+$I5+$J5,"")</f>
        <v>0</v>
      </c>
      <c r="AF5" s="1052">
        <f t="shared" ref="AF5:AF47" si="23">IF($F5=$AG$2,1,0)</f>
        <v>1</v>
      </c>
      <c r="AG5" s="87">
        <f t="shared" ref="AG5:AG47" si="24">IF(AND($B5&lt;&gt;"-",$F5=AG$2),AG4+$H5+$I5+$J5,+AG4)</f>
        <v>0</v>
      </c>
      <c r="AH5" s="87">
        <f t="shared" ref="AH5:AH47" si="25">IF(AND($B5&lt;&gt;"-",$F5=AG$2),+$H5+$I5+$J5,"")</f>
        <v>0</v>
      </c>
      <c r="AI5" s="1052">
        <f t="shared" ref="AI5:AI47" si="26">IF($F5=$AJ$2,1,0)</f>
        <v>1</v>
      </c>
      <c r="AJ5" s="87">
        <f t="shared" ref="AJ5:AJ47" si="27">IF(AND($B5&lt;&gt;"-",$F5=AJ$2),AJ4+$H5+$I5+$J5,+AJ4)</f>
        <v>0</v>
      </c>
      <c r="AK5" s="87">
        <f t="shared" ref="AK5:AK47" si="28">IF(AND($B5&lt;&gt;"-",$F5=AJ$2),+$H5+$I5+$J5,"")</f>
        <v>0</v>
      </c>
      <c r="AL5" s="1052">
        <f t="shared" ref="AL5:AL47" si="29">IF($F5=$AM$2,1,0)</f>
        <v>0</v>
      </c>
      <c r="AM5" s="91">
        <f t="shared" ref="AM5:AM46" si="30">IF(AND($B5&lt;&gt;"-",$F5=AM$2),AM4+$H5+$I5+$J5,+AM4)</f>
        <v>0</v>
      </c>
      <c r="AN5" s="91" t="str">
        <f t="shared" ref="AN5:AN46" si="31">IF(AND($B5&lt;&gt;"-",$F5=AM$2),+$H5+$I5+$J5,"")</f>
        <v/>
      </c>
      <c r="AO5" s="1058" t="str">
        <f>+Parameter!$D$4</f>
        <v>A</v>
      </c>
      <c r="AP5" s="1054">
        <f t="shared" ref="AP5:AP47" si="32">IF(F5&lt;&gt;"",1,0)</f>
        <v>0</v>
      </c>
      <c r="AQ5" s="368" t="str">
        <f>+Parameter!AH5</f>
        <v>B</v>
      </c>
      <c r="AR5" s="369" t="str">
        <f>+Parameter!AI5</f>
        <v>Bargeld</v>
      </c>
      <c r="AS5" s="622">
        <f>SUMIFS($I$4:$I$48,$F$4:$F$48,AQ4,$E$4:$E$48,AQ5)+SUMIFS($J$4:$J$48,$F$4:$F$48,AQ4,$E$4:$E$48,AQ5)+SUMIFS($H$4:$H$48,$F$4:$F$48,AQ4,$E$4:$E$48,AQ5)</f>
        <v>0</v>
      </c>
      <c r="AT5" s="367"/>
      <c r="AU5" s="368" t="str">
        <f>+Parameter!AL5</f>
        <v>A</v>
      </c>
      <c r="AV5" s="369" t="str">
        <f>+Parameter!AM5</f>
        <v>Ausstattung</v>
      </c>
      <c r="AW5" s="367">
        <f>SUMIFS($I$4:$I$48,$F$4:$F$48,AQ4,$E$4:$E$48,AU5)+SUMIFS($J$4:$J$48,$F$4:$F$48,AQ4,$E$4:$E$48,AU5)+SUMIFS($H$4:$H$48,$F$4:$F$48,AQ4,$E$4:$E$48,AU5)</f>
        <v>0</v>
      </c>
      <c r="AX5" s="367"/>
      <c r="AY5" s="368" t="str">
        <f>+Parameter!AP5</f>
        <v>G</v>
      </c>
      <c r="AZ5" s="369" t="str">
        <f>+Parameter!AQ5</f>
        <v>Gaststätten</v>
      </c>
      <c r="BA5" s="367">
        <f>SUMIFS($I$4:$I$48,$F$4:$F$48,AQ4,$E$4:$E$48,AY5)+SUMIFS($J$4:$J$48,$F$4:$F$48,AQ4,$E$4:$E$48,AY5)+SUMIFS($H$4:$H$48,$F$4:$F$48,AQ4,$E$4:$E$48,AY5)</f>
        <v>0</v>
      </c>
      <c r="BB5" s="370" t="str">
        <f>IF(AND($B$50="y",BB6&lt;&gt;0),"aktuell","")</f>
        <v/>
      </c>
      <c r="BD5" s="268"/>
      <c r="BE5" s="274">
        <f>IF($I$2=AQ4,1,IF($I$2=Jahr!$M$7,1,0))</f>
        <v>1</v>
      </c>
      <c r="BF5" s="728">
        <v>1</v>
      </c>
      <c r="BG5" s="699">
        <f>IF(ISERROR(FIND("insen",$AR5,1)),0,+$AS5)</f>
        <v>0</v>
      </c>
      <c r="BH5" s="699">
        <f>IF(ISERROR(FIND("insen",$AV5,1)),0,+$AW5)</f>
        <v>0</v>
      </c>
      <c r="BI5" s="699">
        <f>IF(ISERROR(FIND("insen",$AZ5,1)),0,+$BA5)</f>
        <v>0</v>
      </c>
      <c r="BJ5" s="700">
        <f>IF(ISERROR(FIND("ilgung",$AR5,1)),0,+$AS5)</f>
        <v>0</v>
      </c>
      <c r="BK5" s="700">
        <f>IF(ISERROR(FIND("ilgung",$AV5,1)),0,+$AW5)</f>
        <v>0</v>
      </c>
      <c r="BL5" s="700">
        <f>IF(ISERROR(FIND("ilgung",$AZ5,1)),0,+$BA5)</f>
        <v>0</v>
      </c>
      <c r="BM5" s="701">
        <f>IF(ISERROR(FIND("ücklage",$AR5,1)),0,+$AS5)</f>
        <v>0</v>
      </c>
      <c r="BN5" s="701">
        <f>IF(ISERROR(FIND("ücklage",$AV5,1)),0,+$AW5)</f>
        <v>0</v>
      </c>
      <c r="BO5" s="701">
        <f>IF(ISERROR(FIND("ücklage",$AZ5,1)),0,+$BA5)</f>
        <v>0</v>
      </c>
      <c r="BP5" s="698">
        <f>IF(ISERROR(FIND("teuer",$AR5,1)),0,+$AS5)</f>
        <v>0</v>
      </c>
      <c r="BQ5" s="698">
        <f>IF(ISERROR(FIND("teuer",$AV5,1)),0,+$AW5)</f>
        <v>0</v>
      </c>
      <c r="BR5" s="698">
        <f>IF(ISERROR(FIND("teuer",$AZ5,1)),0,+$BA5)</f>
        <v>0</v>
      </c>
      <c r="BS5" s="270" t="s">
        <v>8</v>
      </c>
      <c r="BV5" s="1055"/>
      <c r="BW5" s="1056"/>
      <c r="BX5" s="1026"/>
    </row>
    <row r="6" spans="1:76" ht="13.35" customHeight="1" x14ac:dyDescent="0.45">
      <c r="A6" s="1003" t="str">
        <f t="shared" si="0"/>
        <v>!</v>
      </c>
      <c r="B6" s="721"/>
      <c r="C6" s="1180"/>
      <c r="D6" s="722"/>
      <c r="E6" s="585"/>
      <c r="F6" s="586"/>
      <c r="G6" s="592"/>
      <c r="H6" s="1191"/>
      <c r="I6" s="1192"/>
      <c r="J6" s="1193"/>
      <c r="K6" s="1057">
        <f t="shared" si="4"/>
        <v>0</v>
      </c>
      <c r="L6" s="1049">
        <f t="shared" si="2"/>
        <v>0</v>
      </c>
      <c r="M6" s="1050">
        <f t="shared" si="3"/>
        <v>0</v>
      </c>
      <c r="N6" s="1051">
        <f t="shared" si="5"/>
        <v>0</v>
      </c>
      <c r="O6" s="87">
        <f t="shared" si="6"/>
        <v>0</v>
      </c>
      <c r="P6" s="87" t="str">
        <f t="shared" si="7"/>
        <v/>
      </c>
      <c r="Q6" s="1052">
        <f t="shared" si="8"/>
        <v>0</v>
      </c>
      <c r="R6" s="87">
        <f t="shared" si="9"/>
        <v>0</v>
      </c>
      <c r="S6" s="87" t="str">
        <f t="shared" si="10"/>
        <v/>
      </c>
      <c r="T6" s="1052">
        <f t="shared" si="11"/>
        <v>0</v>
      </c>
      <c r="U6" s="87">
        <f t="shared" si="12"/>
        <v>0</v>
      </c>
      <c r="V6" s="87" t="str">
        <f t="shared" si="13"/>
        <v/>
      </c>
      <c r="W6" s="1052">
        <f t="shared" si="14"/>
        <v>1</v>
      </c>
      <c r="X6" s="87">
        <f t="shared" si="15"/>
        <v>0</v>
      </c>
      <c r="Y6" s="87">
        <f t="shared" si="16"/>
        <v>0</v>
      </c>
      <c r="Z6" s="1052">
        <f t="shared" si="17"/>
        <v>1</v>
      </c>
      <c r="AA6" s="87">
        <f t="shared" si="18"/>
        <v>0</v>
      </c>
      <c r="AB6" s="87">
        <f t="shared" si="19"/>
        <v>0</v>
      </c>
      <c r="AC6" s="1052">
        <f t="shared" si="20"/>
        <v>1</v>
      </c>
      <c r="AD6" s="87">
        <f t="shared" si="21"/>
        <v>0</v>
      </c>
      <c r="AE6" s="87">
        <f t="shared" si="22"/>
        <v>0</v>
      </c>
      <c r="AF6" s="1052">
        <f t="shared" si="23"/>
        <v>1</v>
      </c>
      <c r="AG6" s="87">
        <f t="shared" si="24"/>
        <v>0</v>
      </c>
      <c r="AH6" s="87">
        <f t="shared" si="25"/>
        <v>0</v>
      </c>
      <c r="AI6" s="1052">
        <f t="shared" si="26"/>
        <v>1</v>
      </c>
      <c r="AJ6" s="87">
        <f t="shared" si="27"/>
        <v>0</v>
      </c>
      <c r="AK6" s="87">
        <f t="shared" si="28"/>
        <v>0</v>
      </c>
      <c r="AL6" s="1052">
        <f t="shared" si="29"/>
        <v>0</v>
      </c>
      <c r="AM6" s="91">
        <f t="shared" si="30"/>
        <v>0</v>
      </c>
      <c r="AN6" s="91" t="str">
        <f t="shared" si="31"/>
        <v/>
      </c>
      <c r="AO6" s="1058" t="str">
        <f>+Parameter!$D$4</f>
        <v>A</v>
      </c>
      <c r="AP6" s="1054">
        <f t="shared" si="32"/>
        <v>0</v>
      </c>
      <c r="AQ6" s="369" t="str">
        <f>+Parameter!AH6</f>
        <v>K</v>
      </c>
      <c r="AR6" s="369" t="str">
        <f>+Parameter!AI6</f>
        <v>Kreditkarte LH</v>
      </c>
      <c r="AS6" s="622">
        <f>SUMIFS($I$4:$I$48,$F$4:$F$48,AQ4,$E$4:$E$48,AQ6)+SUMIFS($J$4:$J$48,$F$4:$F$48,AQ4,$E$4:$E$48,AQ6)+SUMIFS($H$4:$H$48,$F$4:$F$48,AQ4,$E$4:$E$48,AQ6)</f>
        <v>0</v>
      </c>
      <c r="AT6" s="367"/>
      <c r="AU6" s="369" t="str">
        <f>+Parameter!AL6</f>
        <v>F</v>
      </c>
      <c r="AV6" s="369" t="str">
        <f>+Parameter!AM6</f>
        <v>Friseur</v>
      </c>
      <c r="AW6" s="367">
        <f>SUMIFS($I$4:$I$48,$F$4:$F$48,AQ4,$E$4:$E$48,AU6)+SUMIFS($J$4:$J$48,$F$4:$F$48,AQ4,$E$4:$E$48,AU6)+SUMIFS($H$4:$H$48,$F$4:$F$48,AQ4,$E$4:$E$48,AU6)</f>
        <v>0</v>
      </c>
      <c r="AX6" s="367"/>
      <c r="AY6" s="369">
        <f>+Parameter!AP6</f>
        <v>0</v>
      </c>
      <c r="AZ6" s="369">
        <f>+Parameter!AQ6</f>
        <v>0</v>
      </c>
      <c r="BA6" s="367">
        <f>SUMIFS($I$4:$I$48,$F$4:$F$48,AQ4,$E$4:$E$48,AY6)+SUMIFS($J$4:$J$48,$F$4:$F$48,AQ4,$E$4:$E$48,AY6)+SUMIFS($H$4:$H$48,$F$4:$F$48,AQ4,$E$4:$E$48,AY6)</f>
        <v>0</v>
      </c>
      <c r="BB6" s="371">
        <f>+P2</f>
        <v>0</v>
      </c>
      <c r="BD6" s="268"/>
      <c r="BE6" s="274">
        <f>IF($I$2=AQ4,1,IF($I$2=Jahr!$M$7,1,0))</f>
        <v>1</v>
      </c>
      <c r="BF6" s="728">
        <v>1</v>
      </c>
      <c r="BG6" s="699">
        <f t="shared" ref="BG6:BG43" si="33">IF(ISERROR(FIND("insen",$AR6,1)),0,+$AS6)</f>
        <v>0</v>
      </c>
      <c r="BH6" s="699">
        <f t="shared" ref="BH6:BH43" si="34">IF(ISERROR(FIND("insen",$AV6,1)),0,+$AW6)</f>
        <v>0</v>
      </c>
      <c r="BI6" s="699">
        <f t="shared" ref="BI6:BI43" si="35">IF(ISERROR(FIND("insen",$AZ6,1)),0,+$BA6)</f>
        <v>0</v>
      </c>
      <c r="BJ6" s="700">
        <f t="shared" ref="BJ6:BJ43" si="36">IF(ISERROR(FIND("ilgung",$AR6,1)),0,+$AS6)</f>
        <v>0</v>
      </c>
      <c r="BK6" s="700">
        <f t="shared" ref="BK6:BK43" si="37">IF(ISERROR(FIND("ilgung",$AV6,1)),0,+$AW6)</f>
        <v>0</v>
      </c>
      <c r="BL6" s="700">
        <f t="shared" ref="BL6:BL43" si="38">IF(ISERROR(FIND("ilgung",$AZ6,1)),0,+$BA6)</f>
        <v>0</v>
      </c>
      <c r="BM6" s="701">
        <f t="shared" ref="BM6:BM43" si="39">IF(ISERROR(FIND("ücklage",$AR6,1)),0,+$AS6)</f>
        <v>0</v>
      </c>
      <c r="BN6" s="701">
        <f t="shared" ref="BN6:BN43" si="40">IF(ISERROR(FIND("ücklage",$AV6,1)),0,+$AW6)</f>
        <v>0</v>
      </c>
      <c r="BO6" s="701">
        <f t="shared" ref="BO6:BO43" si="41">IF(ISERROR(FIND("ücklage",$AZ6,1)),0,+$BA6)</f>
        <v>0</v>
      </c>
      <c r="BP6" s="698">
        <f t="shared" ref="BP6:BP43" si="42">IF(ISERROR(FIND("teuer",$AR6,1)),0,+$AS6)</f>
        <v>0</v>
      </c>
      <c r="BQ6" s="698">
        <f t="shared" ref="BQ6:BQ43" si="43">IF(ISERROR(FIND("teuer",$AV6,1)),0,+$AW6)</f>
        <v>0</v>
      </c>
      <c r="BR6" s="698">
        <f t="shared" ref="BR6:BR43" si="44">IF(ISERROR(FIND("teuer",$AZ6,1)),0,+$BA6)</f>
        <v>0</v>
      </c>
      <c r="BS6" s="275">
        <f>SUMIFS($H$4:$H$48,$F$4:$F$48,AQ4,$B$4:$B$48,"&gt;0")</f>
        <v>0</v>
      </c>
      <c r="BT6" s="275">
        <f>SUMIFS($I$4:$I$48,$F$4:$F$48,AQ4,$B$4:$B$48,"&gt;0")</f>
        <v>0</v>
      </c>
      <c r="BU6" s="275">
        <f>SUMIFS($J$4:$J$48,$F$4:$F$48,AQ4,$B$4:$B$48,"&gt;0")</f>
        <v>0</v>
      </c>
      <c r="BV6" s="276"/>
      <c r="BW6" s="1056"/>
      <c r="BX6" s="1026"/>
    </row>
    <row r="7" spans="1:76" ht="13.35" customHeight="1" x14ac:dyDescent="0.45">
      <c r="A7" s="1003" t="str">
        <f t="shared" si="0"/>
        <v>!</v>
      </c>
      <c r="B7" s="721"/>
      <c r="C7" s="1180"/>
      <c r="D7" s="722"/>
      <c r="E7" s="585"/>
      <c r="F7" s="586"/>
      <c r="G7" s="592"/>
      <c r="H7" s="1191"/>
      <c r="I7" s="1192"/>
      <c r="J7" s="1193"/>
      <c r="K7" s="1057">
        <f t="shared" si="4"/>
        <v>0</v>
      </c>
      <c r="L7" s="1049">
        <f t="shared" si="2"/>
        <v>0</v>
      </c>
      <c r="M7" s="1050">
        <f t="shared" si="3"/>
        <v>0</v>
      </c>
      <c r="N7" s="1051">
        <f t="shared" si="5"/>
        <v>0</v>
      </c>
      <c r="O7" s="87">
        <f t="shared" si="6"/>
        <v>0</v>
      </c>
      <c r="P7" s="87" t="str">
        <f t="shared" si="7"/>
        <v/>
      </c>
      <c r="Q7" s="1052">
        <f t="shared" si="8"/>
        <v>0</v>
      </c>
      <c r="R7" s="87">
        <f t="shared" si="9"/>
        <v>0</v>
      </c>
      <c r="S7" s="87" t="str">
        <f t="shared" si="10"/>
        <v/>
      </c>
      <c r="T7" s="1052">
        <f t="shared" si="11"/>
        <v>0</v>
      </c>
      <c r="U7" s="87">
        <f t="shared" si="12"/>
        <v>0</v>
      </c>
      <c r="V7" s="87" t="str">
        <f t="shared" si="13"/>
        <v/>
      </c>
      <c r="W7" s="1052">
        <f t="shared" si="14"/>
        <v>1</v>
      </c>
      <c r="X7" s="87">
        <f t="shared" si="15"/>
        <v>0</v>
      </c>
      <c r="Y7" s="87">
        <f t="shared" si="16"/>
        <v>0</v>
      </c>
      <c r="Z7" s="1052">
        <f t="shared" si="17"/>
        <v>1</v>
      </c>
      <c r="AA7" s="87">
        <f t="shared" si="18"/>
        <v>0</v>
      </c>
      <c r="AB7" s="87">
        <f t="shared" si="19"/>
        <v>0</v>
      </c>
      <c r="AC7" s="1052">
        <f t="shared" si="20"/>
        <v>1</v>
      </c>
      <c r="AD7" s="87">
        <f t="shared" si="21"/>
        <v>0</v>
      </c>
      <c r="AE7" s="87">
        <f t="shared" si="22"/>
        <v>0</v>
      </c>
      <c r="AF7" s="1052">
        <f t="shared" si="23"/>
        <v>1</v>
      </c>
      <c r="AG7" s="87">
        <f t="shared" si="24"/>
        <v>0</v>
      </c>
      <c r="AH7" s="87">
        <f t="shared" si="25"/>
        <v>0</v>
      </c>
      <c r="AI7" s="1052">
        <f t="shared" si="26"/>
        <v>1</v>
      </c>
      <c r="AJ7" s="87">
        <f t="shared" si="27"/>
        <v>0</v>
      </c>
      <c r="AK7" s="87">
        <f t="shared" si="28"/>
        <v>0</v>
      </c>
      <c r="AL7" s="1052">
        <f t="shared" si="29"/>
        <v>0</v>
      </c>
      <c r="AM7" s="91">
        <f t="shared" si="30"/>
        <v>0</v>
      </c>
      <c r="AN7" s="91" t="str">
        <f t="shared" si="31"/>
        <v/>
      </c>
      <c r="AO7" s="1058" t="str">
        <f>+Parameter!$D$4</f>
        <v>A</v>
      </c>
      <c r="AP7" s="1054">
        <f t="shared" si="32"/>
        <v>0</v>
      </c>
      <c r="AQ7" s="369" t="str">
        <f>+Parameter!AH7</f>
        <v>L</v>
      </c>
      <c r="AR7" s="369" t="str">
        <f>+Parameter!AI7</f>
        <v>Lebensmittel</v>
      </c>
      <c r="AS7" s="622">
        <f>SUMIFS($I$4:$I$48,$F$4:$F$48,AQ4,$E$4:$E$48,AQ7)+SUMIFS($J$4:$J$48,$F$4:$F$48,AQ4,$E$4:$E$48,AQ7)+SUMIFS($H$4:$H$48,$F$4:$F$48,AQ4,$E$4:$E$48,AQ7)</f>
        <v>0</v>
      </c>
      <c r="AT7" s="367"/>
      <c r="AU7" s="369" t="str">
        <f>+Parameter!AL7</f>
        <v>I</v>
      </c>
      <c r="AV7" s="369" t="str">
        <f>+Parameter!AM7</f>
        <v>Internet</v>
      </c>
      <c r="AW7" s="367">
        <f>SUMIFS($I$4:$I$48,$F$4:$F$48,AQ4,$E$4:$E$48,AU7)+SUMIFS($J$4:$J$48,$F$4:$F$48,AQ4,$E$4:$E$48,AU7)+SUMIFS($H$4:$H$48,$F$4:$F$48,AQ4,$E$4:$E$48,AU7)</f>
        <v>0</v>
      </c>
      <c r="AX7" s="367"/>
      <c r="AY7" s="369">
        <f>+Parameter!AP7</f>
        <v>0</v>
      </c>
      <c r="AZ7" s="369">
        <f>+Parameter!AQ7</f>
        <v>0</v>
      </c>
      <c r="BA7" s="367">
        <f>SUMIFS($I$4:$I$48,$F$4:$F$48,AQ4,$E$4:$E$48,AY7)+SUMIFS($J$4:$J$48,$F$4:$F$48,AQ4,$E$4:$E$48,AY7)+SUMIFS($H$4:$H$48,$F$4:$F$48,AQ4,$E$4:$E$48,AY7)</f>
        <v>0</v>
      </c>
      <c r="BB7" s="372" t="str">
        <f>IF(BB8&lt;&gt;0,"Monatsende","")</f>
        <v/>
      </c>
      <c r="BD7" s="268"/>
      <c r="BE7" s="274">
        <f>IF($I$2=AQ4,1,IF($I$2=Jahr!$M$7,1,0))</f>
        <v>1</v>
      </c>
      <c r="BF7" s="728">
        <v>1</v>
      </c>
      <c r="BG7" s="699">
        <f t="shared" si="33"/>
        <v>0</v>
      </c>
      <c r="BH7" s="699">
        <f t="shared" si="34"/>
        <v>0</v>
      </c>
      <c r="BI7" s="699">
        <f t="shared" si="35"/>
        <v>0</v>
      </c>
      <c r="BJ7" s="700">
        <f t="shared" si="36"/>
        <v>0</v>
      </c>
      <c r="BK7" s="700">
        <f t="shared" si="37"/>
        <v>0</v>
      </c>
      <c r="BL7" s="700">
        <f t="shared" si="38"/>
        <v>0</v>
      </c>
      <c r="BM7" s="701">
        <f t="shared" si="39"/>
        <v>0</v>
      </c>
      <c r="BN7" s="701">
        <f t="shared" si="40"/>
        <v>0</v>
      </c>
      <c r="BO7" s="701">
        <f t="shared" si="41"/>
        <v>0</v>
      </c>
      <c r="BP7" s="698">
        <f t="shared" si="42"/>
        <v>0</v>
      </c>
      <c r="BQ7" s="698">
        <f t="shared" si="43"/>
        <v>0</v>
      </c>
      <c r="BR7" s="698">
        <f t="shared" si="44"/>
        <v>0</v>
      </c>
      <c r="BS7" s="270" t="s">
        <v>22</v>
      </c>
      <c r="BV7" s="1055"/>
      <c r="BW7" s="1056"/>
      <c r="BX7" s="1026"/>
    </row>
    <row r="8" spans="1:76" ht="13.35" customHeight="1" x14ac:dyDescent="0.45">
      <c r="A8" s="1003" t="str">
        <f t="shared" si="0"/>
        <v>!</v>
      </c>
      <c r="B8" s="721"/>
      <c r="C8" s="1180"/>
      <c r="D8" s="722"/>
      <c r="E8" s="585"/>
      <c r="F8" s="586"/>
      <c r="G8" s="592"/>
      <c r="H8" s="1191"/>
      <c r="I8" s="1192"/>
      <c r="J8" s="1193"/>
      <c r="K8" s="1057">
        <f t="shared" si="4"/>
        <v>0</v>
      </c>
      <c r="L8" s="1049">
        <f t="shared" si="2"/>
        <v>0</v>
      </c>
      <c r="M8" s="1050">
        <f t="shared" si="3"/>
        <v>0</v>
      </c>
      <c r="N8" s="1051">
        <f t="shared" si="5"/>
        <v>0</v>
      </c>
      <c r="O8" s="87">
        <f t="shared" si="6"/>
        <v>0</v>
      </c>
      <c r="P8" s="87" t="str">
        <f t="shared" si="7"/>
        <v/>
      </c>
      <c r="Q8" s="1052">
        <f t="shared" si="8"/>
        <v>0</v>
      </c>
      <c r="R8" s="87">
        <f t="shared" si="9"/>
        <v>0</v>
      </c>
      <c r="S8" s="87" t="str">
        <f t="shared" si="10"/>
        <v/>
      </c>
      <c r="T8" s="1052">
        <f t="shared" si="11"/>
        <v>0</v>
      </c>
      <c r="U8" s="87">
        <f t="shared" si="12"/>
        <v>0</v>
      </c>
      <c r="V8" s="87" t="str">
        <f t="shared" si="13"/>
        <v/>
      </c>
      <c r="W8" s="1052">
        <f t="shared" si="14"/>
        <v>1</v>
      </c>
      <c r="X8" s="87">
        <f t="shared" si="15"/>
        <v>0</v>
      </c>
      <c r="Y8" s="87">
        <f t="shared" si="16"/>
        <v>0</v>
      </c>
      <c r="Z8" s="1052">
        <f t="shared" si="17"/>
        <v>1</v>
      </c>
      <c r="AA8" s="87">
        <f t="shared" si="18"/>
        <v>0</v>
      </c>
      <c r="AB8" s="87">
        <f t="shared" si="19"/>
        <v>0</v>
      </c>
      <c r="AC8" s="1052">
        <f t="shared" si="20"/>
        <v>1</v>
      </c>
      <c r="AD8" s="87">
        <f t="shared" si="21"/>
        <v>0</v>
      </c>
      <c r="AE8" s="87">
        <f t="shared" si="22"/>
        <v>0</v>
      </c>
      <c r="AF8" s="1052">
        <f t="shared" si="23"/>
        <v>1</v>
      </c>
      <c r="AG8" s="87">
        <f t="shared" si="24"/>
        <v>0</v>
      </c>
      <c r="AH8" s="87">
        <f t="shared" si="25"/>
        <v>0</v>
      </c>
      <c r="AI8" s="1052">
        <f t="shared" si="26"/>
        <v>1</v>
      </c>
      <c r="AJ8" s="87">
        <f t="shared" si="27"/>
        <v>0</v>
      </c>
      <c r="AK8" s="87">
        <f t="shared" si="28"/>
        <v>0</v>
      </c>
      <c r="AL8" s="1052">
        <f t="shared" si="29"/>
        <v>0</v>
      </c>
      <c r="AM8" s="91">
        <f t="shared" si="30"/>
        <v>0</v>
      </c>
      <c r="AN8" s="91" t="str">
        <f t="shared" si="31"/>
        <v/>
      </c>
      <c r="AO8" s="1058" t="str">
        <f>+Parameter!$D$4</f>
        <v>A</v>
      </c>
      <c r="AP8" s="1054">
        <f t="shared" si="32"/>
        <v>0</v>
      </c>
      <c r="AQ8" s="374" t="str">
        <f>+Parameter!AH8</f>
        <v>V</v>
      </c>
      <c r="AR8" s="374" t="str">
        <f>+Parameter!AI8</f>
        <v>Versicherungen</v>
      </c>
      <c r="AS8" s="622">
        <f>SUMIFS($I$4:$I$48,$F$4:$F$48,AQ4,$E$4:$E$48,AQ8)+SUMIFS($J$4:$J$48,$F$4:$F$48,AQ4,$E$4:$E$48,AQ8)+SUMIFS($H$4:$H$48,$F$4:$F$48,AQ4,$E$4:$E$48,AQ8)</f>
        <v>0</v>
      </c>
      <c r="AT8" s="373"/>
      <c r="AU8" s="374" t="str">
        <f>+Parameter!AL8</f>
        <v>M</v>
      </c>
      <c r="AV8" s="374" t="str">
        <f>+Parameter!AM8</f>
        <v>Mobilfunk</v>
      </c>
      <c r="AW8" s="367">
        <f>SUMIFS($I$4:$I$48,$F$4:$F$48,AQ4,$E$4:$E$48,AU8)+SUMIFS($J$4:$J$48,$F$4:$F$48,AQ4,$E$4:$E$48,AU8)+SUMIFS($H$4:$H$48,$F$4:$F$48,AQ4,$E$4:$E$48,AU8)</f>
        <v>0</v>
      </c>
      <c r="AX8" s="373"/>
      <c r="AY8" s="374" t="str">
        <f>+Parameter!AP8</f>
        <v>S</v>
      </c>
      <c r="AZ8" s="374" t="str">
        <f>+Parameter!AQ8</f>
        <v>Sonstiges</v>
      </c>
      <c r="BA8" s="367">
        <f>SUMIFS($I$4:$I$48,$F$4:$F$48,AQ4,$E$4:$E$48,AY8)+SUMIFS($J$4:$J$48,$F$4:$F$48,AQ4,$E$4:$E$48,AY8)+SUMIFS($H$4:$H$48,$F$4:$F$48,AQ4,$E$4:$E$48,AY8)</f>
        <v>0</v>
      </c>
      <c r="BB8" s="375">
        <f>+P3</f>
        <v>0</v>
      </c>
      <c r="BD8" s="268"/>
      <c r="BE8" s="274">
        <f>IF($I$2=AQ4,1,IF($I$2=Jahr!$M$7,1,0))</f>
        <v>1</v>
      </c>
      <c r="BF8" s="728">
        <v>1</v>
      </c>
      <c r="BG8" s="702">
        <f t="shared" si="33"/>
        <v>0</v>
      </c>
      <c r="BH8" s="702">
        <f t="shared" si="34"/>
        <v>0</v>
      </c>
      <c r="BI8" s="702">
        <f t="shared" si="35"/>
        <v>0</v>
      </c>
      <c r="BJ8" s="703">
        <f t="shared" si="36"/>
        <v>0</v>
      </c>
      <c r="BK8" s="703">
        <f t="shared" si="37"/>
        <v>0</v>
      </c>
      <c r="BL8" s="703">
        <f t="shared" si="38"/>
        <v>0</v>
      </c>
      <c r="BM8" s="704">
        <f t="shared" si="39"/>
        <v>0</v>
      </c>
      <c r="BN8" s="704">
        <f t="shared" si="40"/>
        <v>0</v>
      </c>
      <c r="BO8" s="704">
        <f t="shared" si="41"/>
        <v>0</v>
      </c>
      <c r="BP8" s="705">
        <f t="shared" si="42"/>
        <v>0</v>
      </c>
      <c r="BQ8" s="705">
        <f t="shared" si="43"/>
        <v>0</v>
      </c>
      <c r="BR8" s="705">
        <f t="shared" si="44"/>
        <v>0</v>
      </c>
      <c r="BS8" s="277">
        <f>SUMIFS($H$4:$H$48,$F$4:$F$48,AQ4)</f>
        <v>0</v>
      </c>
      <c r="BT8" s="277">
        <f>SUMIFS($I$4:$I$48,$F$4:$F$48,AQ4)</f>
        <v>0</v>
      </c>
      <c r="BU8" s="277">
        <f>SUMIFS($J$4:$J$48,$F$4:$F$48,AQ4)</f>
        <v>0</v>
      </c>
      <c r="BV8" s="278">
        <f>IF($AP$2=0,+BW8-BB4,0)</f>
        <v>0</v>
      </c>
      <c r="BW8" s="1059">
        <f>+P$50</f>
        <v>0</v>
      </c>
      <c r="BX8" s="1026"/>
    </row>
    <row r="9" spans="1:76" ht="13.35" customHeight="1" x14ac:dyDescent="0.45">
      <c r="A9" s="1003" t="str">
        <f t="shared" si="0"/>
        <v>!</v>
      </c>
      <c r="B9" s="721"/>
      <c r="C9" s="1180"/>
      <c r="D9" s="722"/>
      <c r="E9" s="585"/>
      <c r="F9" s="586"/>
      <c r="G9" s="592"/>
      <c r="H9" s="1191"/>
      <c r="I9" s="1192"/>
      <c r="J9" s="1193"/>
      <c r="K9" s="1057">
        <f t="shared" si="4"/>
        <v>0</v>
      </c>
      <c r="L9" s="1049">
        <f t="shared" si="2"/>
        <v>0</v>
      </c>
      <c r="M9" s="1050">
        <f>IF(AND(B9&gt;0,B9&lt;&gt;"x",M8&lt;&gt;0),+M8+1,0)</f>
        <v>0</v>
      </c>
      <c r="N9" s="1051">
        <f t="shared" si="5"/>
        <v>0</v>
      </c>
      <c r="O9" s="87">
        <f t="shared" si="6"/>
        <v>0</v>
      </c>
      <c r="P9" s="87" t="str">
        <f t="shared" si="7"/>
        <v/>
      </c>
      <c r="Q9" s="1052">
        <f t="shared" si="8"/>
        <v>0</v>
      </c>
      <c r="R9" s="87">
        <f t="shared" si="9"/>
        <v>0</v>
      </c>
      <c r="S9" s="87" t="str">
        <f t="shared" si="10"/>
        <v/>
      </c>
      <c r="T9" s="1052">
        <f t="shared" si="11"/>
        <v>0</v>
      </c>
      <c r="U9" s="87">
        <f t="shared" si="12"/>
        <v>0</v>
      </c>
      <c r="V9" s="87" t="str">
        <f t="shared" si="13"/>
        <v/>
      </c>
      <c r="W9" s="1052">
        <f t="shared" si="14"/>
        <v>1</v>
      </c>
      <c r="X9" s="87">
        <f t="shared" si="15"/>
        <v>0</v>
      </c>
      <c r="Y9" s="87">
        <f t="shared" si="16"/>
        <v>0</v>
      </c>
      <c r="Z9" s="1052">
        <f t="shared" si="17"/>
        <v>1</v>
      </c>
      <c r="AA9" s="87">
        <f t="shared" si="18"/>
        <v>0</v>
      </c>
      <c r="AB9" s="87">
        <f t="shared" si="19"/>
        <v>0</v>
      </c>
      <c r="AC9" s="1052">
        <f t="shared" si="20"/>
        <v>1</v>
      </c>
      <c r="AD9" s="87">
        <f t="shared" si="21"/>
        <v>0</v>
      </c>
      <c r="AE9" s="87">
        <f t="shared" si="22"/>
        <v>0</v>
      </c>
      <c r="AF9" s="1052">
        <f t="shared" si="23"/>
        <v>1</v>
      </c>
      <c r="AG9" s="87">
        <f t="shared" si="24"/>
        <v>0</v>
      </c>
      <c r="AH9" s="87">
        <f t="shared" si="25"/>
        <v>0</v>
      </c>
      <c r="AI9" s="1052">
        <f t="shared" si="26"/>
        <v>1</v>
      </c>
      <c r="AJ9" s="87">
        <f t="shared" si="27"/>
        <v>0</v>
      </c>
      <c r="AK9" s="87">
        <f t="shared" si="28"/>
        <v>0</v>
      </c>
      <c r="AL9" s="1052">
        <f t="shared" si="29"/>
        <v>0</v>
      </c>
      <c r="AM9" s="91">
        <f t="shared" si="30"/>
        <v>0</v>
      </c>
      <c r="AN9" s="91" t="str">
        <f t="shared" si="31"/>
        <v/>
      </c>
      <c r="AO9" s="1053">
        <f>IF(AP9="E",1,0)</f>
        <v>0</v>
      </c>
      <c r="AP9" s="1054">
        <f t="shared" si="32"/>
        <v>0</v>
      </c>
      <c r="AQ9" s="216" t="str">
        <f>+Parameter!AH9</f>
        <v>Frei</v>
      </c>
      <c r="AR9" s="631"/>
      <c r="AS9" s="632">
        <f>SUM(AS10:AS13)</f>
        <v>0</v>
      </c>
      <c r="AT9" s="632"/>
      <c r="AU9" s="632"/>
      <c r="AV9" s="632"/>
      <c r="AW9" s="632">
        <f>SUM(AW10:AW13)</f>
        <v>0</v>
      </c>
      <c r="AX9" s="632"/>
      <c r="AY9" s="632"/>
      <c r="AZ9" s="632"/>
      <c r="BA9" s="632">
        <f>SUM(BA10:BA13)</f>
        <v>0</v>
      </c>
      <c r="BB9" s="634">
        <f>+BA9+AW9+AS9</f>
        <v>0</v>
      </c>
      <c r="BD9" s="268"/>
      <c r="BE9" s="274">
        <f>IF($I$2=AQ9,1,IF($I$2=Jahr!$M$7,1,0))</f>
        <v>1</v>
      </c>
      <c r="BF9" s="728">
        <v>1</v>
      </c>
      <c r="BG9" s="227"/>
      <c r="BH9" s="227"/>
      <c r="BI9" s="227"/>
      <c r="BJ9" s="227"/>
      <c r="BK9" s="227"/>
      <c r="BL9" s="227"/>
      <c r="BM9" s="227"/>
      <c r="BN9" s="227"/>
      <c r="BO9" s="227"/>
      <c r="BP9" s="273"/>
      <c r="BQ9" s="273"/>
      <c r="BR9" s="273"/>
      <c r="BV9" s="1055"/>
      <c r="BW9" s="1056"/>
      <c r="BX9" s="1026"/>
    </row>
    <row r="10" spans="1:76" ht="13.35" customHeight="1" x14ac:dyDescent="0.45">
      <c r="A10" s="1003" t="str">
        <f t="shared" si="0"/>
        <v>!</v>
      </c>
      <c r="B10" s="721"/>
      <c r="C10" s="1180"/>
      <c r="D10" s="722"/>
      <c r="E10" s="585"/>
      <c r="F10" s="586"/>
      <c r="G10" s="592"/>
      <c r="H10" s="1191"/>
      <c r="I10" s="1192"/>
      <c r="J10" s="1193"/>
      <c r="K10" s="1057">
        <f t="shared" si="4"/>
        <v>0</v>
      </c>
      <c r="L10" s="1049">
        <f t="shared" si="2"/>
        <v>0</v>
      </c>
      <c r="M10" s="1050">
        <f t="shared" ref="M10:M24" si="45">IF(AND(B10&gt;0,B10&lt;&gt;"x",M9&lt;&gt;0),+M9+1,0)</f>
        <v>0</v>
      </c>
      <c r="N10" s="1051">
        <f t="shared" si="5"/>
        <v>0</v>
      </c>
      <c r="O10" s="87">
        <f t="shared" si="6"/>
        <v>0</v>
      </c>
      <c r="P10" s="87" t="str">
        <f t="shared" si="7"/>
        <v/>
      </c>
      <c r="Q10" s="1052">
        <f t="shared" si="8"/>
        <v>0</v>
      </c>
      <c r="R10" s="87">
        <f t="shared" si="9"/>
        <v>0</v>
      </c>
      <c r="S10" s="87" t="str">
        <f t="shared" si="10"/>
        <v/>
      </c>
      <c r="T10" s="1052">
        <f t="shared" si="11"/>
        <v>0</v>
      </c>
      <c r="U10" s="87">
        <f t="shared" si="12"/>
        <v>0</v>
      </c>
      <c r="V10" s="87" t="str">
        <f t="shared" si="13"/>
        <v/>
      </c>
      <c r="W10" s="1052">
        <f t="shared" si="14"/>
        <v>1</v>
      </c>
      <c r="X10" s="87">
        <f t="shared" si="15"/>
        <v>0</v>
      </c>
      <c r="Y10" s="87">
        <f t="shared" si="16"/>
        <v>0</v>
      </c>
      <c r="Z10" s="1052">
        <f t="shared" si="17"/>
        <v>1</v>
      </c>
      <c r="AA10" s="87">
        <f t="shared" si="18"/>
        <v>0</v>
      </c>
      <c r="AB10" s="87">
        <f t="shared" si="19"/>
        <v>0</v>
      </c>
      <c r="AC10" s="1052">
        <f t="shared" si="20"/>
        <v>1</v>
      </c>
      <c r="AD10" s="87">
        <f t="shared" si="21"/>
        <v>0</v>
      </c>
      <c r="AE10" s="87">
        <f t="shared" si="22"/>
        <v>0</v>
      </c>
      <c r="AF10" s="1052">
        <f t="shared" si="23"/>
        <v>1</v>
      </c>
      <c r="AG10" s="87">
        <f t="shared" si="24"/>
        <v>0</v>
      </c>
      <c r="AH10" s="87">
        <f t="shared" si="25"/>
        <v>0</v>
      </c>
      <c r="AI10" s="1052">
        <f t="shared" si="26"/>
        <v>1</v>
      </c>
      <c r="AJ10" s="87">
        <f t="shared" si="27"/>
        <v>0</v>
      </c>
      <c r="AK10" s="87">
        <f t="shared" si="28"/>
        <v>0</v>
      </c>
      <c r="AL10" s="1052">
        <f t="shared" si="29"/>
        <v>0</v>
      </c>
      <c r="AM10" s="91">
        <f t="shared" si="30"/>
        <v>0</v>
      </c>
      <c r="AN10" s="91" t="str">
        <f t="shared" si="31"/>
        <v/>
      </c>
      <c r="AO10" s="1058" t="str">
        <f>+Parameter!$D$5</f>
        <v>A</v>
      </c>
      <c r="AP10" s="1054">
        <f t="shared" si="32"/>
        <v>0</v>
      </c>
      <c r="AQ10" s="376">
        <f>+Parameter!AH10</f>
        <v>0</v>
      </c>
      <c r="AR10" s="377">
        <f>+Parameter!AI10</f>
        <v>0</v>
      </c>
      <c r="AS10" s="623">
        <f>SUMIFS($I$4:$I$48,$F$4:$F$48,AQ9,$E$4:$E$48,AQ10)+SUMIFS($J$4:$J$48,$F$4:$F$48,AQ9,$E$4:$E$48,AQ10)+SUMIFS($H$4:$H$48,$F$4:$F$48,AQ9,$E$4:$E$48,AQ10)</f>
        <v>0</v>
      </c>
      <c r="AT10" s="367"/>
      <c r="AU10" s="376" t="str">
        <f>+Parameter!AL10</f>
        <v>F</v>
      </c>
      <c r="AV10" s="377" t="str">
        <f>+Parameter!AM10</f>
        <v>Förderkreise</v>
      </c>
      <c r="AW10" s="367">
        <f>SUMIFS($I$4:$I$48,$F$4:$F$48,AQ9,$E$4:$E$48,AU10)+SUMIFS($J$4:$J$48,$F$4:$F$48,AQ9,$E$4:$E$48,AU10)+SUMIFS($H$4:$H$48,$F$4:$F$48,AQ9,$E$4:$E$48,AU10)</f>
        <v>0</v>
      </c>
      <c r="AX10" s="367"/>
      <c r="AY10" s="376" t="str">
        <f>+Parameter!AP10</f>
        <v>U</v>
      </c>
      <c r="AZ10" s="377" t="str">
        <f>+Parameter!AQ10</f>
        <v>Urlaub</v>
      </c>
      <c r="BA10" s="367">
        <f>SUMIFS($I$4:$I$48,$F$4:$F$48,AQ9,$E$4:$E$48,AY10)+SUMIFS($J$4:$J$48,$F$4:$F$48,AQ9,$E$4:$E$48,AY10)+SUMIFS($H$4:$H$48,$F$4:$F$48,AQ9,$E$4:$E$48,AY10)</f>
        <v>0</v>
      </c>
      <c r="BB10" s="370" t="str">
        <f>IF(AND($B$50="y",BB11&lt;&gt;0),"aktuell","")</f>
        <v/>
      </c>
      <c r="BD10" s="268"/>
      <c r="BE10" s="274">
        <f>IF($I$2=AQ9,1,IF($I$2=Jahr!$M$7,1,0))</f>
        <v>1</v>
      </c>
      <c r="BF10" s="728">
        <v>1</v>
      </c>
      <c r="BG10" s="699">
        <f t="shared" si="33"/>
        <v>0</v>
      </c>
      <c r="BH10" s="699">
        <f t="shared" si="34"/>
        <v>0</v>
      </c>
      <c r="BI10" s="699">
        <f t="shared" si="35"/>
        <v>0</v>
      </c>
      <c r="BJ10" s="700">
        <f t="shared" si="36"/>
        <v>0</v>
      </c>
      <c r="BK10" s="700">
        <f t="shared" si="37"/>
        <v>0</v>
      </c>
      <c r="BL10" s="700">
        <f t="shared" si="38"/>
        <v>0</v>
      </c>
      <c r="BM10" s="701">
        <f t="shared" si="39"/>
        <v>0</v>
      </c>
      <c r="BN10" s="701">
        <f t="shared" si="40"/>
        <v>0</v>
      </c>
      <c r="BO10" s="701">
        <f t="shared" si="41"/>
        <v>0</v>
      </c>
      <c r="BP10" s="698">
        <f t="shared" si="42"/>
        <v>0</v>
      </c>
      <c r="BQ10" s="698">
        <f t="shared" si="43"/>
        <v>0</v>
      </c>
      <c r="BR10" s="698">
        <f t="shared" si="44"/>
        <v>0</v>
      </c>
      <c r="BS10" s="270" t="s">
        <v>8</v>
      </c>
      <c r="BV10" s="1055"/>
      <c r="BW10" s="1056"/>
      <c r="BX10" s="1026"/>
    </row>
    <row r="11" spans="1:76" ht="13.35" customHeight="1" x14ac:dyDescent="0.45">
      <c r="A11" s="1003" t="str">
        <f t="shared" si="0"/>
        <v>!</v>
      </c>
      <c r="B11" s="721"/>
      <c r="C11" s="1180"/>
      <c r="D11" s="722"/>
      <c r="E11" s="585"/>
      <c r="F11" s="586"/>
      <c r="G11" s="592"/>
      <c r="H11" s="1191"/>
      <c r="I11" s="1192"/>
      <c r="J11" s="1193"/>
      <c r="K11" s="1057">
        <f t="shared" si="4"/>
        <v>0</v>
      </c>
      <c r="L11" s="1049">
        <f t="shared" si="2"/>
        <v>0</v>
      </c>
      <c r="M11" s="1050">
        <f t="shared" si="45"/>
        <v>0</v>
      </c>
      <c r="N11" s="1051">
        <f t="shared" si="5"/>
        <v>0</v>
      </c>
      <c r="O11" s="87">
        <f t="shared" si="6"/>
        <v>0</v>
      </c>
      <c r="P11" s="87" t="str">
        <f t="shared" si="7"/>
        <v/>
      </c>
      <c r="Q11" s="1052">
        <f t="shared" si="8"/>
        <v>0</v>
      </c>
      <c r="R11" s="87">
        <f t="shared" si="9"/>
        <v>0</v>
      </c>
      <c r="S11" s="87" t="str">
        <f t="shared" si="10"/>
        <v/>
      </c>
      <c r="T11" s="1052">
        <f t="shared" si="11"/>
        <v>0</v>
      </c>
      <c r="U11" s="87">
        <f t="shared" si="12"/>
        <v>0</v>
      </c>
      <c r="V11" s="87" t="str">
        <f t="shared" si="13"/>
        <v/>
      </c>
      <c r="W11" s="1052">
        <f t="shared" si="14"/>
        <v>1</v>
      </c>
      <c r="X11" s="87">
        <f t="shared" si="15"/>
        <v>0</v>
      </c>
      <c r="Y11" s="87">
        <f t="shared" si="16"/>
        <v>0</v>
      </c>
      <c r="Z11" s="1052">
        <f t="shared" si="17"/>
        <v>1</v>
      </c>
      <c r="AA11" s="87">
        <f t="shared" si="18"/>
        <v>0</v>
      </c>
      <c r="AB11" s="87">
        <f t="shared" si="19"/>
        <v>0</v>
      </c>
      <c r="AC11" s="1052">
        <f t="shared" si="20"/>
        <v>1</v>
      </c>
      <c r="AD11" s="87">
        <f t="shared" si="21"/>
        <v>0</v>
      </c>
      <c r="AE11" s="87">
        <f t="shared" si="22"/>
        <v>0</v>
      </c>
      <c r="AF11" s="1052">
        <f t="shared" si="23"/>
        <v>1</v>
      </c>
      <c r="AG11" s="87">
        <f t="shared" si="24"/>
        <v>0</v>
      </c>
      <c r="AH11" s="87">
        <f t="shared" si="25"/>
        <v>0</v>
      </c>
      <c r="AI11" s="1052">
        <f t="shared" si="26"/>
        <v>1</v>
      </c>
      <c r="AJ11" s="87">
        <f t="shared" si="27"/>
        <v>0</v>
      </c>
      <c r="AK11" s="87">
        <f t="shared" si="28"/>
        <v>0</v>
      </c>
      <c r="AL11" s="1052">
        <f t="shared" si="29"/>
        <v>0</v>
      </c>
      <c r="AM11" s="91">
        <f t="shared" si="30"/>
        <v>0</v>
      </c>
      <c r="AN11" s="91" t="str">
        <f t="shared" si="31"/>
        <v/>
      </c>
      <c r="AO11" s="1058" t="str">
        <f>+Parameter!$D$5</f>
        <v>A</v>
      </c>
      <c r="AP11" s="1054">
        <f t="shared" si="32"/>
        <v>0</v>
      </c>
      <c r="AQ11" s="377">
        <f>+Parameter!AH11</f>
        <v>0</v>
      </c>
      <c r="AR11" s="377">
        <f>+Parameter!AI11</f>
        <v>0</v>
      </c>
      <c r="AS11" s="623">
        <f>SUMIFS($I$4:$I$48,$F$4:$F$48,AQ9,$E$4:$E$48,AQ11)+SUMIFS($J$4:$J$48,$F$4:$F$48,AQ9,$E$4:$E$48,AQ11)+SUMIFS($H$4:$H$48,$F$4:$F$48,AQ9,$E$4:$E$48,AQ11)</f>
        <v>0</v>
      </c>
      <c r="AT11" s="367"/>
      <c r="AU11" s="377" t="str">
        <f>+Parameter!AL11</f>
        <v>G</v>
      </c>
      <c r="AV11" s="377" t="str">
        <f>+Parameter!AM11</f>
        <v>Geschenke</v>
      </c>
      <c r="AW11" s="367">
        <f>SUMIFS($I$4:$I$48,$F$4:$F$48,AQ9,$E$4:$E$48,AU11)+SUMIFS($J$4:$J$48,$F$4:$F$48,AQ9,$E$4:$E$48,AU11)+SUMIFS($H$4:$H$48,$F$4:$F$48,AQ9,$E$4:$E$48,AU11)</f>
        <v>0</v>
      </c>
      <c r="AX11" s="367"/>
      <c r="AY11" s="377" t="str">
        <f>+Parameter!AP11</f>
        <v>V</v>
      </c>
      <c r="AZ11" s="377" t="str">
        <f>+Parameter!AQ11</f>
        <v>Veranstaltungn</v>
      </c>
      <c r="BA11" s="367">
        <f>SUMIFS($I$4:$I$48,$F$4:$F$48,AQ9,$E$4:$E$48,AY11)+SUMIFS($J$4:$J$48,$F$4:$F$48,AQ9,$E$4:$E$48,AY11)+SUMIFS($H$4:$H$48,$F$4:$F$48,AQ9,$E$4:$E$48,AY11)</f>
        <v>0</v>
      </c>
      <c r="BB11" s="371">
        <f>+S2</f>
        <v>0</v>
      </c>
      <c r="BD11" s="268"/>
      <c r="BE11" s="274">
        <f>IF($I$2=AQ9,1,IF($I$2=Jahr!$M$7,1,0))</f>
        <v>1</v>
      </c>
      <c r="BF11" s="728">
        <v>1</v>
      </c>
      <c r="BG11" s="699">
        <f t="shared" si="33"/>
        <v>0</v>
      </c>
      <c r="BH11" s="699">
        <f t="shared" si="34"/>
        <v>0</v>
      </c>
      <c r="BI11" s="699">
        <f t="shared" si="35"/>
        <v>0</v>
      </c>
      <c r="BJ11" s="700">
        <f t="shared" si="36"/>
        <v>0</v>
      </c>
      <c r="BK11" s="700">
        <f t="shared" si="37"/>
        <v>0</v>
      </c>
      <c r="BL11" s="700">
        <f t="shared" si="38"/>
        <v>0</v>
      </c>
      <c r="BM11" s="701">
        <f t="shared" si="39"/>
        <v>0</v>
      </c>
      <c r="BN11" s="701">
        <f t="shared" si="40"/>
        <v>0</v>
      </c>
      <c r="BO11" s="701">
        <f t="shared" si="41"/>
        <v>0</v>
      </c>
      <c r="BP11" s="698">
        <f t="shared" si="42"/>
        <v>0</v>
      </c>
      <c r="BQ11" s="698">
        <f t="shared" si="43"/>
        <v>0</v>
      </c>
      <c r="BR11" s="698">
        <f t="shared" si="44"/>
        <v>0</v>
      </c>
      <c r="BS11" s="275">
        <f>SUMIFS($H$4:$H$48,$F$4:$F$48,AQ9,$B$4:$B$48,"&gt;0")</f>
        <v>0</v>
      </c>
      <c r="BT11" s="275">
        <f>SUMIFS($I$4:$I$48,$F$4:$F$48,AQ9,$B$4:$B$48,"&gt;0")</f>
        <v>0</v>
      </c>
      <c r="BU11" s="275">
        <f>SUMIFS($J$4:$J$48,$F$4:$F$48,AQ9,$B$4:$B$48,"&gt;0")</f>
        <v>0</v>
      </c>
      <c r="BV11" s="276"/>
      <c r="BW11" s="1056"/>
      <c r="BX11" s="1026"/>
    </row>
    <row r="12" spans="1:76" ht="13.35" customHeight="1" x14ac:dyDescent="0.45">
      <c r="A12" s="1003" t="str">
        <f t="shared" si="0"/>
        <v>!</v>
      </c>
      <c r="B12" s="721"/>
      <c r="C12" s="1180"/>
      <c r="D12" s="722"/>
      <c r="E12" s="585"/>
      <c r="F12" s="586"/>
      <c r="G12" s="592"/>
      <c r="H12" s="1191"/>
      <c r="I12" s="1192"/>
      <c r="J12" s="1193"/>
      <c r="K12" s="1057">
        <f t="shared" si="4"/>
        <v>0</v>
      </c>
      <c r="L12" s="1049">
        <f t="shared" si="2"/>
        <v>0</v>
      </c>
      <c r="M12" s="1050">
        <f>IF(AND(B12&gt;0,B12&lt;&gt;"x",M11&lt;&gt;0),+M11+1,0)</f>
        <v>0</v>
      </c>
      <c r="N12" s="1051">
        <f t="shared" si="5"/>
        <v>0</v>
      </c>
      <c r="O12" s="87">
        <f t="shared" si="6"/>
        <v>0</v>
      </c>
      <c r="P12" s="87" t="str">
        <f t="shared" si="7"/>
        <v/>
      </c>
      <c r="Q12" s="1052">
        <f t="shared" si="8"/>
        <v>0</v>
      </c>
      <c r="R12" s="87">
        <f t="shared" si="9"/>
        <v>0</v>
      </c>
      <c r="S12" s="87" t="str">
        <f t="shared" si="10"/>
        <v/>
      </c>
      <c r="T12" s="1052">
        <f t="shared" si="11"/>
        <v>0</v>
      </c>
      <c r="U12" s="87">
        <f t="shared" si="12"/>
        <v>0</v>
      </c>
      <c r="V12" s="87" t="str">
        <f t="shared" si="13"/>
        <v/>
      </c>
      <c r="W12" s="1052">
        <f t="shared" si="14"/>
        <v>1</v>
      </c>
      <c r="X12" s="87">
        <f t="shared" si="15"/>
        <v>0</v>
      </c>
      <c r="Y12" s="87">
        <f t="shared" si="16"/>
        <v>0</v>
      </c>
      <c r="Z12" s="1052">
        <f t="shared" si="17"/>
        <v>1</v>
      </c>
      <c r="AA12" s="87">
        <f t="shared" si="18"/>
        <v>0</v>
      </c>
      <c r="AB12" s="87">
        <f t="shared" si="19"/>
        <v>0</v>
      </c>
      <c r="AC12" s="1052">
        <f t="shared" si="20"/>
        <v>1</v>
      </c>
      <c r="AD12" s="87">
        <f t="shared" si="21"/>
        <v>0</v>
      </c>
      <c r="AE12" s="87">
        <f t="shared" si="22"/>
        <v>0</v>
      </c>
      <c r="AF12" s="1052">
        <f t="shared" si="23"/>
        <v>1</v>
      </c>
      <c r="AG12" s="87">
        <f t="shared" si="24"/>
        <v>0</v>
      </c>
      <c r="AH12" s="87">
        <f t="shared" si="25"/>
        <v>0</v>
      </c>
      <c r="AI12" s="1052">
        <f t="shared" si="26"/>
        <v>1</v>
      </c>
      <c r="AJ12" s="87">
        <f t="shared" si="27"/>
        <v>0</v>
      </c>
      <c r="AK12" s="87">
        <f t="shared" si="28"/>
        <v>0</v>
      </c>
      <c r="AL12" s="1052">
        <f t="shared" si="29"/>
        <v>0</v>
      </c>
      <c r="AM12" s="91">
        <f t="shared" si="30"/>
        <v>0</v>
      </c>
      <c r="AN12" s="91" t="str">
        <f t="shared" si="31"/>
        <v/>
      </c>
      <c r="AO12" s="1058" t="str">
        <f>+Parameter!$D$5</f>
        <v>A</v>
      </c>
      <c r="AP12" s="1054">
        <f t="shared" si="32"/>
        <v>0</v>
      </c>
      <c r="AQ12" s="377">
        <f>+Parameter!AH12</f>
        <v>0</v>
      </c>
      <c r="AR12" s="377">
        <f>+Parameter!AI12</f>
        <v>0</v>
      </c>
      <c r="AS12" s="623">
        <f>SUMIFS($I$4:$I$48,$F$4:$F$48,AQ9,$E$4:$E$48,AQ12)+SUMIFS($J$4:$J$48,$F$4:$F$48,AQ9,$E$4:$E$48,AQ12)+SUMIFS($H$4:$H$48,$F$4:$F$48,AQ9,$E$4:$E$48,AQ12)</f>
        <v>0</v>
      </c>
      <c r="AT12" s="367"/>
      <c r="AU12" s="377" t="str">
        <f>+Parameter!AL12</f>
        <v>H</v>
      </c>
      <c r="AV12" s="377" t="str">
        <f>+Parameter!AM12</f>
        <v>Hobby</v>
      </c>
      <c r="AW12" s="367">
        <f>SUMIFS($I$4:$I$48,$F$4:$F$48,AQ9,$E$4:$E$48,AU12)+SUMIFS($J$4:$J$48,$F$4:$F$48,AQ9,$E$4:$E$48,AU12)+SUMIFS($H$4:$H$48,$F$4:$F$48,AQ9,$E$4:$E$48,AU12)</f>
        <v>0</v>
      </c>
      <c r="AX12" s="367"/>
      <c r="AY12" s="377">
        <f>+Parameter!AP12</f>
        <v>0</v>
      </c>
      <c r="AZ12" s="377">
        <f>+Parameter!AQ12</f>
        <v>0</v>
      </c>
      <c r="BA12" s="367">
        <f>SUMIFS($I$4:$I$48,$F$4:$F$48,AQ9,$E$4:$E$48,AY12)+SUMIFS($J$4:$J$48,$F$4:$F$48,AQ9,$E$4:$E$48,AY12)+SUMIFS($H$4:$H$48,$F$4:$F$48,AQ9,$E$4:$E$48,AY12)</f>
        <v>0</v>
      </c>
      <c r="BB12" s="372" t="str">
        <f>IF(BB13&lt;&gt;0,"Monatsende","")</f>
        <v/>
      </c>
      <c r="BD12" s="268"/>
      <c r="BE12" s="274">
        <f>IF($I$2=AQ9,1,IF($I$2=Jahr!$M$7,1,0))</f>
        <v>1</v>
      </c>
      <c r="BF12" s="728">
        <v>1</v>
      </c>
      <c r="BG12" s="699">
        <f t="shared" si="33"/>
        <v>0</v>
      </c>
      <c r="BH12" s="699">
        <f t="shared" si="34"/>
        <v>0</v>
      </c>
      <c r="BI12" s="699">
        <f t="shared" si="35"/>
        <v>0</v>
      </c>
      <c r="BJ12" s="700">
        <f t="shared" si="36"/>
        <v>0</v>
      </c>
      <c r="BK12" s="700">
        <f t="shared" si="37"/>
        <v>0</v>
      </c>
      <c r="BL12" s="700">
        <f t="shared" si="38"/>
        <v>0</v>
      </c>
      <c r="BM12" s="701">
        <f t="shared" si="39"/>
        <v>0</v>
      </c>
      <c r="BN12" s="701">
        <f t="shared" si="40"/>
        <v>0</v>
      </c>
      <c r="BO12" s="701">
        <f t="shared" si="41"/>
        <v>0</v>
      </c>
      <c r="BP12" s="698">
        <f t="shared" si="42"/>
        <v>0</v>
      </c>
      <c r="BQ12" s="698">
        <f t="shared" si="43"/>
        <v>0</v>
      </c>
      <c r="BR12" s="698">
        <f t="shared" si="44"/>
        <v>0</v>
      </c>
      <c r="BS12" s="270" t="s">
        <v>22</v>
      </c>
      <c r="BV12" s="1055"/>
      <c r="BW12" s="1056"/>
      <c r="BX12" s="1026"/>
    </row>
    <row r="13" spans="1:76" ht="13.35" customHeight="1" x14ac:dyDescent="0.45">
      <c r="A13" s="1003" t="str">
        <f t="shared" si="0"/>
        <v>!</v>
      </c>
      <c r="B13" s="721"/>
      <c r="C13" s="1180"/>
      <c r="D13" s="722"/>
      <c r="E13" s="585"/>
      <c r="F13" s="586"/>
      <c r="G13" s="592"/>
      <c r="H13" s="1191"/>
      <c r="I13" s="1192"/>
      <c r="J13" s="1193"/>
      <c r="K13" s="1057">
        <f t="shared" si="4"/>
        <v>0</v>
      </c>
      <c r="L13" s="1049">
        <f t="shared" si="2"/>
        <v>0</v>
      </c>
      <c r="M13" s="1050">
        <f>IF(AND(B13&gt;0,B13&lt;&gt;"x",M12&lt;&gt;0),+M12+1,0)</f>
        <v>0</v>
      </c>
      <c r="N13" s="1051">
        <f t="shared" si="5"/>
        <v>0</v>
      </c>
      <c r="O13" s="87">
        <f t="shared" si="6"/>
        <v>0</v>
      </c>
      <c r="P13" s="87" t="str">
        <f t="shared" si="7"/>
        <v/>
      </c>
      <c r="Q13" s="1052">
        <f t="shared" si="8"/>
        <v>0</v>
      </c>
      <c r="R13" s="87">
        <f t="shared" si="9"/>
        <v>0</v>
      </c>
      <c r="S13" s="87" t="str">
        <f t="shared" si="10"/>
        <v/>
      </c>
      <c r="T13" s="1052">
        <f t="shared" si="11"/>
        <v>0</v>
      </c>
      <c r="U13" s="87">
        <f t="shared" si="12"/>
        <v>0</v>
      </c>
      <c r="V13" s="87" t="str">
        <f t="shared" si="13"/>
        <v/>
      </c>
      <c r="W13" s="1052">
        <f t="shared" si="14"/>
        <v>1</v>
      </c>
      <c r="X13" s="87">
        <f t="shared" si="15"/>
        <v>0</v>
      </c>
      <c r="Y13" s="87">
        <f t="shared" si="16"/>
        <v>0</v>
      </c>
      <c r="Z13" s="1052">
        <f t="shared" si="17"/>
        <v>1</v>
      </c>
      <c r="AA13" s="87">
        <f t="shared" si="18"/>
        <v>0</v>
      </c>
      <c r="AB13" s="87">
        <f t="shared" si="19"/>
        <v>0</v>
      </c>
      <c r="AC13" s="1052">
        <f t="shared" si="20"/>
        <v>1</v>
      </c>
      <c r="AD13" s="87">
        <f t="shared" si="21"/>
        <v>0</v>
      </c>
      <c r="AE13" s="87">
        <f t="shared" si="22"/>
        <v>0</v>
      </c>
      <c r="AF13" s="1052">
        <f t="shared" si="23"/>
        <v>1</v>
      </c>
      <c r="AG13" s="87">
        <f t="shared" si="24"/>
        <v>0</v>
      </c>
      <c r="AH13" s="87">
        <f t="shared" si="25"/>
        <v>0</v>
      </c>
      <c r="AI13" s="1052">
        <f t="shared" si="26"/>
        <v>1</v>
      </c>
      <c r="AJ13" s="87">
        <f t="shared" si="27"/>
        <v>0</v>
      </c>
      <c r="AK13" s="87">
        <f t="shared" si="28"/>
        <v>0</v>
      </c>
      <c r="AL13" s="1052">
        <f t="shared" si="29"/>
        <v>0</v>
      </c>
      <c r="AM13" s="91">
        <f t="shared" si="30"/>
        <v>0</v>
      </c>
      <c r="AN13" s="91" t="str">
        <f t="shared" si="31"/>
        <v/>
      </c>
      <c r="AO13" s="1058" t="str">
        <f>+Parameter!$D$5</f>
        <v>A</v>
      </c>
      <c r="AP13" s="1054">
        <f t="shared" si="32"/>
        <v>0</v>
      </c>
      <c r="AQ13" s="378">
        <f>+Parameter!AH13</f>
        <v>0</v>
      </c>
      <c r="AR13" s="378">
        <f>+Parameter!AI13</f>
        <v>0</v>
      </c>
      <c r="AS13" s="623">
        <f>SUMIFS($I$4:$I$48,$F$4:$F$48,AQ9,$E$4:$E$48,AQ13)+SUMIFS($J$4:$J$48,$F$4:$F$48,AQ9,$E$4:$E$48,AQ13)+SUMIFS($H$4:$H$48,$F$4:$F$48,AQ9,$E$4:$E$48,AQ13)</f>
        <v>0</v>
      </c>
      <c r="AT13" s="373"/>
      <c r="AU13" s="378" t="str">
        <f>+Parameter!AL13</f>
        <v>S</v>
      </c>
      <c r="AV13" s="378" t="str">
        <f>+Parameter!AM13</f>
        <v>Sport</v>
      </c>
      <c r="AW13" s="367">
        <f>SUMIFS($I$4:$I$48,$F$4:$F$48,AQ9,$E$4:$E$48,AU13)+SUMIFS($J$4:$J$48,$F$4:$F$48,AQ9,$E$4:$E$48,AU13)+SUMIFS($H$4:$H$48,$F$4:$F$48,AQ9,$E$4:$E$48,AU13)</f>
        <v>0</v>
      </c>
      <c r="AX13" s="373"/>
      <c r="AY13" s="378" t="str">
        <f>+Parameter!AP13</f>
        <v>A</v>
      </c>
      <c r="AZ13" s="378" t="str">
        <f>+Parameter!AQ13</f>
        <v>Akkordeon</v>
      </c>
      <c r="BA13" s="367">
        <f>SUMIFS($I$4:$I$48,$F$4:$F$48,AQ9,$E$4:$E$48,AY13)+SUMIFS($J$4:$J$48,$F$4:$F$48,AQ9,$E$4:$E$48,AY13)+SUMIFS($H$4:$H$48,$F$4:$F$48,AQ9,$E$4:$E$48,AY13)</f>
        <v>0</v>
      </c>
      <c r="BB13" s="375">
        <f>+S3</f>
        <v>0</v>
      </c>
      <c r="BD13" s="268"/>
      <c r="BE13" s="274">
        <f>IF($I$2=AQ9,1,IF($I$2=Jahr!$M$7,1,0))</f>
        <v>1</v>
      </c>
      <c r="BF13" s="728">
        <v>1</v>
      </c>
      <c r="BG13" s="702">
        <f t="shared" si="33"/>
        <v>0</v>
      </c>
      <c r="BH13" s="702">
        <f t="shared" si="34"/>
        <v>0</v>
      </c>
      <c r="BI13" s="702">
        <f t="shared" si="35"/>
        <v>0</v>
      </c>
      <c r="BJ13" s="703">
        <f t="shared" si="36"/>
        <v>0</v>
      </c>
      <c r="BK13" s="703">
        <f t="shared" si="37"/>
        <v>0</v>
      </c>
      <c r="BL13" s="703">
        <f t="shared" si="38"/>
        <v>0</v>
      </c>
      <c r="BM13" s="704">
        <f t="shared" si="39"/>
        <v>0</v>
      </c>
      <c r="BN13" s="704">
        <f t="shared" si="40"/>
        <v>0</v>
      </c>
      <c r="BO13" s="704">
        <f t="shared" si="41"/>
        <v>0</v>
      </c>
      <c r="BP13" s="705">
        <f t="shared" si="42"/>
        <v>0</v>
      </c>
      <c r="BQ13" s="705">
        <f t="shared" si="43"/>
        <v>0</v>
      </c>
      <c r="BR13" s="705">
        <f t="shared" si="44"/>
        <v>0</v>
      </c>
      <c r="BS13" s="277">
        <f>SUMIFS($H$4:$H$48,$F$4:$F$48,AQ9)</f>
        <v>0</v>
      </c>
      <c r="BT13" s="277">
        <f>SUMIFS($I$4:$I$48,$F$4:$F$48,AQ9)</f>
        <v>0</v>
      </c>
      <c r="BU13" s="277">
        <f>SUMIFS($J$4:$J$48,$F$4:$F$48,AQ9)</f>
        <v>0</v>
      </c>
      <c r="BV13" s="278">
        <f>IF($AP$2=0,+BW13-BB9,0)</f>
        <v>0</v>
      </c>
      <c r="BW13" s="1059">
        <f>+S$50</f>
        <v>0</v>
      </c>
      <c r="BX13" s="1026"/>
    </row>
    <row r="14" spans="1:76" ht="13.35" customHeight="1" x14ac:dyDescent="0.45">
      <c r="A14" s="1003" t="str">
        <f t="shared" si="0"/>
        <v>!</v>
      </c>
      <c r="B14" s="721"/>
      <c r="C14" s="1180"/>
      <c r="D14" s="722"/>
      <c r="E14" s="585"/>
      <c r="F14" s="586"/>
      <c r="G14" s="592"/>
      <c r="H14" s="1191"/>
      <c r="I14" s="1192"/>
      <c r="J14" s="1193"/>
      <c r="K14" s="1057">
        <f t="shared" si="4"/>
        <v>0</v>
      </c>
      <c r="L14" s="1049">
        <f t="shared" si="2"/>
        <v>0</v>
      </c>
      <c r="M14" s="1050">
        <f>IF(AND(B14&gt;0,B14&lt;&gt;"x",M13&lt;&gt;0),+M13+1,0)</f>
        <v>0</v>
      </c>
      <c r="N14" s="1051">
        <f t="shared" si="5"/>
        <v>0</v>
      </c>
      <c r="O14" s="87">
        <f t="shared" si="6"/>
        <v>0</v>
      </c>
      <c r="P14" s="87" t="str">
        <f t="shared" si="7"/>
        <v/>
      </c>
      <c r="Q14" s="1052">
        <f t="shared" si="8"/>
        <v>0</v>
      </c>
      <c r="R14" s="87">
        <f t="shared" si="9"/>
        <v>0</v>
      </c>
      <c r="S14" s="87" t="str">
        <f t="shared" si="10"/>
        <v/>
      </c>
      <c r="T14" s="1052">
        <f t="shared" si="11"/>
        <v>0</v>
      </c>
      <c r="U14" s="87">
        <f t="shared" si="12"/>
        <v>0</v>
      </c>
      <c r="V14" s="87" t="str">
        <f t="shared" si="13"/>
        <v/>
      </c>
      <c r="W14" s="1052">
        <f t="shared" si="14"/>
        <v>1</v>
      </c>
      <c r="X14" s="87">
        <f t="shared" si="15"/>
        <v>0</v>
      </c>
      <c r="Y14" s="87">
        <f t="shared" si="16"/>
        <v>0</v>
      </c>
      <c r="Z14" s="1052">
        <f t="shared" si="17"/>
        <v>1</v>
      </c>
      <c r="AA14" s="87">
        <f t="shared" si="18"/>
        <v>0</v>
      </c>
      <c r="AB14" s="87">
        <f t="shared" si="19"/>
        <v>0</v>
      </c>
      <c r="AC14" s="1052">
        <f t="shared" si="20"/>
        <v>1</v>
      </c>
      <c r="AD14" s="87">
        <f t="shared" si="21"/>
        <v>0</v>
      </c>
      <c r="AE14" s="87">
        <f t="shared" si="22"/>
        <v>0</v>
      </c>
      <c r="AF14" s="1052">
        <f t="shared" si="23"/>
        <v>1</v>
      </c>
      <c r="AG14" s="87">
        <f t="shared" si="24"/>
        <v>0</v>
      </c>
      <c r="AH14" s="87">
        <f t="shared" si="25"/>
        <v>0</v>
      </c>
      <c r="AI14" s="1052">
        <f t="shared" si="26"/>
        <v>1</v>
      </c>
      <c r="AJ14" s="87">
        <f t="shared" si="27"/>
        <v>0</v>
      </c>
      <c r="AK14" s="87">
        <f t="shared" si="28"/>
        <v>0</v>
      </c>
      <c r="AL14" s="1052">
        <f t="shared" si="29"/>
        <v>0</v>
      </c>
      <c r="AM14" s="91">
        <f t="shared" si="30"/>
        <v>0</v>
      </c>
      <c r="AN14" s="91" t="str">
        <f t="shared" si="31"/>
        <v/>
      </c>
      <c r="AO14" s="1053">
        <f>IF(AP14="E",1,0)</f>
        <v>0</v>
      </c>
      <c r="AP14" s="1054">
        <f t="shared" si="32"/>
        <v>0</v>
      </c>
      <c r="AQ14" s="217" t="str">
        <f>+Parameter!AH14</f>
        <v>Arzt</v>
      </c>
      <c r="AR14" s="631"/>
      <c r="AS14" s="632">
        <f>SUM(AS15:AS18)</f>
        <v>0</v>
      </c>
      <c r="AT14" s="632"/>
      <c r="AU14" s="632"/>
      <c r="AV14" s="632"/>
      <c r="AW14" s="632">
        <f>SUM(AW15:AW18)</f>
        <v>0</v>
      </c>
      <c r="AX14" s="632"/>
      <c r="AY14" s="632"/>
      <c r="AZ14" s="632"/>
      <c r="BA14" s="632">
        <f>SUM(BA15:BA18)</f>
        <v>0</v>
      </c>
      <c r="BB14" s="634">
        <f>+BA14+AW14+AS14</f>
        <v>0</v>
      </c>
      <c r="BD14" s="268"/>
      <c r="BE14" s="274">
        <f>IF($I$2=AQ14,1,IF($I$2=Jahr!$M$7,1,0))</f>
        <v>1</v>
      </c>
      <c r="BF14" s="728">
        <v>1</v>
      </c>
      <c r="BG14" s="227"/>
      <c r="BH14" s="227"/>
      <c r="BI14" s="227"/>
      <c r="BJ14" s="227"/>
      <c r="BK14" s="227"/>
      <c r="BL14" s="227"/>
      <c r="BM14" s="227"/>
      <c r="BN14" s="227"/>
      <c r="BO14" s="227"/>
      <c r="BP14" s="273"/>
      <c r="BQ14" s="273"/>
      <c r="BR14" s="273"/>
      <c r="BV14" s="1055"/>
      <c r="BW14" s="1056"/>
      <c r="BX14" s="1026"/>
    </row>
    <row r="15" spans="1:76" ht="13.35" customHeight="1" x14ac:dyDescent="0.45">
      <c r="A15" s="1003" t="str">
        <f t="shared" si="0"/>
        <v>!</v>
      </c>
      <c r="B15" s="721"/>
      <c r="C15" s="1180"/>
      <c r="D15" s="722"/>
      <c r="E15" s="585"/>
      <c r="F15" s="586"/>
      <c r="G15" s="592"/>
      <c r="H15" s="1191"/>
      <c r="I15" s="1192"/>
      <c r="J15" s="1193"/>
      <c r="K15" s="1057">
        <f t="shared" si="4"/>
        <v>0</v>
      </c>
      <c r="L15" s="1049">
        <f t="shared" si="2"/>
        <v>0</v>
      </c>
      <c r="M15" s="1050">
        <f>IF(AND(B15&gt;0,B15&lt;&gt;"x",M14&lt;&gt;0),+M14+1,0)</f>
        <v>0</v>
      </c>
      <c r="N15" s="1051">
        <f t="shared" si="5"/>
        <v>0</v>
      </c>
      <c r="O15" s="87">
        <f t="shared" si="6"/>
        <v>0</v>
      </c>
      <c r="P15" s="87" t="str">
        <f t="shared" si="7"/>
        <v/>
      </c>
      <c r="Q15" s="1052">
        <f t="shared" si="8"/>
        <v>0</v>
      </c>
      <c r="R15" s="87">
        <f t="shared" si="9"/>
        <v>0</v>
      </c>
      <c r="S15" s="87" t="str">
        <f t="shared" si="10"/>
        <v/>
      </c>
      <c r="T15" s="1052">
        <f t="shared" si="11"/>
        <v>0</v>
      </c>
      <c r="U15" s="87">
        <f t="shared" si="12"/>
        <v>0</v>
      </c>
      <c r="V15" s="87" t="str">
        <f t="shared" si="13"/>
        <v/>
      </c>
      <c r="W15" s="1052">
        <f t="shared" si="14"/>
        <v>1</v>
      </c>
      <c r="X15" s="87">
        <f t="shared" si="15"/>
        <v>0</v>
      </c>
      <c r="Y15" s="87">
        <f t="shared" si="16"/>
        <v>0</v>
      </c>
      <c r="Z15" s="1052">
        <f t="shared" si="17"/>
        <v>1</v>
      </c>
      <c r="AA15" s="87">
        <f t="shared" si="18"/>
        <v>0</v>
      </c>
      <c r="AB15" s="87">
        <f t="shared" si="19"/>
        <v>0</v>
      </c>
      <c r="AC15" s="1052">
        <f t="shared" si="20"/>
        <v>1</v>
      </c>
      <c r="AD15" s="87">
        <f t="shared" si="21"/>
        <v>0</v>
      </c>
      <c r="AE15" s="87">
        <f t="shared" si="22"/>
        <v>0</v>
      </c>
      <c r="AF15" s="1052">
        <f t="shared" si="23"/>
        <v>1</v>
      </c>
      <c r="AG15" s="87">
        <f t="shared" si="24"/>
        <v>0</v>
      </c>
      <c r="AH15" s="87">
        <f t="shared" si="25"/>
        <v>0</v>
      </c>
      <c r="AI15" s="1052">
        <f t="shared" si="26"/>
        <v>1</v>
      </c>
      <c r="AJ15" s="87">
        <f t="shared" si="27"/>
        <v>0</v>
      </c>
      <c r="AK15" s="87">
        <f t="shared" si="28"/>
        <v>0</v>
      </c>
      <c r="AL15" s="1052">
        <f t="shared" si="29"/>
        <v>0</v>
      </c>
      <c r="AM15" s="91">
        <f t="shared" si="30"/>
        <v>0</v>
      </c>
      <c r="AN15" s="91" t="str">
        <f t="shared" si="31"/>
        <v/>
      </c>
      <c r="AO15" s="1058" t="str">
        <f>+Parameter!$D$6</f>
        <v>A</v>
      </c>
      <c r="AP15" s="1054">
        <f t="shared" si="32"/>
        <v>0</v>
      </c>
      <c r="AQ15" s="380" t="str">
        <f>+Parameter!AH15</f>
        <v>A</v>
      </c>
      <c r="AR15" s="381" t="str">
        <f>+Parameter!AI15</f>
        <v>Augenarzt</v>
      </c>
      <c r="AS15" s="501">
        <f>SUMIFS($I$4:$I$48,$F$4:$F$48,AQ14,$E$4:$E$48,AQ15)+SUMIFS($J$4:$J$48,$F$4:$F$48,AQ14,$E$4:$E$48,AQ15)+SUMIFS($H$4:$H$48,$F$4:$F$48,AQ14,$E$4:$E$48,AQ15)</f>
        <v>0</v>
      </c>
      <c r="AT15" s="379"/>
      <c r="AU15" s="380" t="str">
        <f>+Parameter!AL15</f>
        <v>K</v>
      </c>
      <c r="AV15" s="381" t="str">
        <f>+Parameter!AM15</f>
        <v>Kardiologie</v>
      </c>
      <c r="AW15" s="379">
        <f>SUMIFS($I$4:$I$48,$F$4:$F$48,AQ14,$E$4:$E$48,AU15)+SUMIFS($J$4:$J$48,$F$4:$F$48,AQ14,$E$4:$E$48,AU15)+SUMIFS($H$4:$H$48,$F$4:$F$48,AQ14,$E$4:$E$48,AU15)</f>
        <v>0</v>
      </c>
      <c r="AX15" s="379"/>
      <c r="AY15" s="380" t="str">
        <f>+Parameter!AP15</f>
        <v>D</v>
      </c>
      <c r="AZ15" s="381" t="str">
        <f>+Parameter!AQ15</f>
        <v>DKV-Beitrag</v>
      </c>
      <c r="BA15" s="379">
        <f>SUMIFS($I$4:$I$48,$F$4:$F$48,AQ14,$E$4:$E$48,AY15)+SUMIFS($J$4:$J$48,$F$4:$F$48,AQ14,$E$4:$E$48,AY15)+SUMIFS($H$4:$H$48,$F$4:$F$48,AQ14,$E$4:$E$48,AY15)</f>
        <v>0</v>
      </c>
      <c r="BB15" s="370" t="str">
        <f>IF(AND($B$50="y",BB16&lt;&gt;0),"aktuell","")</f>
        <v/>
      </c>
      <c r="BD15" s="268"/>
      <c r="BE15" s="274">
        <f>IF($I$2=AQ14,1,IF($I$2=Jahr!$M$7,1,0))</f>
        <v>1</v>
      </c>
      <c r="BF15" s="728">
        <v>1</v>
      </c>
      <c r="BG15" s="699">
        <f t="shared" si="33"/>
        <v>0</v>
      </c>
      <c r="BH15" s="699">
        <f t="shared" si="34"/>
        <v>0</v>
      </c>
      <c r="BI15" s="699">
        <f t="shared" si="35"/>
        <v>0</v>
      </c>
      <c r="BJ15" s="700">
        <f t="shared" si="36"/>
        <v>0</v>
      </c>
      <c r="BK15" s="700">
        <f t="shared" si="37"/>
        <v>0</v>
      </c>
      <c r="BL15" s="700">
        <f t="shared" si="38"/>
        <v>0</v>
      </c>
      <c r="BM15" s="701">
        <f t="shared" si="39"/>
        <v>0</v>
      </c>
      <c r="BN15" s="701">
        <f t="shared" si="40"/>
        <v>0</v>
      </c>
      <c r="BO15" s="701">
        <f t="shared" si="41"/>
        <v>0</v>
      </c>
      <c r="BP15" s="698">
        <f t="shared" si="42"/>
        <v>0</v>
      </c>
      <c r="BQ15" s="698">
        <f t="shared" si="43"/>
        <v>0</v>
      </c>
      <c r="BR15" s="698">
        <f t="shared" si="44"/>
        <v>0</v>
      </c>
      <c r="BS15" s="270" t="s">
        <v>8</v>
      </c>
      <c r="BV15" s="1055"/>
      <c r="BW15" s="1056"/>
      <c r="BX15" s="1026"/>
    </row>
    <row r="16" spans="1:76" ht="13.35" customHeight="1" x14ac:dyDescent="0.45">
      <c r="A16" s="1003" t="str">
        <f t="shared" si="0"/>
        <v>!</v>
      </c>
      <c r="B16" s="721"/>
      <c r="C16" s="1180"/>
      <c r="D16" s="722"/>
      <c r="E16" s="585"/>
      <c r="F16" s="586"/>
      <c r="G16" s="592"/>
      <c r="H16" s="1191"/>
      <c r="I16" s="1192"/>
      <c r="J16" s="1193"/>
      <c r="K16" s="1057">
        <f t="shared" si="4"/>
        <v>0</v>
      </c>
      <c r="L16" s="1049">
        <f t="shared" si="2"/>
        <v>0</v>
      </c>
      <c r="M16" s="1050">
        <f t="shared" si="45"/>
        <v>0</v>
      </c>
      <c r="N16" s="1051">
        <f t="shared" si="5"/>
        <v>0</v>
      </c>
      <c r="O16" s="87">
        <f t="shared" si="6"/>
        <v>0</v>
      </c>
      <c r="P16" s="87" t="str">
        <f t="shared" si="7"/>
        <v/>
      </c>
      <c r="Q16" s="1052">
        <f t="shared" si="8"/>
        <v>0</v>
      </c>
      <c r="R16" s="87">
        <f t="shared" si="9"/>
        <v>0</v>
      </c>
      <c r="S16" s="87" t="str">
        <f t="shared" si="10"/>
        <v/>
      </c>
      <c r="T16" s="1052">
        <f t="shared" si="11"/>
        <v>0</v>
      </c>
      <c r="U16" s="87">
        <f t="shared" si="12"/>
        <v>0</v>
      </c>
      <c r="V16" s="87" t="str">
        <f t="shared" si="13"/>
        <v/>
      </c>
      <c r="W16" s="1052">
        <f t="shared" si="14"/>
        <v>1</v>
      </c>
      <c r="X16" s="87">
        <f t="shared" si="15"/>
        <v>0</v>
      </c>
      <c r="Y16" s="87">
        <f t="shared" si="16"/>
        <v>0</v>
      </c>
      <c r="Z16" s="1052">
        <f t="shared" si="17"/>
        <v>1</v>
      </c>
      <c r="AA16" s="87">
        <f t="shared" si="18"/>
        <v>0</v>
      </c>
      <c r="AB16" s="87">
        <f t="shared" si="19"/>
        <v>0</v>
      </c>
      <c r="AC16" s="1052">
        <f t="shared" si="20"/>
        <v>1</v>
      </c>
      <c r="AD16" s="87">
        <f t="shared" si="21"/>
        <v>0</v>
      </c>
      <c r="AE16" s="87">
        <f t="shared" si="22"/>
        <v>0</v>
      </c>
      <c r="AF16" s="1052">
        <f t="shared" si="23"/>
        <v>1</v>
      </c>
      <c r="AG16" s="87">
        <f t="shared" si="24"/>
        <v>0</v>
      </c>
      <c r="AH16" s="87">
        <f t="shared" si="25"/>
        <v>0</v>
      </c>
      <c r="AI16" s="1052">
        <f t="shared" si="26"/>
        <v>1</v>
      </c>
      <c r="AJ16" s="87">
        <f t="shared" si="27"/>
        <v>0</v>
      </c>
      <c r="AK16" s="87">
        <f t="shared" si="28"/>
        <v>0</v>
      </c>
      <c r="AL16" s="1052">
        <f t="shared" si="29"/>
        <v>0</v>
      </c>
      <c r="AM16" s="91">
        <f t="shared" si="30"/>
        <v>0</v>
      </c>
      <c r="AN16" s="91" t="str">
        <f t="shared" si="31"/>
        <v/>
      </c>
      <c r="AO16" s="1058" t="str">
        <f>+Parameter!$D$6</f>
        <v>A</v>
      </c>
      <c r="AP16" s="1054">
        <f t="shared" si="32"/>
        <v>0</v>
      </c>
      <c r="AQ16" s="381" t="str">
        <f>+Parameter!AH16</f>
        <v>H</v>
      </c>
      <c r="AR16" s="381" t="str">
        <f>+Parameter!AI16</f>
        <v>Hausarzt</v>
      </c>
      <c r="AS16" s="501">
        <f>SUMIFS($I$4:$I$48,$F$4:$F$48,AQ14,$E$4:$E$48,AQ16)+SUMIFS($J$4:$J$48,$F$4:$F$48,AQ14,$E$4:$E$48,AQ16)+SUMIFS($H$4:$H$48,$F$4:$F$48,AQ14,$E$4:$E$48,AQ16)</f>
        <v>0</v>
      </c>
      <c r="AT16" s="379"/>
      <c r="AU16" s="381" t="str">
        <f>+Parameter!AL16</f>
        <v>N</v>
      </c>
      <c r="AV16" s="381" t="str">
        <f>+Parameter!AM16</f>
        <v>Nephrologie</v>
      </c>
      <c r="AW16" s="379">
        <f>SUMIFS($I$4:$I$48,$F$4:$F$48,AQ14,$E$4:$E$48,AU16)+SUMIFS($J$4:$J$48,$F$4:$F$48,AQ14,$E$4:$E$48,AU16)+SUMIFS($H$4:$H$48,$F$4:$F$48,AQ14,$E$4:$E$48,AU16)</f>
        <v>0</v>
      </c>
      <c r="AX16" s="379"/>
      <c r="AY16" s="381">
        <f>+Parameter!AP16</f>
        <v>0</v>
      </c>
      <c r="AZ16" s="381">
        <f>+Parameter!AQ16</f>
        <v>0</v>
      </c>
      <c r="BA16" s="379">
        <f>SUMIFS($I$4:$I$48,$F$4:$F$48,AQ14,$E$4:$E$48,AY16)+SUMIFS($J$4:$J$48,$F$4:$F$48,AQ14,$E$4:$E$48,AY16)+SUMIFS($H$4:$H$48,$F$4:$F$48,AQ14,$E$4:$E$48,AY16)</f>
        <v>0</v>
      </c>
      <c r="BB16" s="371">
        <f>+V2</f>
        <v>0</v>
      </c>
      <c r="BD16" s="268"/>
      <c r="BE16" s="274">
        <f>IF($I$2=AQ14,1,IF($I$2=Jahr!$M$7,1,0))</f>
        <v>1</v>
      </c>
      <c r="BF16" s="728">
        <v>1</v>
      </c>
      <c r="BG16" s="699">
        <f t="shared" si="33"/>
        <v>0</v>
      </c>
      <c r="BH16" s="699">
        <f t="shared" si="34"/>
        <v>0</v>
      </c>
      <c r="BI16" s="699">
        <f t="shared" si="35"/>
        <v>0</v>
      </c>
      <c r="BJ16" s="700">
        <f t="shared" si="36"/>
        <v>0</v>
      </c>
      <c r="BK16" s="700">
        <f t="shared" si="37"/>
        <v>0</v>
      </c>
      <c r="BL16" s="700">
        <f t="shared" si="38"/>
        <v>0</v>
      </c>
      <c r="BM16" s="701">
        <f t="shared" si="39"/>
        <v>0</v>
      </c>
      <c r="BN16" s="701">
        <f t="shared" si="40"/>
        <v>0</v>
      </c>
      <c r="BO16" s="701">
        <f t="shared" si="41"/>
        <v>0</v>
      </c>
      <c r="BP16" s="698">
        <f t="shared" si="42"/>
        <v>0</v>
      </c>
      <c r="BQ16" s="698">
        <f t="shared" si="43"/>
        <v>0</v>
      </c>
      <c r="BR16" s="698">
        <f t="shared" si="44"/>
        <v>0</v>
      </c>
      <c r="BS16" s="275">
        <f>SUMIFS($H$4:$H$48,$F$4:$F$48,AQ14,$B$4:$B$48,"&gt;0")</f>
        <v>0</v>
      </c>
      <c r="BT16" s="275">
        <f>SUMIFS($I$4:$I$48,$F$4:$F$48,AQ14,$B$4:$B$48,"&gt;0")</f>
        <v>0</v>
      </c>
      <c r="BU16" s="275">
        <f>SUMIFS($J$4:$J$48,$F$4:$F$48,AQ14,$B$4:$B$48,"&gt;0")</f>
        <v>0</v>
      </c>
      <c r="BV16" s="276"/>
      <c r="BW16" s="1056"/>
      <c r="BX16" s="1026"/>
    </row>
    <row r="17" spans="1:76" ht="13.35" customHeight="1" x14ac:dyDescent="0.45">
      <c r="A17" s="1003" t="str">
        <f t="shared" si="0"/>
        <v>!</v>
      </c>
      <c r="B17" s="721"/>
      <c r="C17" s="1180"/>
      <c r="D17" s="1184"/>
      <c r="E17" s="585"/>
      <c r="F17" s="586"/>
      <c r="G17" s="592"/>
      <c r="H17" s="1191"/>
      <c r="I17" s="1192"/>
      <c r="J17" s="1193"/>
      <c r="K17" s="1057">
        <f t="shared" si="4"/>
        <v>0</v>
      </c>
      <c r="L17" s="1049">
        <f t="shared" si="2"/>
        <v>0</v>
      </c>
      <c r="M17" s="1050">
        <f t="shared" si="45"/>
        <v>0</v>
      </c>
      <c r="N17" s="1051">
        <f t="shared" si="5"/>
        <v>0</v>
      </c>
      <c r="O17" s="87">
        <f t="shared" si="6"/>
        <v>0</v>
      </c>
      <c r="P17" s="87" t="str">
        <f t="shared" si="7"/>
        <v/>
      </c>
      <c r="Q17" s="1052">
        <f t="shared" si="8"/>
        <v>0</v>
      </c>
      <c r="R17" s="87">
        <f t="shared" si="9"/>
        <v>0</v>
      </c>
      <c r="S17" s="87" t="str">
        <f t="shared" si="10"/>
        <v/>
      </c>
      <c r="T17" s="1052">
        <f t="shared" si="11"/>
        <v>0</v>
      </c>
      <c r="U17" s="87">
        <f t="shared" si="12"/>
        <v>0</v>
      </c>
      <c r="V17" s="87" t="str">
        <f t="shared" si="13"/>
        <v/>
      </c>
      <c r="W17" s="1052">
        <f t="shared" si="14"/>
        <v>1</v>
      </c>
      <c r="X17" s="87">
        <f t="shared" si="15"/>
        <v>0</v>
      </c>
      <c r="Y17" s="87">
        <f t="shared" si="16"/>
        <v>0</v>
      </c>
      <c r="Z17" s="1052">
        <f t="shared" si="17"/>
        <v>1</v>
      </c>
      <c r="AA17" s="87">
        <f t="shared" si="18"/>
        <v>0</v>
      </c>
      <c r="AB17" s="87">
        <f t="shared" si="19"/>
        <v>0</v>
      </c>
      <c r="AC17" s="1052">
        <f t="shared" si="20"/>
        <v>1</v>
      </c>
      <c r="AD17" s="87">
        <f t="shared" si="21"/>
        <v>0</v>
      </c>
      <c r="AE17" s="87">
        <f t="shared" si="22"/>
        <v>0</v>
      </c>
      <c r="AF17" s="1052">
        <f t="shared" si="23"/>
        <v>1</v>
      </c>
      <c r="AG17" s="87">
        <f t="shared" si="24"/>
        <v>0</v>
      </c>
      <c r="AH17" s="87">
        <f t="shared" si="25"/>
        <v>0</v>
      </c>
      <c r="AI17" s="1052">
        <f t="shared" si="26"/>
        <v>1</v>
      </c>
      <c r="AJ17" s="87">
        <f t="shared" si="27"/>
        <v>0</v>
      </c>
      <c r="AK17" s="87">
        <f t="shared" si="28"/>
        <v>0</v>
      </c>
      <c r="AL17" s="1052">
        <f t="shared" si="29"/>
        <v>0</v>
      </c>
      <c r="AM17" s="91">
        <f t="shared" si="30"/>
        <v>0</v>
      </c>
      <c r="AN17" s="91" t="str">
        <f t="shared" si="31"/>
        <v/>
      </c>
      <c r="AO17" s="1058" t="str">
        <f>+Parameter!$D$6</f>
        <v>A</v>
      </c>
      <c r="AP17" s="1054">
        <f t="shared" si="32"/>
        <v>0</v>
      </c>
      <c r="AQ17" s="381" t="str">
        <f>+Parameter!AH17</f>
        <v>Z</v>
      </c>
      <c r="AR17" s="381" t="str">
        <f>+Parameter!AI17</f>
        <v>Zahnarzt</v>
      </c>
      <c r="AS17" s="501">
        <f>SUMIFS($I$4:$I$48,$F$4:$F$48,AQ14,$E$4:$E$48,AQ17)+SUMIFS($J$4:$J$48,$F$4:$F$48,AQ14,$E$4:$E$48,AQ17)+SUMIFS($H$4:$H$48,$F$4:$F$48,AQ14,$E$4:$E$48,AQ17)</f>
        <v>0</v>
      </c>
      <c r="AT17" s="379"/>
      <c r="AU17" s="381" t="str">
        <f>+Parameter!AL17</f>
        <v>U</v>
      </c>
      <c r="AV17" s="381" t="str">
        <f>+Parameter!AM17</f>
        <v>Urologie</v>
      </c>
      <c r="AW17" s="379">
        <f>SUMIFS($I$4:$I$48,$F$4:$F$48,AQ14,$E$4:$E$48,AU17)+SUMIFS($J$4:$J$48,$F$4:$F$48,AQ14,$E$4:$E$48,AU17)+SUMIFS($H$4:$H$48,$F$4:$F$48,AQ14,$E$4:$E$48,AU17)</f>
        <v>0</v>
      </c>
      <c r="AX17" s="379"/>
      <c r="AY17" s="381">
        <f>+Parameter!AP17</f>
        <v>0</v>
      </c>
      <c r="AZ17" s="381">
        <f>+Parameter!AQ17</f>
        <v>0</v>
      </c>
      <c r="BA17" s="379">
        <f>SUMIFS($I$4:$I$48,$F$4:$F$48,AQ14,$E$4:$E$48,AY17)+SUMIFS($J$4:$J$48,$F$4:$F$48,AQ14,$E$4:$E$48,AY17)+SUMIFS($H$4:$H$48,$F$4:$F$48,AQ14,$E$4:$E$48,AY17)</f>
        <v>0</v>
      </c>
      <c r="BB17" s="372" t="str">
        <f>IF(BB18&lt;&gt;0,"Monatsende","")</f>
        <v/>
      </c>
      <c r="BD17" s="268"/>
      <c r="BE17" s="274">
        <f>IF($I$2=AQ14,1,IF($I$2=Jahr!$M$7,1,0))</f>
        <v>1</v>
      </c>
      <c r="BF17" s="728">
        <v>1</v>
      </c>
      <c r="BG17" s="699">
        <f t="shared" si="33"/>
        <v>0</v>
      </c>
      <c r="BH17" s="699">
        <f t="shared" si="34"/>
        <v>0</v>
      </c>
      <c r="BI17" s="699">
        <f t="shared" si="35"/>
        <v>0</v>
      </c>
      <c r="BJ17" s="700">
        <f t="shared" si="36"/>
        <v>0</v>
      </c>
      <c r="BK17" s="700">
        <f t="shared" si="37"/>
        <v>0</v>
      </c>
      <c r="BL17" s="700">
        <f t="shared" si="38"/>
        <v>0</v>
      </c>
      <c r="BM17" s="701">
        <f t="shared" si="39"/>
        <v>0</v>
      </c>
      <c r="BN17" s="701">
        <f t="shared" si="40"/>
        <v>0</v>
      </c>
      <c r="BO17" s="701">
        <f t="shared" si="41"/>
        <v>0</v>
      </c>
      <c r="BP17" s="698">
        <f t="shared" si="42"/>
        <v>0</v>
      </c>
      <c r="BQ17" s="698">
        <f t="shared" si="43"/>
        <v>0</v>
      </c>
      <c r="BR17" s="698">
        <f t="shared" si="44"/>
        <v>0</v>
      </c>
      <c r="BS17" s="270" t="s">
        <v>22</v>
      </c>
      <c r="BV17" s="1055"/>
      <c r="BW17" s="1056"/>
      <c r="BX17" s="1026"/>
    </row>
    <row r="18" spans="1:76" ht="13.35" customHeight="1" x14ac:dyDescent="0.45">
      <c r="A18" s="1003" t="str">
        <f t="shared" si="0"/>
        <v>!</v>
      </c>
      <c r="B18" s="721"/>
      <c r="C18" s="1180"/>
      <c r="D18" s="1184"/>
      <c r="E18" s="585"/>
      <c r="F18" s="586"/>
      <c r="G18" s="592"/>
      <c r="H18" s="1195"/>
      <c r="I18" s="1192"/>
      <c r="J18" s="1193"/>
      <c r="K18" s="1057">
        <f t="shared" si="4"/>
        <v>0</v>
      </c>
      <c r="L18" s="1049">
        <f t="shared" si="2"/>
        <v>0</v>
      </c>
      <c r="M18" s="1050">
        <f t="shared" si="45"/>
        <v>0</v>
      </c>
      <c r="N18" s="1051">
        <f t="shared" si="5"/>
        <v>0</v>
      </c>
      <c r="O18" s="87">
        <f t="shared" si="6"/>
        <v>0</v>
      </c>
      <c r="P18" s="87" t="str">
        <f t="shared" si="7"/>
        <v/>
      </c>
      <c r="Q18" s="1052">
        <f t="shared" si="8"/>
        <v>0</v>
      </c>
      <c r="R18" s="87">
        <f t="shared" si="9"/>
        <v>0</v>
      </c>
      <c r="S18" s="87" t="str">
        <f t="shared" si="10"/>
        <v/>
      </c>
      <c r="T18" s="1052">
        <f t="shared" si="11"/>
        <v>0</v>
      </c>
      <c r="U18" s="87">
        <f t="shared" si="12"/>
        <v>0</v>
      </c>
      <c r="V18" s="87" t="str">
        <f t="shared" si="13"/>
        <v/>
      </c>
      <c r="W18" s="1052">
        <f t="shared" si="14"/>
        <v>1</v>
      </c>
      <c r="X18" s="87">
        <f t="shared" si="15"/>
        <v>0</v>
      </c>
      <c r="Y18" s="87">
        <f t="shared" si="16"/>
        <v>0</v>
      </c>
      <c r="Z18" s="1052">
        <f t="shared" si="17"/>
        <v>1</v>
      </c>
      <c r="AA18" s="87">
        <f t="shared" si="18"/>
        <v>0</v>
      </c>
      <c r="AB18" s="87">
        <f t="shared" si="19"/>
        <v>0</v>
      </c>
      <c r="AC18" s="1052">
        <f t="shared" si="20"/>
        <v>1</v>
      </c>
      <c r="AD18" s="87">
        <f t="shared" si="21"/>
        <v>0</v>
      </c>
      <c r="AE18" s="87">
        <f t="shared" si="22"/>
        <v>0</v>
      </c>
      <c r="AF18" s="1052">
        <f t="shared" si="23"/>
        <v>1</v>
      </c>
      <c r="AG18" s="87">
        <f t="shared" si="24"/>
        <v>0</v>
      </c>
      <c r="AH18" s="87">
        <f t="shared" si="25"/>
        <v>0</v>
      </c>
      <c r="AI18" s="1052">
        <f t="shared" si="26"/>
        <v>1</v>
      </c>
      <c r="AJ18" s="87">
        <f t="shared" si="27"/>
        <v>0</v>
      </c>
      <c r="AK18" s="87">
        <f t="shared" si="28"/>
        <v>0</v>
      </c>
      <c r="AL18" s="1052">
        <f t="shared" si="29"/>
        <v>0</v>
      </c>
      <c r="AM18" s="91">
        <f t="shared" si="30"/>
        <v>0</v>
      </c>
      <c r="AN18" s="91" t="str">
        <f t="shared" si="31"/>
        <v/>
      </c>
      <c r="AO18" s="1058" t="str">
        <f>+Parameter!$D$6</f>
        <v>A</v>
      </c>
      <c r="AP18" s="1054">
        <f t="shared" si="32"/>
        <v>0</v>
      </c>
      <c r="AQ18" s="383" t="str">
        <f>+Parameter!AH18</f>
        <v>M</v>
      </c>
      <c r="AR18" s="383" t="str">
        <f>+Parameter!AI18</f>
        <v>Medikamente</v>
      </c>
      <c r="AS18" s="501">
        <f>SUMIFS($I$4:$I$48,$F$4:$F$48,AQ14,$E$4:$E$48,AQ18)+SUMIFS($J$4:$J$48,$F$4:$F$48,AQ14,$E$4:$E$48,AQ18)+SUMIFS($H$4:$H$48,$F$4:$F$48,AQ14,$E$4:$E$48,AQ18)</f>
        <v>0</v>
      </c>
      <c r="AT18" s="382"/>
      <c r="AU18" s="383" t="str">
        <f>+Parameter!AL18</f>
        <v>L</v>
      </c>
      <c r="AV18" s="383" t="str">
        <f>+Parameter!AM18</f>
        <v>Labor</v>
      </c>
      <c r="AW18" s="379">
        <f>SUMIFS($I$4:$I$48,$F$4:$F$48,AQ14,$E$4:$E$48,AU18)+SUMIFS($J$4:$J$48,$F$4:$F$48,AQ14,$E$4:$E$48,AU18)+SUMIFS($H$4:$H$48,$F$4:$F$48,AQ14,$E$4:$E$48,AU18)</f>
        <v>0</v>
      </c>
      <c r="AX18" s="382"/>
      <c r="AY18" s="383" t="str">
        <f>+Parameter!AP18</f>
        <v>E</v>
      </c>
      <c r="AZ18" s="383" t="str">
        <f>+Parameter!AQ18</f>
        <v>Erstattung DKV</v>
      </c>
      <c r="BA18" s="379">
        <f>SUMIFS($I$4:$I$48,$F$4:$F$48,AQ14,$E$4:$E$48,AY18)+SUMIFS($J$4:$J$48,$F$4:$F$48,AQ14,$E$4:$E$48,AY18)+SUMIFS($H$4:$H$48,$F$4:$F$48,AQ14,$E$4:$E$48,AY18)</f>
        <v>0</v>
      </c>
      <c r="BB18" s="375">
        <f>+V3</f>
        <v>0</v>
      </c>
      <c r="BD18" s="268"/>
      <c r="BE18" s="274">
        <f>IF($I$2=AQ14,1,IF($I$2=Jahr!$M$7,1,0))</f>
        <v>1</v>
      </c>
      <c r="BF18" s="728">
        <v>1</v>
      </c>
      <c r="BG18" s="702">
        <f t="shared" si="33"/>
        <v>0</v>
      </c>
      <c r="BH18" s="702">
        <f t="shared" si="34"/>
        <v>0</v>
      </c>
      <c r="BI18" s="702">
        <f t="shared" si="35"/>
        <v>0</v>
      </c>
      <c r="BJ18" s="703">
        <f t="shared" si="36"/>
        <v>0</v>
      </c>
      <c r="BK18" s="703">
        <f t="shared" si="37"/>
        <v>0</v>
      </c>
      <c r="BL18" s="703">
        <f t="shared" si="38"/>
        <v>0</v>
      </c>
      <c r="BM18" s="704">
        <f t="shared" si="39"/>
        <v>0</v>
      </c>
      <c r="BN18" s="704">
        <f t="shared" si="40"/>
        <v>0</v>
      </c>
      <c r="BO18" s="704">
        <f t="shared" si="41"/>
        <v>0</v>
      </c>
      <c r="BP18" s="705">
        <f t="shared" si="42"/>
        <v>0</v>
      </c>
      <c r="BQ18" s="705">
        <f t="shared" si="43"/>
        <v>0</v>
      </c>
      <c r="BR18" s="705">
        <f t="shared" si="44"/>
        <v>0</v>
      </c>
      <c r="BS18" s="277">
        <f>SUMIFS($H$4:$H$48,$F$4:$F$48,AQ14)</f>
        <v>0</v>
      </c>
      <c r="BT18" s="277">
        <f>SUMIFS($I$4:$I$48,$F$4:$F$48,AQ14)</f>
        <v>0</v>
      </c>
      <c r="BU18" s="277">
        <f>SUMIFS($J$4:$J$48,$F$4:$F$48,AQ14)</f>
        <v>0</v>
      </c>
      <c r="BV18" s="278">
        <f>IF($AP$2=0,+BW18-BB14,0)</f>
        <v>0</v>
      </c>
      <c r="BW18" s="1059">
        <f>+V$50</f>
        <v>0</v>
      </c>
      <c r="BX18" s="1026"/>
    </row>
    <row r="19" spans="1:76" ht="13.35" customHeight="1" x14ac:dyDescent="0.45">
      <c r="A19" s="1003" t="str">
        <f t="shared" si="0"/>
        <v>!</v>
      </c>
      <c r="B19" s="721"/>
      <c r="C19" s="1180"/>
      <c r="D19" s="722"/>
      <c r="E19" s="585"/>
      <c r="F19" s="586"/>
      <c r="G19" s="592"/>
      <c r="H19" s="1195"/>
      <c r="I19" s="1192"/>
      <c r="J19" s="1196"/>
      <c r="K19" s="1057">
        <f t="shared" si="4"/>
        <v>0</v>
      </c>
      <c r="L19" s="1049">
        <f t="shared" si="2"/>
        <v>0</v>
      </c>
      <c r="M19" s="1050">
        <f t="shared" si="45"/>
        <v>0</v>
      </c>
      <c r="N19" s="1051">
        <f t="shared" si="5"/>
        <v>0</v>
      </c>
      <c r="O19" s="87">
        <f t="shared" si="6"/>
        <v>0</v>
      </c>
      <c r="P19" s="87" t="str">
        <f t="shared" si="7"/>
        <v/>
      </c>
      <c r="Q19" s="1052">
        <f t="shared" si="8"/>
        <v>0</v>
      </c>
      <c r="R19" s="87">
        <f t="shared" si="9"/>
        <v>0</v>
      </c>
      <c r="S19" s="87" t="str">
        <f t="shared" si="10"/>
        <v/>
      </c>
      <c r="T19" s="1052">
        <f t="shared" si="11"/>
        <v>0</v>
      </c>
      <c r="U19" s="87">
        <f t="shared" si="12"/>
        <v>0</v>
      </c>
      <c r="V19" s="87" t="str">
        <f t="shared" si="13"/>
        <v/>
      </c>
      <c r="W19" s="1052">
        <f t="shared" si="14"/>
        <v>1</v>
      </c>
      <c r="X19" s="87">
        <f t="shared" si="15"/>
        <v>0</v>
      </c>
      <c r="Y19" s="87">
        <f t="shared" si="16"/>
        <v>0</v>
      </c>
      <c r="Z19" s="1052">
        <f t="shared" si="17"/>
        <v>1</v>
      </c>
      <c r="AA19" s="87">
        <f t="shared" si="18"/>
        <v>0</v>
      </c>
      <c r="AB19" s="87">
        <f t="shared" si="19"/>
        <v>0</v>
      </c>
      <c r="AC19" s="1052">
        <f t="shared" si="20"/>
        <v>1</v>
      </c>
      <c r="AD19" s="87">
        <f t="shared" si="21"/>
        <v>0</v>
      </c>
      <c r="AE19" s="87">
        <f t="shared" si="22"/>
        <v>0</v>
      </c>
      <c r="AF19" s="1052">
        <f t="shared" si="23"/>
        <v>1</v>
      </c>
      <c r="AG19" s="87">
        <f t="shared" si="24"/>
        <v>0</v>
      </c>
      <c r="AH19" s="87">
        <f t="shared" si="25"/>
        <v>0</v>
      </c>
      <c r="AI19" s="1052">
        <f t="shared" si="26"/>
        <v>1</v>
      </c>
      <c r="AJ19" s="87">
        <f t="shared" si="27"/>
        <v>0</v>
      </c>
      <c r="AK19" s="87">
        <f t="shared" si="28"/>
        <v>0</v>
      </c>
      <c r="AL19" s="1052">
        <f t="shared" si="29"/>
        <v>0</v>
      </c>
      <c r="AM19" s="91">
        <f t="shared" si="30"/>
        <v>0</v>
      </c>
      <c r="AN19" s="91" t="str">
        <f t="shared" si="31"/>
        <v/>
      </c>
      <c r="AO19" s="1053">
        <f>IF(AP19="E",1,0)</f>
        <v>0</v>
      </c>
      <c r="AP19" s="1054">
        <f t="shared" si="32"/>
        <v>0</v>
      </c>
      <c r="AQ19" s="218" t="str">
        <f>+Parameter!AH19</f>
        <v>#</v>
      </c>
      <c r="AR19" s="631"/>
      <c r="AS19" s="632">
        <f>SUM(AS20:AS23)</f>
        <v>0</v>
      </c>
      <c r="AT19" s="632"/>
      <c r="AU19" s="632"/>
      <c r="AV19" s="632"/>
      <c r="AW19" s="632">
        <f>SUM(AW20:AW23)</f>
        <v>0</v>
      </c>
      <c r="AX19" s="632"/>
      <c r="AY19" s="632"/>
      <c r="AZ19" s="632"/>
      <c r="BA19" s="632">
        <f>SUM(BA20:BA23)</f>
        <v>0</v>
      </c>
      <c r="BB19" s="634">
        <f>+BA19+AW19+AS19</f>
        <v>0</v>
      </c>
      <c r="BD19" s="268"/>
      <c r="BE19" s="274">
        <f>IF($I$2=AQ19,1,IF($I$2=Jahr!$M$7,1,0))</f>
        <v>1</v>
      </c>
      <c r="BF19" s="728">
        <v>1</v>
      </c>
      <c r="BG19" s="227"/>
      <c r="BH19" s="227"/>
      <c r="BI19" s="227"/>
      <c r="BJ19" s="227"/>
      <c r="BK19" s="227"/>
      <c r="BL19" s="227"/>
      <c r="BM19" s="227"/>
      <c r="BN19" s="227"/>
      <c r="BO19" s="227"/>
      <c r="BP19" s="273"/>
      <c r="BQ19" s="273"/>
      <c r="BR19" s="273"/>
      <c r="BV19" s="1055"/>
      <c r="BW19" s="1056"/>
      <c r="BX19" s="1026"/>
    </row>
    <row r="20" spans="1:76" ht="13.35" customHeight="1" x14ac:dyDescent="0.45">
      <c r="A20" s="1003" t="str">
        <f t="shared" si="0"/>
        <v>!</v>
      </c>
      <c r="B20" s="721"/>
      <c r="C20" s="1180"/>
      <c r="D20" s="722"/>
      <c r="E20" s="585"/>
      <c r="F20" s="586"/>
      <c r="G20" s="592"/>
      <c r="H20" s="1195"/>
      <c r="I20" s="1192"/>
      <c r="J20" s="1196"/>
      <c r="K20" s="1057">
        <f t="shared" si="4"/>
        <v>0</v>
      </c>
      <c r="L20" s="1049">
        <f t="shared" si="2"/>
        <v>0</v>
      </c>
      <c r="M20" s="1050">
        <f t="shared" si="45"/>
        <v>0</v>
      </c>
      <c r="N20" s="1051">
        <f t="shared" si="5"/>
        <v>0</v>
      </c>
      <c r="O20" s="87">
        <f t="shared" si="6"/>
        <v>0</v>
      </c>
      <c r="P20" s="87" t="str">
        <f t="shared" si="7"/>
        <v/>
      </c>
      <c r="Q20" s="1052">
        <f t="shared" si="8"/>
        <v>0</v>
      </c>
      <c r="R20" s="87">
        <f t="shared" si="9"/>
        <v>0</v>
      </c>
      <c r="S20" s="87" t="str">
        <f t="shared" si="10"/>
        <v/>
      </c>
      <c r="T20" s="1052">
        <f t="shared" si="11"/>
        <v>0</v>
      </c>
      <c r="U20" s="87">
        <f t="shared" si="12"/>
        <v>0</v>
      </c>
      <c r="V20" s="87" t="str">
        <f t="shared" si="13"/>
        <v/>
      </c>
      <c r="W20" s="1052">
        <f t="shared" si="14"/>
        <v>1</v>
      </c>
      <c r="X20" s="87">
        <f t="shared" si="15"/>
        <v>0</v>
      </c>
      <c r="Y20" s="87">
        <f t="shared" si="16"/>
        <v>0</v>
      </c>
      <c r="Z20" s="1052">
        <f t="shared" si="17"/>
        <v>1</v>
      </c>
      <c r="AA20" s="87">
        <f t="shared" si="18"/>
        <v>0</v>
      </c>
      <c r="AB20" s="87">
        <f t="shared" si="19"/>
        <v>0</v>
      </c>
      <c r="AC20" s="1052">
        <f t="shared" si="20"/>
        <v>1</v>
      </c>
      <c r="AD20" s="87">
        <f t="shared" si="21"/>
        <v>0</v>
      </c>
      <c r="AE20" s="87">
        <f t="shared" si="22"/>
        <v>0</v>
      </c>
      <c r="AF20" s="1052">
        <f t="shared" si="23"/>
        <v>1</v>
      </c>
      <c r="AG20" s="87">
        <f t="shared" si="24"/>
        <v>0</v>
      </c>
      <c r="AH20" s="87">
        <f t="shared" si="25"/>
        <v>0</v>
      </c>
      <c r="AI20" s="1052">
        <f t="shared" si="26"/>
        <v>1</v>
      </c>
      <c r="AJ20" s="87">
        <f t="shared" si="27"/>
        <v>0</v>
      </c>
      <c r="AK20" s="87">
        <f t="shared" si="28"/>
        <v>0</v>
      </c>
      <c r="AL20" s="1052">
        <f t="shared" si="29"/>
        <v>0</v>
      </c>
      <c r="AM20" s="91">
        <f t="shared" si="30"/>
        <v>0</v>
      </c>
      <c r="AN20" s="91" t="str">
        <f t="shared" si="31"/>
        <v/>
      </c>
      <c r="AO20" s="1058">
        <f>+Parameter!$D$7</f>
        <v>0</v>
      </c>
      <c r="AP20" s="1054">
        <f t="shared" si="32"/>
        <v>0</v>
      </c>
      <c r="AQ20" s="384">
        <f>+Parameter!AH20</f>
        <v>0</v>
      </c>
      <c r="AR20" s="385">
        <f>+Parameter!AI20</f>
        <v>0</v>
      </c>
      <c r="AS20" s="379">
        <f>SUMIFS($I$4:$I$48,$F$4:$F$48,AQ19,$E$4:$E$48,AQ20)+SUMIFS($J$4:$J$48,$F$4:$F$48,AQ19,$E$4:$E$48,AQ20)+SUMIFS($H$4:$H$48,$F$4:$F$48,AQ19,$E$4:$E$48,AQ20)</f>
        <v>0</v>
      </c>
      <c r="AT20" s="379"/>
      <c r="AU20" s="384">
        <f>+Parameter!AL20</f>
        <v>0</v>
      </c>
      <c r="AV20" s="385">
        <f>+Parameter!AM20</f>
        <v>0</v>
      </c>
      <c r="AW20" s="379">
        <f>SUMIFS($I$4:$I$48,$F$4:$F$48,AQ19,$E$4:$E$48,AU20)+SUMIFS($J$4:$J$48,$F$4:$F$48,AQ19,$E$4:$E$48,AU20)+SUMIFS($H$4:$H$48,$F$4:$F$48,AQ19,$E$4:$E$48,AU20)</f>
        <v>0</v>
      </c>
      <c r="AX20" s="379"/>
      <c r="AY20" s="384">
        <f>+Parameter!AP20</f>
        <v>0</v>
      </c>
      <c r="AZ20" s="385">
        <f>+Parameter!AQ20</f>
        <v>0</v>
      </c>
      <c r="BA20" s="379">
        <f>SUMIFS($I$4:$I$48,$F$4:$F$48,AQ19,$E$4:$E$48,AY20)+SUMIFS($J$4:$J$48,$F$4:$F$48,AQ19,$E$4:$E$48,AY20)+SUMIFS($H$4:$H$48,$F$4:$F$48,AQ19,$E$4:$E$48,AY20)</f>
        <v>0</v>
      </c>
      <c r="BB20" s="370" t="str">
        <f>IF(AND($B$50="y",BB21&lt;&gt;0),"aktuell","")</f>
        <v/>
      </c>
      <c r="BD20" s="268"/>
      <c r="BE20" s="274">
        <f>IF($I$2=AQ19,1,IF($I$2=Jahr!$M$7,1,0))</f>
        <v>1</v>
      </c>
      <c r="BF20" s="728">
        <v>1</v>
      </c>
      <c r="BG20" s="699">
        <f t="shared" si="33"/>
        <v>0</v>
      </c>
      <c r="BH20" s="699">
        <f t="shared" si="34"/>
        <v>0</v>
      </c>
      <c r="BI20" s="699">
        <f t="shared" si="35"/>
        <v>0</v>
      </c>
      <c r="BJ20" s="700">
        <f t="shared" si="36"/>
        <v>0</v>
      </c>
      <c r="BK20" s="700">
        <f t="shared" si="37"/>
        <v>0</v>
      </c>
      <c r="BL20" s="700">
        <f t="shared" si="38"/>
        <v>0</v>
      </c>
      <c r="BM20" s="701">
        <f t="shared" si="39"/>
        <v>0</v>
      </c>
      <c r="BN20" s="701">
        <f t="shared" si="40"/>
        <v>0</v>
      </c>
      <c r="BO20" s="701">
        <f t="shared" si="41"/>
        <v>0</v>
      </c>
      <c r="BP20" s="698">
        <f t="shared" si="42"/>
        <v>0</v>
      </c>
      <c r="BQ20" s="698">
        <f t="shared" si="43"/>
        <v>0</v>
      </c>
      <c r="BR20" s="698">
        <f t="shared" si="44"/>
        <v>0</v>
      </c>
      <c r="BS20" s="270" t="s">
        <v>8</v>
      </c>
      <c r="BV20" s="1055"/>
      <c r="BW20" s="1056"/>
      <c r="BX20" s="1026"/>
    </row>
    <row r="21" spans="1:76" ht="13.35" customHeight="1" x14ac:dyDescent="0.45">
      <c r="A21" s="1003" t="str">
        <f t="shared" si="0"/>
        <v>!</v>
      </c>
      <c r="B21" s="721"/>
      <c r="C21" s="1180"/>
      <c r="D21" s="722"/>
      <c r="E21" s="585"/>
      <c r="F21" s="586"/>
      <c r="G21" s="592"/>
      <c r="H21" s="1195"/>
      <c r="I21" s="1192"/>
      <c r="J21" s="1196"/>
      <c r="K21" s="1057">
        <f t="shared" si="4"/>
        <v>0</v>
      </c>
      <c r="L21" s="1049">
        <f t="shared" si="2"/>
        <v>0</v>
      </c>
      <c r="M21" s="1050">
        <f t="shared" si="45"/>
        <v>0</v>
      </c>
      <c r="N21" s="1051">
        <f t="shared" si="5"/>
        <v>0</v>
      </c>
      <c r="O21" s="87">
        <f t="shared" si="6"/>
        <v>0</v>
      </c>
      <c r="P21" s="87" t="str">
        <f t="shared" si="7"/>
        <v/>
      </c>
      <c r="Q21" s="1052">
        <f t="shared" si="8"/>
        <v>0</v>
      </c>
      <c r="R21" s="87">
        <f t="shared" si="9"/>
        <v>0</v>
      </c>
      <c r="S21" s="87" t="str">
        <f t="shared" si="10"/>
        <v/>
      </c>
      <c r="T21" s="1052">
        <f t="shared" si="11"/>
        <v>0</v>
      </c>
      <c r="U21" s="87">
        <f t="shared" si="12"/>
        <v>0</v>
      </c>
      <c r="V21" s="87" t="str">
        <f t="shared" si="13"/>
        <v/>
      </c>
      <c r="W21" s="1052">
        <f t="shared" si="14"/>
        <v>1</v>
      </c>
      <c r="X21" s="87">
        <f t="shared" si="15"/>
        <v>0</v>
      </c>
      <c r="Y21" s="87">
        <f t="shared" si="16"/>
        <v>0</v>
      </c>
      <c r="Z21" s="1052">
        <f t="shared" si="17"/>
        <v>1</v>
      </c>
      <c r="AA21" s="87">
        <f t="shared" si="18"/>
        <v>0</v>
      </c>
      <c r="AB21" s="87">
        <f t="shared" si="19"/>
        <v>0</v>
      </c>
      <c r="AC21" s="1052">
        <f t="shared" si="20"/>
        <v>1</v>
      </c>
      <c r="AD21" s="87">
        <f t="shared" si="21"/>
        <v>0</v>
      </c>
      <c r="AE21" s="87">
        <f t="shared" si="22"/>
        <v>0</v>
      </c>
      <c r="AF21" s="1052">
        <f t="shared" si="23"/>
        <v>1</v>
      </c>
      <c r="AG21" s="87">
        <f t="shared" si="24"/>
        <v>0</v>
      </c>
      <c r="AH21" s="87">
        <f t="shared" si="25"/>
        <v>0</v>
      </c>
      <c r="AI21" s="1052">
        <f t="shared" si="26"/>
        <v>1</v>
      </c>
      <c r="AJ21" s="87">
        <f t="shared" si="27"/>
        <v>0</v>
      </c>
      <c r="AK21" s="87">
        <f t="shared" si="28"/>
        <v>0</v>
      </c>
      <c r="AL21" s="1052">
        <f t="shared" si="29"/>
        <v>0</v>
      </c>
      <c r="AM21" s="91">
        <f t="shared" si="30"/>
        <v>0</v>
      </c>
      <c r="AN21" s="91" t="str">
        <f t="shared" si="31"/>
        <v/>
      </c>
      <c r="AO21" s="1058">
        <f>+Parameter!$D$7</f>
        <v>0</v>
      </c>
      <c r="AP21" s="1054">
        <f t="shared" si="32"/>
        <v>0</v>
      </c>
      <c r="AQ21" s="385">
        <f>+Parameter!AH21</f>
        <v>0</v>
      </c>
      <c r="AR21" s="385">
        <f>+Parameter!AI21</f>
        <v>0</v>
      </c>
      <c r="AS21" s="379">
        <f>SUMIFS($I$4:$I$48,$F$4:$F$48,AQ19,$E$4:$E$48,AQ21)+SUMIFS($J$4:$J$48,$F$4:$F$48,AQ19,$E$4:$E$48,AQ21)+SUMIFS($H$4:$H$48,$F$4:$F$48,AQ19,$E$4:$E$48,AQ21)</f>
        <v>0</v>
      </c>
      <c r="AT21" s="379"/>
      <c r="AU21" s="385">
        <f>+Parameter!AL21</f>
        <v>0</v>
      </c>
      <c r="AV21" s="385">
        <f>+Parameter!AM21</f>
        <v>0</v>
      </c>
      <c r="AW21" s="379">
        <f>SUMIFS($I$4:$I$48,$F$4:$F$48,AQ19,$E$4:$E$48,AU21)+SUMIFS($J$4:$J$48,$F$4:$F$48,AQ19,$E$4:$E$48,AU21)+SUMIFS($H$4:$H$48,$F$4:$F$48,AQ19,$E$4:$E$48,AU21)</f>
        <v>0</v>
      </c>
      <c r="AX21" s="379"/>
      <c r="AY21" s="385">
        <f>+Parameter!AP21</f>
        <v>0</v>
      </c>
      <c r="AZ21" s="385">
        <f>+Parameter!AQ21</f>
        <v>0</v>
      </c>
      <c r="BA21" s="379">
        <f>SUMIFS($I$4:$I$48,$F$4:$F$48,AQ19,$E$4:$E$48,AY21)+SUMIFS($J$4:$J$48,$F$4:$F$48,AQ19,$E$4:$E$48,AY21)+SUMIFS($H$4:$H$48,$F$4:$F$48,AQ19,$E$4:$E$48,AY21)</f>
        <v>0</v>
      </c>
      <c r="BB21" s="371">
        <f>+Y2</f>
        <v>0</v>
      </c>
      <c r="BD21" s="268"/>
      <c r="BE21" s="274">
        <f>IF($I$2=AQ19,1,IF($I$2=Jahr!$M$7,1,0))</f>
        <v>1</v>
      </c>
      <c r="BF21" s="728">
        <v>1</v>
      </c>
      <c r="BG21" s="699">
        <f t="shared" si="33"/>
        <v>0</v>
      </c>
      <c r="BH21" s="699">
        <f t="shared" si="34"/>
        <v>0</v>
      </c>
      <c r="BI21" s="699">
        <f t="shared" si="35"/>
        <v>0</v>
      </c>
      <c r="BJ21" s="700">
        <f t="shared" si="36"/>
        <v>0</v>
      </c>
      <c r="BK21" s="700">
        <f t="shared" si="37"/>
        <v>0</v>
      </c>
      <c r="BL21" s="700">
        <f t="shared" si="38"/>
        <v>0</v>
      </c>
      <c r="BM21" s="701">
        <f t="shared" si="39"/>
        <v>0</v>
      </c>
      <c r="BN21" s="701">
        <f t="shared" si="40"/>
        <v>0</v>
      </c>
      <c r="BO21" s="701">
        <f t="shared" si="41"/>
        <v>0</v>
      </c>
      <c r="BP21" s="698">
        <f t="shared" si="42"/>
        <v>0</v>
      </c>
      <c r="BQ21" s="698">
        <f t="shared" si="43"/>
        <v>0</v>
      </c>
      <c r="BR21" s="698">
        <f t="shared" si="44"/>
        <v>0</v>
      </c>
      <c r="BS21" s="275">
        <f>SUMIFS($H$4:$H$48,$F$4:$F$48,AQ19,$B$4:$B$48,"&gt;0")</f>
        <v>0</v>
      </c>
      <c r="BT21" s="275">
        <f>SUMIFS($I$4:$I$48,$F$4:$F$48,AQ19,$B$4:$B$48,"&gt;0")</f>
        <v>0</v>
      </c>
      <c r="BU21" s="275">
        <f>SUMIFS($J$4:$J$48,$F$4:$F$48,AQ19,$B$4:$B$48,"&gt;0")</f>
        <v>0</v>
      </c>
      <c r="BV21" s="276"/>
      <c r="BW21" s="1056"/>
      <c r="BX21" s="1026"/>
    </row>
    <row r="22" spans="1:76" ht="13.35" customHeight="1" x14ac:dyDescent="0.45">
      <c r="A22" s="1003" t="str">
        <f t="shared" si="0"/>
        <v>!</v>
      </c>
      <c r="B22" s="721"/>
      <c r="C22" s="1180"/>
      <c r="D22" s="722"/>
      <c r="E22" s="585"/>
      <c r="F22" s="586"/>
      <c r="G22" s="592"/>
      <c r="H22" s="1195"/>
      <c r="I22" s="1192"/>
      <c r="J22" s="1196"/>
      <c r="K22" s="1057">
        <f t="shared" si="4"/>
        <v>0</v>
      </c>
      <c r="L22" s="1049">
        <f t="shared" si="2"/>
        <v>0</v>
      </c>
      <c r="M22" s="1050">
        <f t="shared" si="45"/>
        <v>0</v>
      </c>
      <c r="N22" s="1051">
        <f t="shared" si="5"/>
        <v>0</v>
      </c>
      <c r="O22" s="87">
        <f t="shared" si="6"/>
        <v>0</v>
      </c>
      <c r="P22" s="87" t="str">
        <f t="shared" si="7"/>
        <v/>
      </c>
      <c r="Q22" s="1052">
        <f t="shared" si="8"/>
        <v>0</v>
      </c>
      <c r="R22" s="87">
        <f t="shared" si="9"/>
        <v>0</v>
      </c>
      <c r="S22" s="87" t="str">
        <f t="shared" si="10"/>
        <v/>
      </c>
      <c r="T22" s="1052">
        <f t="shared" si="11"/>
        <v>0</v>
      </c>
      <c r="U22" s="87">
        <f t="shared" si="12"/>
        <v>0</v>
      </c>
      <c r="V22" s="87" t="str">
        <f t="shared" si="13"/>
        <v/>
      </c>
      <c r="W22" s="1052">
        <f t="shared" si="14"/>
        <v>1</v>
      </c>
      <c r="X22" s="87">
        <f t="shared" si="15"/>
        <v>0</v>
      </c>
      <c r="Y22" s="87">
        <f t="shared" si="16"/>
        <v>0</v>
      </c>
      <c r="Z22" s="1052">
        <f t="shared" si="17"/>
        <v>1</v>
      </c>
      <c r="AA22" s="87">
        <f t="shared" si="18"/>
        <v>0</v>
      </c>
      <c r="AB22" s="87">
        <f t="shared" si="19"/>
        <v>0</v>
      </c>
      <c r="AC22" s="1052">
        <f t="shared" si="20"/>
        <v>1</v>
      </c>
      <c r="AD22" s="87">
        <f t="shared" si="21"/>
        <v>0</v>
      </c>
      <c r="AE22" s="87">
        <f t="shared" si="22"/>
        <v>0</v>
      </c>
      <c r="AF22" s="1052">
        <f t="shared" si="23"/>
        <v>1</v>
      </c>
      <c r="AG22" s="87">
        <f t="shared" si="24"/>
        <v>0</v>
      </c>
      <c r="AH22" s="87">
        <f t="shared" si="25"/>
        <v>0</v>
      </c>
      <c r="AI22" s="1052">
        <f t="shared" si="26"/>
        <v>1</v>
      </c>
      <c r="AJ22" s="87">
        <f t="shared" si="27"/>
        <v>0</v>
      </c>
      <c r="AK22" s="87">
        <f t="shared" si="28"/>
        <v>0</v>
      </c>
      <c r="AL22" s="1052">
        <f t="shared" si="29"/>
        <v>0</v>
      </c>
      <c r="AM22" s="91">
        <f t="shared" si="30"/>
        <v>0</v>
      </c>
      <c r="AN22" s="91" t="str">
        <f t="shared" si="31"/>
        <v/>
      </c>
      <c r="AO22" s="1058">
        <f>+Parameter!$D$7</f>
        <v>0</v>
      </c>
      <c r="AP22" s="1054">
        <f t="shared" si="32"/>
        <v>0</v>
      </c>
      <c r="AQ22" s="385">
        <f>+Parameter!AH22</f>
        <v>0</v>
      </c>
      <c r="AR22" s="385">
        <f>+Parameter!AI22</f>
        <v>0</v>
      </c>
      <c r="AS22" s="379">
        <f>SUMIFS($I$4:$I$48,$F$4:$F$48,AQ19,$E$4:$E$48,AQ22)+SUMIFS($J$4:$J$48,$F$4:$F$48,AQ19,$E$4:$E$48,AQ22)+SUMIFS($H$4:$H$48,$F$4:$F$48,AQ19,$E$4:$E$48,AQ22)</f>
        <v>0</v>
      </c>
      <c r="AT22" s="379"/>
      <c r="AU22" s="385">
        <f>+Parameter!AL22</f>
        <v>0</v>
      </c>
      <c r="AV22" s="385">
        <f>+Parameter!AM22</f>
        <v>0</v>
      </c>
      <c r="AW22" s="379">
        <f>SUMIFS($I$4:$I$48,$F$4:$F$48,AQ19,$E$4:$E$48,AU22)+SUMIFS($J$4:$J$48,$F$4:$F$48,AQ19,$E$4:$E$48,AU22)+SUMIFS($H$4:$H$48,$F$4:$F$48,AQ19,$E$4:$E$48,AU22)</f>
        <v>0</v>
      </c>
      <c r="AX22" s="379"/>
      <c r="AY22" s="385">
        <f>+Parameter!AP22</f>
        <v>0</v>
      </c>
      <c r="AZ22" s="385">
        <f>+Parameter!AQ22</f>
        <v>0</v>
      </c>
      <c r="BA22" s="379">
        <f>SUMIFS($I$4:$I$48,$F$4:$F$48,AQ19,$E$4:$E$48,AY22)+SUMIFS($J$4:$J$48,$F$4:$F$48,AQ19,$E$4:$E$48,AY22)+SUMIFS($H$4:$H$48,$F$4:$F$48,AQ19,$E$4:$E$48,AY22)</f>
        <v>0</v>
      </c>
      <c r="BB22" s="386" t="str">
        <f>IF(BB23&lt;&gt;0,"Monatsende","")</f>
        <v/>
      </c>
      <c r="BD22" s="268"/>
      <c r="BE22" s="274">
        <f>IF($I$2=AQ19,1,IF($I$2=Jahr!$M$7,1,0))</f>
        <v>1</v>
      </c>
      <c r="BF22" s="728">
        <v>1</v>
      </c>
      <c r="BG22" s="699">
        <f t="shared" si="33"/>
        <v>0</v>
      </c>
      <c r="BH22" s="699">
        <f t="shared" si="34"/>
        <v>0</v>
      </c>
      <c r="BI22" s="699">
        <f t="shared" si="35"/>
        <v>0</v>
      </c>
      <c r="BJ22" s="700">
        <f t="shared" si="36"/>
        <v>0</v>
      </c>
      <c r="BK22" s="700">
        <f t="shared" si="37"/>
        <v>0</v>
      </c>
      <c r="BL22" s="700">
        <f t="shared" si="38"/>
        <v>0</v>
      </c>
      <c r="BM22" s="701">
        <f t="shared" si="39"/>
        <v>0</v>
      </c>
      <c r="BN22" s="701">
        <f t="shared" si="40"/>
        <v>0</v>
      </c>
      <c r="BO22" s="701">
        <f t="shared" si="41"/>
        <v>0</v>
      </c>
      <c r="BP22" s="698">
        <f t="shared" si="42"/>
        <v>0</v>
      </c>
      <c r="BQ22" s="698">
        <f t="shared" si="43"/>
        <v>0</v>
      </c>
      <c r="BR22" s="698">
        <f t="shared" si="44"/>
        <v>0</v>
      </c>
      <c r="BS22" s="270" t="s">
        <v>22</v>
      </c>
      <c r="BV22" s="1055"/>
      <c r="BW22" s="1056"/>
      <c r="BX22" s="1026"/>
    </row>
    <row r="23" spans="1:76" ht="13.35" customHeight="1" x14ac:dyDescent="0.45">
      <c r="A23" s="1003" t="str">
        <f t="shared" si="0"/>
        <v>!</v>
      </c>
      <c r="B23" s="721"/>
      <c r="C23" s="1180"/>
      <c r="D23" s="722"/>
      <c r="E23" s="585"/>
      <c r="F23" s="586"/>
      <c r="G23" s="592"/>
      <c r="H23" s="1195"/>
      <c r="I23" s="1192"/>
      <c r="J23" s="1196"/>
      <c r="K23" s="1057">
        <f t="shared" si="4"/>
        <v>0</v>
      </c>
      <c r="L23" s="1049">
        <f t="shared" si="2"/>
        <v>0</v>
      </c>
      <c r="M23" s="1050">
        <f t="shared" si="45"/>
        <v>0</v>
      </c>
      <c r="N23" s="1051">
        <f t="shared" si="5"/>
        <v>0</v>
      </c>
      <c r="O23" s="87">
        <f t="shared" si="6"/>
        <v>0</v>
      </c>
      <c r="P23" s="87" t="str">
        <f t="shared" si="7"/>
        <v/>
      </c>
      <c r="Q23" s="1052">
        <f t="shared" si="8"/>
        <v>0</v>
      </c>
      <c r="R23" s="87">
        <f t="shared" si="9"/>
        <v>0</v>
      </c>
      <c r="S23" s="87" t="str">
        <f t="shared" si="10"/>
        <v/>
      </c>
      <c r="T23" s="1052">
        <f t="shared" si="11"/>
        <v>0</v>
      </c>
      <c r="U23" s="87">
        <f t="shared" si="12"/>
        <v>0</v>
      </c>
      <c r="V23" s="87" t="str">
        <f t="shared" si="13"/>
        <v/>
      </c>
      <c r="W23" s="1052">
        <f t="shared" si="14"/>
        <v>1</v>
      </c>
      <c r="X23" s="87">
        <f t="shared" si="15"/>
        <v>0</v>
      </c>
      <c r="Y23" s="87">
        <f t="shared" si="16"/>
        <v>0</v>
      </c>
      <c r="Z23" s="1052">
        <f t="shared" si="17"/>
        <v>1</v>
      </c>
      <c r="AA23" s="87">
        <f t="shared" si="18"/>
        <v>0</v>
      </c>
      <c r="AB23" s="87">
        <f t="shared" si="19"/>
        <v>0</v>
      </c>
      <c r="AC23" s="1052">
        <f t="shared" si="20"/>
        <v>1</v>
      </c>
      <c r="AD23" s="87">
        <f t="shared" si="21"/>
        <v>0</v>
      </c>
      <c r="AE23" s="87">
        <f t="shared" si="22"/>
        <v>0</v>
      </c>
      <c r="AF23" s="1052">
        <f t="shared" si="23"/>
        <v>1</v>
      </c>
      <c r="AG23" s="87">
        <f t="shared" si="24"/>
        <v>0</v>
      </c>
      <c r="AH23" s="87">
        <f t="shared" si="25"/>
        <v>0</v>
      </c>
      <c r="AI23" s="1052">
        <f t="shared" si="26"/>
        <v>1</v>
      </c>
      <c r="AJ23" s="87">
        <f t="shared" si="27"/>
        <v>0</v>
      </c>
      <c r="AK23" s="87">
        <f t="shared" si="28"/>
        <v>0</v>
      </c>
      <c r="AL23" s="1052">
        <f t="shared" si="29"/>
        <v>0</v>
      </c>
      <c r="AM23" s="91">
        <f t="shared" si="30"/>
        <v>0</v>
      </c>
      <c r="AN23" s="91" t="str">
        <f t="shared" si="31"/>
        <v/>
      </c>
      <c r="AO23" s="1058">
        <f>+Parameter!$D$7</f>
        <v>0</v>
      </c>
      <c r="AP23" s="1054">
        <f t="shared" si="32"/>
        <v>0</v>
      </c>
      <c r="AQ23" s="387">
        <f>+Parameter!AH23</f>
        <v>0</v>
      </c>
      <c r="AR23" s="387">
        <f>+Parameter!AI23</f>
        <v>0</v>
      </c>
      <c r="AS23" s="379">
        <f>SUMIFS($I$4:$I$48,$F$4:$F$48,AQ19,$E$4:$E$48,AQ23)+SUMIFS($J$4:$J$48,$F$4:$F$48,AQ19,$E$4:$E$48,AQ23)+SUMIFS($H$4:$H$48,$F$4:$F$48,AQ19,$E$4:$E$48,AQ23)</f>
        <v>0</v>
      </c>
      <c r="AT23" s="382"/>
      <c r="AU23" s="387">
        <f>+Parameter!AL23</f>
        <v>0</v>
      </c>
      <c r="AV23" s="387">
        <f>+Parameter!AM23</f>
        <v>0</v>
      </c>
      <c r="AW23" s="379">
        <f>SUMIFS($I$4:$I$48,$F$4:$F$48,AQ19,$E$4:$E$48,AU23)+SUMIFS($J$4:$J$48,$F$4:$F$48,AQ19,$E$4:$E$48,AU23)+SUMIFS($H$4:$H$48,$F$4:$F$48,AQ19,$E$4:$E$48,AU23)</f>
        <v>0</v>
      </c>
      <c r="AX23" s="382"/>
      <c r="AY23" s="387">
        <f>+Parameter!AP23</f>
        <v>0</v>
      </c>
      <c r="AZ23" s="387">
        <f>+Parameter!AQ23</f>
        <v>0</v>
      </c>
      <c r="BA23" s="379">
        <f>SUMIFS($I$4:$I$48,$F$4:$F$48,AQ19,$E$4:$E$48,AY23)+SUMIFS($J$4:$J$48,$F$4:$F$48,AQ19,$E$4:$E$48,AY23)+SUMIFS($H$4:$H$48,$F$4:$F$48,AQ19,$E$4:$E$48,AY23)</f>
        <v>0</v>
      </c>
      <c r="BB23" s="375">
        <f>+Y3</f>
        <v>0</v>
      </c>
      <c r="BD23" s="268"/>
      <c r="BE23" s="274">
        <f>IF($I$2=AQ19,1,IF($I$2=Jahr!$M$7,1,0))</f>
        <v>1</v>
      </c>
      <c r="BF23" s="728">
        <v>1</v>
      </c>
      <c r="BG23" s="702">
        <f t="shared" si="33"/>
        <v>0</v>
      </c>
      <c r="BH23" s="702">
        <f t="shared" si="34"/>
        <v>0</v>
      </c>
      <c r="BI23" s="702">
        <f t="shared" si="35"/>
        <v>0</v>
      </c>
      <c r="BJ23" s="703">
        <f t="shared" si="36"/>
        <v>0</v>
      </c>
      <c r="BK23" s="703">
        <f t="shared" si="37"/>
        <v>0</v>
      </c>
      <c r="BL23" s="703">
        <f t="shared" si="38"/>
        <v>0</v>
      </c>
      <c r="BM23" s="704">
        <f t="shared" si="39"/>
        <v>0</v>
      </c>
      <c r="BN23" s="704">
        <f t="shared" si="40"/>
        <v>0</v>
      </c>
      <c r="BO23" s="704">
        <f t="shared" si="41"/>
        <v>0</v>
      </c>
      <c r="BP23" s="705">
        <f t="shared" si="42"/>
        <v>0</v>
      </c>
      <c r="BQ23" s="705">
        <f t="shared" si="43"/>
        <v>0</v>
      </c>
      <c r="BR23" s="705">
        <f t="shared" si="44"/>
        <v>0</v>
      </c>
      <c r="BS23" s="277">
        <f>SUMIFS($H$4:$H$48,$F$4:$F$48,AQ19)</f>
        <v>0</v>
      </c>
      <c r="BT23" s="277">
        <f>SUMIFS($I$4:$I$48,$F$4:$F$48,AQ19)</f>
        <v>0</v>
      </c>
      <c r="BU23" s="277">
        <f>SUMIFS($J$4:$J$48,$F$4:$F$48,AQ19)</f>
        <v>0</v>
      </c>
      <c r="BV23" s="278">
        <f>IF($AP$2=0,+BW23-BB19,0)</f>
        <v>0</v>
      </c>
      <c r="BW23" s="1059">
        <f>+Y$50</f>
        <v>0</v>
      </c>
      <c r="BX23" s="1026"/>
    </row>
    <row r="24" spans="1:76" ht="13.35" customHeight="1" x14ac:dyDescent="0.45">
      <c r="A24" s="1003" t="str">
        <f t="shared" si="0"/>
        <v>!</v>
      </c>
      <c r="B24" s="721"/>
      <c r="C24" s="1180"/>
      <c r="D24" s="722"/>
      <c r="E24" s="585"/>
      <c r="F24" s="586"/>
      <c r="G24" s="592"/>
      <c r="H24" s="1195"/>
      <c r="I24" s="1192"/>
      <c r="J24" s="1196"/>
      <c r="K24" s="1057">
        <f t="shared" si="4"/>
        <v>0</v>
      </c>
      <c r="L24" s="1049">
        <f t="shared" si="2"/>
        <v>0</v>
      </c>
      <c r="M24" s="1050">
        <f t="shared" si="45"/>
        <v>0</v>
      </c>
      <c r="N24" s="1051">
        <f t="shared" si="5"/>
        <v>0</v>
      </c>
      <c r="O24" s="87">
        <f t="shared" si="6"/>
        <v>0</v>
      </c>
      <c r="P24" s="87" t="str">
        <f t="shared" si="7"/>
        <v/>
      </c>
      <c r="Q24" s="1052">
        <f t="shared" si="8"/>
        <v>0</v>
      </c>
      <c r="R24" s="87">
        <f t="shared" si="9"/>
        <v>0</v>
      </c>
      <c r="S24" s="87" t="str">
        <f t="shared" si="10"/>
        <v/>
      </c>
      <c r="T24" s="1052">
        <f t="shared" si="11"/>
        <v>0</v>
      </c>
      <c r="U24" s="87">
        <f t="shared" si="12"/>
        <v>0</v>
      </c>
      <c r="V24" s="87" t="str">
        <f t="shared" si="13"/>
        <v/>
      </c>
      <c r="W24" s="1052">
        <f t="shared" si="14"/>
        <v>1</v>
      </c>
      <c r="X24" s="87">
        <f t="shared" si="15"/>
        <v>0</v>
      </c>
      <c r="Y24" s="87">
        <f t="shared" si="16"/>
        <v>0</v>
      </c>
      <c r="Z24" s="1052">
        <f t="shared" si="17"/>
        <v>1</v>
      </c>
      <c r="AA24" s="87">
        <f t="shared" si="18"/>
        <v>0</v>
      </c>
      <c r="AB24" s="87">
        <f t="shared" si="19"/>
        <v>0</v>
      </c>
      <c r="AC24" s="1052">
        <f t="shared" si="20"/>
        <v>1</v>
      </c>
      <c r="AD24" s="87">
        <f t="shared" si="21"/>
        <v>0</v>
      </c>
      <c r="AE24" s="87">
        <f t="shared" si="22"/>
        <v>0</v>
      </c>
      <c r="AF24" s="1052">
        <f t="shared" si="23"/>
        <v>1</v>
      </c>
      <c r="AG24" s="87">
        <f t="shared" si="24"/>
        <v>0</v>
      </c>
      <c r="AH24" s="87">
        <f t="shared" si="25"/>
        <v>0</v>
      </c>
      <c r="AI24" s="1052">
        <f t="shared" si="26"/>
        <v>1</v>
      </c>
      <c r="AJ24" s="87">
        <f t="shared" si="27"/>
        <v>0</v>
      </c>
      <c r="AK24" s="87">
        <f t="shared" si="28"/>
        <v>0</v>
      </c>
      <c r="AL24" s="1052">
        <f t="shared" si="29"/>
        <v>0</v>
      </c>
      <c r="AM24" s="91">
        <f t="shared" si="30"/>
        <v>0</v>
      </c>
      <c r="AN24" s="91" t="str">
        <f t="shared" si="31"/>
        <v/>
      </c>
      <c r="AO24" s="1053">
        <f>IF(AP24="E",1,0)</f>
        <v>0</v>
      </c>
      <c r="AP24" s="1054">
        <f t="shared" si="32"/>
        <v>0</v>
      </c>
      <c r="AQ24" s="219" t="str">
        <f>+Parameter!AH24</f>
        <v>#</v>
      </c>
      <c r="AR24" s="631"/>
      <c r="AS24" s="632">
        <f>SUM(AS25:AS28)</f>
        <v>0</v>
      </c>
      <c r="AT24" s="632"/>
      <c r="AU24" s="632"/>
      <c r="AV24" s="632"/>
      <c r="AW24" s="632">
        <f>SUM(AW25:AW28)</f>
        <v>0</v>
      </c>
      <c r="AX24" s="632"/>
      <c r="AY24" s="632"/>
      <c r="AZ24" s="632"/>
      <c r="BA24" s="632">
        <f>SUM(BA25:BA28)</f>
        <v>0</v>
      </c>
      <c r="BB24" s="634">
        <f>+BA24+AW24+AS24</f>
        <v>0</v>
      </c>
      <c r="BD24" s="268"/>
      <c r="BE24" s="274">
        <f>IF($I$2=AQ24,1,IF($I$2=Jahr!$M$7,1,0))</f>
        <v>1</v>
      </c>
      <c r="BF24" s="728">
        <v>1</v>
      </c>
      <c r="BG24" s="227"/>
      <c r="BH24" s="227"/>
      <c r="BI24" s="227"/>
      <c r="BJ24" s="227"/>
      <c r="BK24" s="227"/>
      <c r="BL24" s="227"/>
      <c r="BM24" s="227"/>
      <c r="BN24" s="227"/>
      <c r="BO24" s="227"/>
      <c r="BP24" s="273"/>
      <c r="BQ24" s="273"/>
      <c r="BR24" s="273"/>
      <c r="BV24" s="1055"/>
      <c r="BW24" s="1056"/>
      <c r="BX24" s="1026"/>
    </row>
    <row r="25" spans="1:76" ht="13.35" customHeight="1" x14ac:dyDescent="0.45">
      <c r="A25" s="1003" t="str">
        <f t="shared" si="0"/>
        <v>!</v>
      </c>
      <c r="B25" s="721"/>
      <c r="C25" s="1180"/>
      <c r="D25" s="722"/>
      <c r="E25" s="585"/>
      <c r="F25" s="586"/>
      <c r="G25" s="592"/>
      <c r="H25" s="1195"/>
      <c r="I25" s="1192"/>
      <c r="J25" s="1196"/>
      <c r="K25" s="1057">
        <f t="shared" si="4"/>
        <v>0</v>
      </c>
      <c r="L25" s="1049">
        <f t="shared" si="2"/>
        <v>0</v>
      </c>
      <c r="M25" s="1050">
        <f t="shared" si="3"/>
        <v>0</v>
      </c>
      <c r="N25" s="1051">
        <f t="shared" si="5"/>
        <v>0</v>
      </c>
      <c r="O25" s="87">
        <f t="shared" si="6"/>
        <v>0</v>
      </c>
      <c r="P25" s="87" t="str">
        <f t="shared" si="7"/>
        <v/>
      </c>
      <c r="Q25" s="1052">
        <f t="shared" si="8"/>
        <v>0</v>
      </c>
      <c r="R25" s="87">
        <f t="shared" si="9"/>
        <v>0</v>
      </c>
      <c r="S25" s="87" t="str">
        <f t="shared" si="10"/>
        <v/>
      </c>
      <c r="T25" s="1052">
        <f t="shared" si="11"/>
        <v>0</v>
      </c>
      <c r="U25" s="87">
        <f t="shared" si="12"/>
        <v>0</v>
      </c>
      <c r="V25" s="87" t="str">
        <f t="shared" si="13"/>
        <v/>
      </c>
      <c r="W25" s="1052">
        <f t="shared" si="14"/>
        <v>1</v>
      </c>
      <c r="X25" s="87">
        <f t="shared" si="15"/>
        <v>0</v>
      </c>
      <c r="Y25" s="87">
        <f t="shared" si="16"/>
        <v>0</v>
      </c>
      <c r="Z25" s="1052">
        <f t="shared" si="17"/>
        <v>1</v>
      </c>
      <c r="AA25" s="87">
        <f t="shared" si="18"/>
        <v>0</v>
      </c>
      <c r="AB25" s="87">
        <f t="shared" si="19"/>
        <v>0</v>
      </c>
      <c r="AC25" s="1052">
        <f t="shared" si="20"/>
        <v>1</v>
      </c>
      <c r="AD25" s="87">
        <f t="shared" si="21"/>
        <v>0</v>
      </c>
      <c r="AE25" s="87">
        <f t="shared" si="22"/>
        <v>0</v>
      </c>
      <c r="AF25" s="1052">
        <f t="shared" si="23"/>
        <v>1</v>
      </c>
      <c r="AG25" s="87">
        <f t="shared" si="24"/>
        <v>0</v>
      </c>
      <c r="AH25" s="87">
        <f t="shared" si="25"/>
        <v>0</v>
      </c>
      <c r="AI25" s="1052">
        <f t="shared" si="26"/>
        <v>1</v>
      </c>
      <c r="AJ25" s="87">
        <f t="shared" si="27"/>
        <v>0</v>
      </c>
      <c r="AK25" s="87">
        <f t="shared" si="28"/>
        <v>0</v>
      </c>
      <c r="AL25" s="1052">
        <f t="shared" si="29"/>
        <v>0</v>
      </c>
      <c r="AM25" s="91">
        <f t="shared" si="30"/>
        <v>0</v>
      </c>
      <c r="AN25" s="91" t="str">
        <f t="shared" si="31"/>
        <v/>
      </c>
      <c r="AO25" s="1058">
        <f>+Parameter!$D$8</f>
        <v>0</v>
      </c>
      <c r="AP25" s="1054">
        <f t="shared" si="32"/>
        <v>0</v>
      </c>
      <c r="AQ25" s="389">
        <f>+Parameter!AH25</f>
        <v>0</v>
      </c>
      <c r="AR25" s="390">
        <f>+Parameter!AI25</f>
        <v>0</v>
      </c>
      <c r="AS25" s="388">
        <f>SUMIFS($I$4:$I$48,$F$4:$F$48,AQ24,$E$4:$E$48,AQ25)+SUMIFS($J$4:$J$48,$F$4:$F$48,AQ24,$E$4:$E$48,AQ25)+SUMIFS($H$4:$H$48,$F$4:$F$48,AQ24,$E$4:$E$48,AQ25)</f>
        <v>0</v>
      </c>
      <c r="AT25" s="388"/>
      <c r="AU25" s="389">
        <f>+Parameter!AL25</f>
        <v>0</v>
      </c>
      <c r="AV25" s="390">
        <f>+Parameter!AM25</f>
        <v>0</v>
      </c>
      <c r="AW25" s="388">
        <f>SUMIFS($I$4:$I$48,$F$4:$F$48,AQ24,$E$4:$E$48,AU25)+SUMIFS($J$4:$J$48,$F$4:$F$48,AQ24,$E$4:$E$48,AU25)+SUMIFS($H$4:$H$48,$F$4:$F$48,AQ24,$E$4:$E$48,AU25)</f>
        <v>0</v>
      </c>
      <c r="AX25" s="388"/>
      <c r="AY25" s="389">
        <f>+Parameter!AP25</f>
        <v>0</v>
      </c>
      <c r="AZ25" s="390">
        <f>+Parameter!AQ25</f>
        <v>0</v>
      </c>
      <c r="BA25" s="388">
        <f>SUMIFS($I$4:$I$48,$F$4:$F$48,AQ24,$E$4:$E$48,AY25)+SUMIFS($J$4:$J$48,$F$4:$F$48,AQ24,$E$4:$E$48,AY25)+SUMIFS($H$4:$H$48,$F$4:$F$48,AQ24,$E$4:$E$48,AY25)</f>
        <v>0</v>
      </c>
      <c r="BB25" s="370" t="str">
        <f>IF(AND($B$50="y",BB26&lt;&gt;0),"aktuell","")</f>
        <v/>
      </c>
      <c r="BD25" s="268"/>
      <c r="BE25" s="274">
        <f>IF($I$2=AQ24,1,IF($I$2=Jahr!$M$7,1,0))</f>
        <v>1</v>
      </c>
      <c r="BF25" s="728">
        <v>1</v>
      </c>
      <c r="BG25" s="699">
        <f t="shared" si="33"/>
        <v>0</v>
      </c>
      <c r="BH25" s="699">
        <f t="shared" si="34"/>
        <v>0</v>
      </c>
      <c r="BI25" s="699">
        <f t="shared" si="35"/>
        <v>0</v>
      </c>
      <c r="BJ25" s="700">
        <f t="shared" si="36"/>
        <v>0</v>
      </c>
      <c r="BK25" s="700">
        <f t="shared" si="37"/>
        <v>0</v>
      </c>
      <c r="BL25" s="700">
        <f t="shared" si="38"/>
        <v>0</v>
      </c>
      <c r="BM25" s="701">
        <f t="shared" si="39"/>
        <v>0</v>
      </c>
      <c r="BN25" s="701">
        <f t="shared" si="40"/>
        <v>0</v>
      </c>
      <c r="BO25" s="701">
        <f t="shared" si="41"/>
        <v>0</v>
      </c>
      <c r="BP25" s="698">
        <f t="shared" si="42"/>
        <v>0</v>
      </c>
      <c r="BQ25" s="698">
        <f t="shared" si="43"/>
        <v>0</v>
      </c>
      <c r="BR25" s="698">
        <f t="shared" si="44"/>
        <v>0</v>
      </c>
      <c r="BS25" s="270" t="s">
        <v>8</v>
      </c>
      <c r="BV25" s="1055"/>
      <c r="BW25" s="1056"/>
      <c r="BX25" s="1026"/>
    </row>
    <row r="26" spans="1:76" ht="13.35" customHeight="1" x14ac:dyDescent="0.45">
      <c r="A26" s="1003" t="str">
        <f t="shared" si="0"/>
        <v>!</v>
      </c>
      <c r="B26" s="721"/>
      <c r="C26" s="1180"/>
      <c r="D26" s="722"/>
      <c r="E26" s="731"/>
      <c r="F26" s="732"/>
      <c r="G26" s="592"/>
      <c r="H26" s="1195"/>
      <c r="I26" s="1192"/>
      <c r="J26" s="1196"/>
      <c r="K26" s="1057">
        <f t="shared" si="4"/>
        <v>0</v>
      </c>
      <c r="L26" s="1049">
        <f t="shared" si="2"/>
        <v>0</v>
      </c>
      <c r="M26" s="1050">
        <f t="shared" ref="M26:M35" si="46">IF(AND(B26&gt;0,B26&lt;&gt;"x",M25&lt;&gt;0),+M25+1,0)</f>
        <v>0</v>
      </c>
      <c r="N26" s="1051">
        <f t="shared" si="5"/>
        <v>0</v>
      </c>
      <c r="O26" s="87">
        <f t="shared" si="6"/>
        <v>0</v>
      </c>
      <c r="P26" s="87" t="str">
        <f t="shared" si="7"/>
        <v/>
      </c>
      <c r="Q26" s="1052">
        <f t="shared" si="8"/>
        <v>0</v>
      </c>
      <c r="R26" s="87">
        <f t="shared" si="9"/>
        <v>0</v>
      </c>
      <c r="S26" s="87" t="str">
        <f t="shared" si="10"/>
        <v/>
      </c>
      <c r="T26" s="1052">
        <f t="shared" si="11"/>
        <v>0</v>
      </c>
      <c r="U26" s="87">
        <f t="shared" si="12"/>
        <v>0</v>
      </c>
      <c r="V26" s="87" t="str">
        <f t="shared" si="13"/>
        <v/>
      </c>
      <c r="W26" s="1052">
        <f t="shared" si="14"/>
        <v>1</v>
      </c>
      <c r="X26" s="87">
        <f t="shared" si="15"/>
        <v>0</v>
      </c>
      <c r="Y26" s="87">
        <f t="shared" si="16"/>
        <v>0</v>
      </c>
      <c r="Z26" s="1052">
        <f t="shared" si="17"/>
        <v>1</v>
      </c>
      <c r="AA26" s="87">
        <f t="shared" si="18"/>
        <v>0</v>
      </c>
      <c r="AB26" s="87">
        <f t="shared" si="19"/>
        <v>0</v>
      </c>
      <c r="AC26" s="1052">
        <f t="shared" si="20"/>
        <v>1</v>
      </c>
      <c r="AD26" s="87">
        <f t="shared" si="21"/>
        <v>0</v>
      </c>
      <c r="AE26" s="87">
        <f t="shared" si="22"/>
        <v>0</v>
      </c>
      <c r="AF26" s="1052">
        <f t="shared" si="23"/>
        <v>1</v>
      </c>
      <c r="AG26" s="87">
        <f t="shared" si="24"/>
        <v>0</v>
      </c>
      <c r="AH26" s="87">
        <f t="shared" si="25"/>
        <v>0</v>
      </c>
      <c r="AI26" s="1052">
        <f t="shared" si="26"/>
        <v>1</v>
      </c>
      <c r="AJ26" s="87">
        <f t="shared" si="27"/>
        <v>0</v>
      </c>
      <c r="AK26" s="87">
        <f t="shared" si="28"/>
        <v>0</v>
      </c>
      <c r="AL26" s="1052">
        <f t="shared" si="29"/>
        <v>0</v>
      </c>
      <c r="AM26" s="91">
        <f t="shared" si="30"/>
        <v>0</v>
      </c>
      <c r="AN26" s="91" t="str">
        <f t="shared" si="31"/>
        <v/>
      </c>
      <c r="AO26" s="1058">
        <f>+Parameter!$D$8</f>
        <v>0</v>
      </c>
      <c r="AP26" s="1054">
        <f t="shared" si="32"/>
        <v>0</v>
      </c>
      <c r="AQ26" s="390">
        <f>+Parameter!AH26</f>
        <v>0</v>
      </c>
      <c r="AR26" s="390">
        <f>+Parameter!AI26</f>
        <v>0</v>
      </c>
      <c r="AS26" s="388">
        <f>SUMIFS($I$4:$I$48,$F$4:$F$48,AQ24,$E$4:$E$48,AQ26)+SUMIFS($J$4:$J$48,$F$4:$F$48,AQ24,$E$4:$E$48,AQ26)+SUMIFS($H$4:$H$48,$F$4:$F$48,AQ24,$E$4:$E$48,AQ26)</f>
        <v>0</v>
      </c>
      <c r="AT26" s="388"/>
      <c r="AU26" s="390">
        <f>+Parameter!AL26</f>
        <v>0</v>
      </c>
      <c r="AV26" s="390">
        <f>+Parameter!AM26</f>
        <v>0</v>
      </c>
      <c r="AW26" s="388">
        <f>SUMIFS($I$4:$I$48,$F$4:$F$48,AQ24,$E$4:$E$48,AU26)+SUMIFS($J$4:$J$48,$F$4:$F$48,AQ24,$E$4:$E$48,AU26)+SUMIFS($H$4:$H$48,$F$4:$F$48,AQ24,$E$4:$E$48,AU26)</f>
        <v>0</v>
      </c>
      <c r="AX26" s="388"/>
      <c r="AY26" s="390">
        <f>+Parameter!AP26</f>
        <v>0</v>
      </c>
      <c r="AZ26" s="390">
        <f>+Parameter!AQ26</f>
        <v>0</v>
      </c>
      <c r="BA26" s="388">
        <f>SUMIFS($I$4:$I$48,$F$4:$F$48,AQ24,$E$4:$E$48,AY26)+SUMIFS($J$4:$J$48,$F$4:$F$48,AQ24,$E$4:$E$48,AY26)+SUMIFS($H$4:$H$48,$F$4:$F$48,AQ24,$E$4:$E$48,AY26)</f>
        <v>0</v>
      </c>
      <c r="BB26" s="371">
        <f>+AB2</f>
        <v>0</v>
      </c>
      <c r="BD26" s="268"/>
      <c r="BE26" s="274">
        <f>IF($I$2=AQ24,1,IF($I$2=Jahr!$M$7,1,0))</f>
        <v>1</v>
      </c>
      <c r="BF26" s="728">
        <v>1</v>
      </c>
      <c r="BG26" s="699">
        <f t="shared" si="33"/>
        <v>0</v>
      </c>
      <c r="BH26" s="699">
        <f t="shared" si="34"/>
        <v>0</v>
      </c>
      <c r="BI26" s="699">
        <f t="shared" si="35"/>
        <v>0</v>
      </c>
      <c r="BJ26" s="700">
        <f t="shared" si="36"/>
        <v>0</v>
      </c>
      <c r="BK26" s="700">
        <f t="shared" si="37"/>
        <v>0</v>
      </c>
      <c r="BL26" s="700">
        <f t="shared" si="38"/>
        <v>0</v>
      </c>
      <c r="BM26" s="701">
        <f t="shared" si="39"/>
        <v>0</v>
      </c>
      <c r="BN26" s="701">
        <f t="shared" si="40"/>
        <v>0</v>
      </c>
      <c r="BO26" s="701">
        <f t="shared" si="41"/>
        <v>0</v>
      </c>
      <c r="BP26" s="698">
        <f t="shared" si="42"/>
        <v>0</v>
      </c>
      <c r="BQ26" s="698">
        <f t="shared" si="43"/>
        <v>0</v>
      </c>
      <c r="BR26" s="698">
        <f t="shared" si="44"/>
        <v>0</v>
      </c>
      <c r="BS26" s="275">
        <f>SUMIFS($H$4:$H$48,$F$4:$F$48,AQ24,$B$4:$B$48,"&gt;0")</f>
        <v>0</v>
      </c>
      <c r="BT26" s="275">
        <f>SUMIFS($I$4:$I$48,$F$4:$F$48,AQ24,$B$4:$B$48,"&gt;0")</f>
        <v>0</v>
      </c>
      <c r="BU26" s="275">
        <f>SUMIFS($J$4:$J$48,$F$4:$F$48,AQ24,$B$4:$B$48,"&gt;0")</f>
        <v>0</v>
      </c>
      <c r="BV26" s="276"/>
      <c r="BW26" s="1056"/>
      <c r="BX26" s="1026"/>
    </row>
    <row r="27" spans="1:76" ht="13.35" customHeight="1" x14ac:dyDescent="0.45">
      <c r="A27" s="1003" t="str">
        <f t="shared" si="0"/>
        <v>!</v>
      </c>
      <c r="B27" s="721"/>
      <c r="C27" s="1180"/>
      <c r="D27" s="722"/>
      <c r="E27" s="585"/>
      <c r="F27" s="586"/>
      <c r="G27" s="592"/>
      <c r="H27" s="1195"/>
      <c r="I27" s="1192"/>
      <c r="J27" s="1196"/>
      <c r="K27" s="1057">
        <f t="shared" si="4"/>
        <v>0</v>
      </c>
      <c r="L27" s="1049">
        <f t="shared" si="2"/>
        <v>0</v>
      </c>
      <c r="M27" s="1050">
        <f t="shared" si="46"/>
        <v>0</v>
      </c>
      <c r="N27" s="1051">
        <f t="shared" si="5"/>
        <v>0</v>
      </c>
      <c r="O27" s="87">
        <f t="shared" si="6"/>
        <v>0</v>
      </c>
      <c r="P27" s="87" t="str">
        <f t="shared" si="7"/>
        <v/>
      </c>
      <c r="Q27" s="1052">
        <f t="shared" si="8"/>
        <v>0</v>
      </c>
      <c r="R27" s="87">
        <f t="shared" si="9"/>
        <v>0</v>
      </c>
      <c r="S27" s="87" t="str">
        <f t="shared" si="10"/>
        <v/>
      </c>
      <c r="T27" s="1052">
        <f t="shared" si="11"/>
        <v>0</v>
      </c>
      <c r="U27" s="87">
        <f t="shared" si="12"/>
        <v>0</v>
      </c>
      <c r="V27" s="87" t="str">
        <f t="shared" si="13"/>
        <v/>
      </c>
      <c r="W27" s="1052">
        <f t="shared" si="14"/>
        <v>1</v>
      </c>
      <c r="X27" s="87">
        <f t="shared" si="15"/>
        <v>0</v>
      </c>
      <c r="Y27" s="87">
        <f t="shared" si="16"/>
        <v>0</v>
      </c>
      <c r="Z27" s="1052">
        <f t="shared" si="17"/>
        <v>1</v>
      </c>
      <c r="AA27" s="87">
        <f t="shared" si="18"/>
        <v>0</v>
      </c>
      <c r="AB27" s="87">
        <f t="shared" si="19"/>
        <v>0</v>
      </c>
      <c r="AC27" s="1052">
        <f t="shared" si="20"/>
        <v>1</v>
      </c>
      <c r="AD27" s="87">
        <f t="shared" si="21"/>
        <v>0</v>
      </c>
      <c r="AE27" s="87">
        <f t="shared" si="22"/>
        <v>0</v>
      </c>
      <c r="AF27" s="1052">
        <f t="shared" si="23"/>
        <v>1</v>
      </c>
      <c r="AG27" s="87">
        <f t="shared" si="24"/>
        <v>0</v>
      </c>
      <c r="AH27" s="87">
        <f t="shared" si="25"/>
        <v>0</v>
      </c>
      <c r="AI27" s="1052">
        <f t="shared" si="26"/>
        <v>1</v>
      </c>
      <c r="AJ27" s="87">
        <f t="shared" si="27"/>
        <v>0</v>
      </c>
      <c r="AK27" s="87">
        <f t="shared" si="28"/>
        <v>0</v>
      </c>
      <c r="AL27" s="1052">
        <f t="shared" si="29"/>
        <v>0</v>
      </c>
      <c r="AM27" s="91">
        <f t="shared" si="30"/>
        <v>0</v>
      </c>
      <c r="AN27" s="91" t="str">
        <f t="shared" si="31"/>
        <v/>
      </c>
      <c r="AO27" s="1058">
        <f>+Parameter!$D$8</f>
        <v>0</v>
      </c>
      <c r="AP27" s="1054">
        <f t="shared" si="32"/>
        <v>0</v>
      </c>
      <c r="AQ27" s="390">
        <f>+Parameter!AH27</f>
        <v>0</v>
      </c>
      <c r="AR27" s="390">
        <f>+Parameter!AI27</f>
        <v>0</v>
      </c>
      <c r="AS27" s="388">
        <f>SUMIFS($I$4:$I$48,$F$4:$F$48,AQ24,$E$4:$E$48,AQ27)+SUMIFS($J$4:$J$48,$F$4:$F$48,AQ24,$E$4:$E$48,AQ27)+SUMIFS($H$4:$H$48,$F$4:$F$48,AQ24,$E$4:$E$48,AQ27)</f>
        <v>0</v>
      </c>
      <c r="AT27" s="388"/>
      <c r="AU27" s="390">
        <f>+Parameter!AL27</f>
        <v>0</v>
      </c>
      <c r="AV27" s="390">
        <f>+Parameter!AM27</f>
        <v>0</v>
      </c>
      <c r="AW27" s="388">
        <f>SUMIFS($I$4:$I$48,$F$4:$F$48,AQ24,$E$4:$E$48,AU27)+SUMIFS($J$4:$J$48,$F$4:$F$48,AQ24,$E$4:$E$48,AU27)+SUMIFS($H$4:$H$48,$F$4:$F$48,AQ24,$E$4:$E$48,AU27)</f>
        <v>0</v>
      </c>
      <c r="AX27" s="388"/>
      <c r="AY27" s="390">
        <f>+Parameter!AP27</f>
        <v>0</v>
      </c>
      <c r="AZ27" s="390">
        <f>+Parameter!AQ27</f>
        <v>0</v>
      </c>
      <c r="BA27" s="388">
        <f>SUMIFS($I$4:$I$48,$F$4:$F$48,AQ24,$E$4:$E$48,AY27)+SUMIFS($J$4:$J$48,$F$4:$F$48,AQ24,$E$4:$E$48,AY27)+SUMIFS($H$4:$H$48,$F$4:$F$48,AQ24,$E$4:$E$48,AY27)</f>
        <v>0</v>
      </c>
      <c r="BB27" s="372" t="str">
        <f>IF(BB28&lt;&gt;0,"Monatsende","")</f>
        <v/>
      </c>
      <c r="BD27" s="268"/>
      <c r="BE27" s="274">
        <f>IF($I$2=AQ24,1,IF($I$2=Jahr!$M$7,1,0))</f>
        <v>1</v>
      </c>
      <c r="BF27" s="728">
        <v>1</v>
      </c>
      <c r="BG27" s="699">
        <f t="shared" si="33"/>
        <v>0</v>
      </c>
      <c r="BH27" s="699">
        <f t="shared" si="34"/>
        <v>0</v>
      </c>
      <c r="BI27" s="699">
        <f t="shared" si="35"/>
        <v>0</v>
      </c>
      <c r="BJ27" s="700">
        <f t="shared" si="36"/>
        <v>0</v>
      </c>
      <c r="BK27" s="700">
        <f t="shared" si="37"/>
        <v>0</v>
      </c>
      <c r="BL27" s="700">
        <f t="shared" si="38"/>
        <v>0</v>
      </c>
      <c r="BM27" s="701">
        <f t="shared" si="39"/>
        <v>0</v>
      </c>
      <c r="BN27" s="701">
        <f t="shared" si="40"/>
        <v>0</v>
      </c>
      <c r="BO27" s="701">
        <f t="shared" si="41"/>
        <v>0</v>
      </c>
      <c r="BP27" s="698">
        <f t="shared" si="42"/>
        <v>0</v>
      </c>
      <c r="BQ27" s="698">
        <f t="shared" si="43"/>
        <v>0</v>
      </c>
      <c r="BR27" s="698">
        <f t="shared" si="44"/>
        <v>0</v>
      </c>
      <c r="BS27" s="270" t="s">
        <v>22</v>
      </c>
      <c r="BV27" s="1055"/>
      <c r="BW27" s="1056"/>
      <c r="BX27" s="1026"/>
    </row>
    <row r="28" spans="1:76" ht="13.35" customHeight="1" x14ac:dyDescent="0.45">
      <c r="A28" s="1003" t="str">
        <f t="shared" si="0"/>
        <v>!</v>
      </c>
      <c r="B28" s="721"/>
      <c r="C28" s="1180"/>
      <c r="D28" s="722"/>
      <c r="E28" s="585"/>
      <c r="F28" s="586"/>
      <c r="G28" s="592"/>
      <c r="H28" s="1195"/>
      <c r="I28" s="1192"/>
      <c r="J28" s="1196"/>
      <c r="K28" s="1057">
        <f t="shared" si="4"/>
        <v>0</v>
      </c>
      <c r="L28" s="1049">
        <f t="shared" si="2"/>
        <v>0</v>
      </c>
      <c r="M28" s="1050">
        <f t="shared" si="46"/>
        <v>0</v>
      </c>
      <c r="N28" s="1051">
        <f t="shared" si="5"/>
        <v>0</v>
      </c>
      <c r="O28" s="87">
        <f t="shared" si="6"/>
        <v>0</v>
      </c>
      <c r="P28" s="87" t="str">
        <f t="shared" si="7"/>
        <v/>
      </c>
      <c r="Q28" s="1052">
        <f t="shared" si="8"/>
        <v>0</v>
      </c>
      <c r="R28" s="87">
        <f t="shared" si="9"/>
        <v>0</v>
      </c>
      <c r="S28" s="87" t="str">
        <f t="shared" si="10"/>
        <v/>
      </c>
      <c r="T28" s="1052">
        <f t="shared" si="11"/>
        <v>0</v>
      </c>
      <c r="U28" s="87">
        <f t="shared" si="12"/>
        <v>0</v>
      </c>
      <c r="V28" s="87" t="str">
        <f t="shared" si="13"/>
        <v/>
      </c>
      <c r="W28" s="1052">
        <f t="shared" si="14"/>
        <v>1</v>
      </c>
      <c r="X28" s="87">
        <f t="shared" si="15"/>
        <v>0</v>
      </c>
      <c r="Y28" s="87">
        <f t="shared" si="16"/>
        <v>0</v>
      </c>
      <c r="Z28" s="1052">
        <f t="shared" si="17"/>
        <v>1</v>
      </c>
      <c r="AA28" s="87">
        <f t="shared" si="18"/>
        <v>0</v>
      </c>
      <c r="AB28" s="87">
        <f t="shared" si="19"/>
        <v>0</v>
      </c>
      <c r="AC28" s="1052">
        <f t="shared" si="20"/>
        <v>1</v>
      </c>
      <c r="AD28" s="87">
        <f t="shared" si="21"/>
        <v>0</v>
      </c>
      <c r="AE28" s="87">
        <f t="shared" si="22"/>
        <v>0</v>
      </c>
      <c r="AF28" s="1052">
        <f t="shared" si="23"/>
        <v>1</v>
      </c>
      <c r="AG28" s="87">
        <f t="shared" si="24"/>
        <v>0</v>
      </c>
      <c r="AH28" s="87">
        <f t="shared" si="25"/>
        <v>0</v>
      </c>
      <c r="AI28" s="1052">
        <f t="shared" si="26"/>
        <v>1</v>
      </c>
      <c r="AJ28" s="87">
        <f t="shared" si="27"/>
        <v>0</v>
      </c>
      <c r="AK28" s="87">
        <f t="shared" si="28"/>
        <v>0</v>
      </c>
      <c r="AL28" s="1052">
        <f t="shared" si="29"/>
        <v>0</v>
      </c>
      <c r="AM28" s="91">
        <f t="shared" si="30"/>
        <v>0</v>
      </c>
      <c r="AN28" s="91" t="str">
        <f t="shared" si="31"/>
        <v/>
      </c>
      <c r="AO28" s="1058">
        <f>+Parameter!$D$8</f>
        <v>0</v>
      </c>
      <c r="AP28" s="1054">
        <f t="shared" si="32"/>
        <v>0</v>
      </c>
      <c r="AQ28" s="392">
        <f>+Parameter!AH28</f>
        <v>0</v>
      </c>
      <c r="AR28" s="392">
        <f>+Parameter!AI28</f>
        <v>0</v>
      </c>
      <c r="AS28" s="388">
        <f>SUMIFS($I$4:$I$48,$F$4:$F$48,AQ24,$E$4:$E$48,AQ28)+SUMIFS($J$4:$J$48,$F$4:$F$48,AQ24,$E$4:$E$48,AQ28)+SUMIFS($H$4:$H$48,$F$4:$F$48,AQ24,$E$4:$E$48,AQ28)</f>
        <v>0</v>
      </c>
      <c r="AT28" s="391"/>
      <c r="AU28" s="392">
        <f>+Parameter!AL28</f>
        <v>0</v>
      </c>
      <c r="AV28" s="392">
        <f>+Parameter!AM28</f>
        <v>0</v>
      </c>
      <c r="AW28" s="388">
        <f>SUMIFS($I$4:$I$48,$F$4:$F$48,AQ24,$E$4:$E$48,AU28)+SUMIFS($J$4:$J$48,$F$4:$F$48,AQ24,$E$4:$E$48,AU28)+SUMIFS($H$4:$H$48,$F$4:$F$48,AQ24,$E$4:$E$48,AU28)</f>
        <v>0</v>
      </c>
      <c r="AX28" s="391"/>
      <c r="AY28" s="392">
        <f>+Parameter!AP28</f>
        <v>0</v>
      </c>
      <c r="AZ28" s="392">
        <f>+Parameter!AQ28</f>
        <v>0</v>
      </c>
      <c r="BA28" s="388">
        <f>SUMIFS($I$4:$I$48,$F$4:$F$48,AQ24,$E$4:$E$48,AY28)+SUMIFS($J$4:$J$48,$F$4:$F$48,AQ24,$E$4:$E$48,AY28)+SUMIFS($H$4:$H$48,$F$4:$F$48,AQ24,$E$4:$E$48,AY28)</f>
        <v>0</v>
      </c>
      <c r="BB28" s="375">
        <f>+AB3</f>
        <v>0</v>
      </c>
      <c r="BD28" s="268"/>
      <c r="BE28" s="274">
        <f>IF($I$2=AQ24,1,IF($I$2=Jahr!$M$7,1,0))</f>
        <v>1</v>
      </c>
      <c r="BF28" s="728">
        <v>1</v>
      </c>
      <c r="BG28" s="702">
        <f t="shared" si="33"/>
        <v>0</v>
      </c>
      <c r="BH28" s="702">
        <f t="shared" si="34"/>
        <v>0</v>
      </c>
      <c r="BI28" s="702">
        <f t="shared" si="35"/>
        <v>0</v>
      </c>
      <c r="BJ28" s="703">
        <f t="shared" si="36"/>
        <v>0</v>
      </c>
      <c r="BK28" s="703">
        <f t="shared" si="37"/>
        <v>0</v>
      </c>
      <c r="BL28" s="703">
        <f t="shared" si="38"/>
        <v>0</v>
      </c>
      <c r="BM28" s="704">
        <f t="shared" si="39"/>
        <v>0</v>
      </c>
      <c r="BN28" s="704">
        <f t="shared" si="40"/>
        <v>0</v>
      </c>
      <c r="BO28" s="704">
        <f t="shared" si="41"/>
        <v>0</v>
      </c>
      <c r="BP28" s="705">
        <f t="shared" si="42"/>
        <v>0</v>
      </c>
      <c r="BQ28" s="705">
        <f t="shared" si="43"/>
        <v>0</v>
      </c>
      <c r="BR28" s="705">
        <f t="shared" si="44"/>
        <v>0</v>
      </c>
      <c r="BS28" s="277">
        <f>SUMIFS($H$4:$H$48,$F$4:$F$48,AQ24)</f>
        <v>0</v>
      </c>
      <c r="BT28" s="277">
        <f>SUMIFS($I$4:$I$48,$F$4:$F$48,AQ24)</f>
        <v>0</v>
      </c>
      <c r="BU28" s="277">
        <f>SUMIFS($J$4:$J$48,$F$4:$F$48,AQ24)</f>
        <v>0</v>
      </c>
      <c r="BV28" s="278">
        <f>IF($AP$2=0,+BW28-BB24,0)</f>
        <v>0</v>
      </c>
      <c r="BW28" s="1059">
        <f>+AB$50</f>
        <v>0</v>
      </c>
      <c r="BX28" s="1026"/>
    </row>
    <row r="29" spans="1:76" ht="13.35" customHeight="1" x14ac:dyDescent="0.45">
      <c r="A29" s="1003" t="str">
        <f t="shared" si="0"/>
        <v>!</v>
      </c>
      <c r="B29" s="721"/>
      <c r="C29" s="1180"/>
      <c r="D29" s="722"/>
      <c r="E29" s="585"/>
      <c r="F29" s="586"/>
      <c r="G29" s="592"/>
      <c r="H29" s="1195"/>
      <c r="I29" s="1192"/>
      <c r="J29" s="1196"/>
      <c r="K29" s="1057">
        <f t="shared" si="4"/>
        <v>0</v>
      </c>
      <c r="L29" s="1049">
        <f t="shared" si="2"/>
        <v>0</v>
      </c>
      <c r="M29" s="1050">
        <f t="shared" si="46"/>
        <v>0</v>
      </c>
      <c r="N29" s="1051">
        <f t="shared" si="5"/>
        <v>0</v>
      </c>
      <c r="O29" s="87">
        <f t="shared" si="6"/>
        <v>0</v>
      </c>
      <c r="P29" s="87" t="str">
        <f t="shared" si="7"/>
        <v/>
      </c>
      <c r="Q29" s="1052">
        <f t="shared" si="8"/>
        <v>0</v>
      </c>
      <c r="R29" s="87">
        <f t="shared" si="9"/>
        <v>0</v>
      </c>
      <c r="S29" s="87" t="str">
        <f t="shared" si="10"/>
        <v/>
      </c>
      <c r="T29" s="1052">
        <f t="shared" si="11"/>
        <v>0</v>
      </c>
      <c r="U29" s="87">
        <f t="shared" si="12"/>
        <v>0</v>
      </c>
      <c r="V29" s="87" t="str">
        <f t="shared" si="13"/>
        <v/>
      </c>
      <c r="W29" s="1052">
        <f t="shared" si="14"/>
        <v>1</v>
      </c>
      <c r="X29" s="87">
        <f t="shared" si="15"/>
        <v>0</v>
      </c>
      <c r="Y29" s="87">
        <f t="shared" si="16"/>
        <v>0</v>
      </c>
      <c r="Z29" s="1052">
        <f t="shared" si="17"/>
        <v>1</v>
      </c>
      <c r="AA29" s="87">
        <f t="shared" si="18"/>
        <v>0</v>
      </c>
      <c r="AB29" s="87">
        <f t="shared" si="19"/>
        <v>0</v>
      </c>
      <c r="AC29" s="1052">
        <f t="shared" si="20"/>
        <v>1</v>
      </c>
      <c r="AD29" s="87">
        <f t="shared" si="21"/>
        <v>0</v>
      </c>
      <c r="AE29" s="87">
        <f t="shared" si="22"/>
        <v>0</v>
      </c>
      <c r="AF29" s="1052">
        <f t="shared" si="23"/>
        <v>1</v>
      </c>
      <c r="AG29" s="87">
        <f t="shared" si="24"/>
        <v>0</v>
      </c>
      <c r="AH29" s="87">
        <f t="shared" si="25"/>
        <v>0</v>
      </c>
      <c r="AI29" s="1052">
        <f t="shared" si="26"/>
        <v>1</v>
      </c>
      <c r="AJ29" s="87">
        <f t="shared" si="27"/>
        <v>0</v>
      </c>
      <c r="AK29" s="87">
        <f t="shared" si="28"/>
        <v>0</v>
      </c>
      <c r="AL29" s="1052">
        <f t="shared" si="29"/>
        <v>0</v>
      </c>
      <c r="AM29" s="91">
        <f t="shared" si="30"/>
        <v>0</v>
      </c>
      <c r="AN29" s="91" t="str">
        <f t="shared" si="31"/>
        <v/>
      </c>
      <c r="AO29" s="1053">
        <f>IF(AP29="E",1,0)</f>
        <v>0</v>
      </c>
      <c r="AP29" s="1054">
        <f t="shared" si="32"/>
        <v>0</v>
      </c>
      <c r="AQ29" s="220" t="str">
        <f>+Parameter!AH29</f>
        <v>#</v>
      </c>
      <c r="AR29" s="631"/>
      <c r="AS29" s="632">
        <f>SUM(AS30:AS33)</f>
        <v>0</v>
      </c>
      <c r="AT29" s="632"/>
      <c r="AU29" s="632"/>
      <c r="AV29" s="632"/>
      <c r="AW29" s="632">
        <f>SUM(AW30:AW33)</f>
        <v>0</v>
      </c>
      <c r="AX29" s="632"/>
      <c r="AY29" s="632"/>
      <c r="AZ29" s="632"/>
      <c r="BA29" s="632">
        <f>SUM(BA30:BA33)</f>
        <v>0</v>
      </c>
      <c r="BB29" s="634">
        <f>+BA29+AW29+AS29</f>
        <v>0</v>
      </c>
      <c r="BD29" s="268"/>
      <c r="BE29" s="274">
        <f>IF($I$2=AQ29,1,IF($I$2=Jahr!$M$7,1,0))</f>
        <v>1</v>
      </c>
      <c r="BF29" s="728">
        <v>1</v>
      </c>
      <c r="BG29" s="227"/>
      <c r="BH29" s="227"/>
      <c r="BI29" s="227"/>
      <c r="BJ29" s="227"/>
      <c r="BK29" s="227"/>
      <c r="BL29" s="227"/>
      <c r="BM29" s="227"/>
      <c r="BN29" s="227"/>
      <c r="BO29" s="227"/>
      <c r="BP29" s="273"/>
      <c r="BQ29" s="273"/>
      <c r="BR29" s="273"/>
      <c r="BV29" s="1055"/>
      <c r="BW29" s="1056"/>
      <c r="BX29" s="1026"/>
    </row>
    <row r="30" spans="1:76" ht="13.35" customHeight="1" x14ac:dyDescent="0.45">
      <c r="A30" s="1003" t="str">
        <f t="shared" si="0"/>
        <v>!</v>
      </c>
      <c r="B30" s="721"/>
      <c r="C30" s="1180"/>
      <c r="D30" s="722"/>
      <c r="E30" s="585"/>
      <c r="F30" s="586"/>
      <c r="G30" s="592"/>
      <c r="H30" s="1195"/>
      <c r="I30" s="1192"/>
      <c r="J30" s="1196"/>
      <c r="K30" s="1057">
        <f t="shared" si="4"/>
        <v>0</v>
      </c>
      <c r="L30" s="1049">
        <f t="shared" si="2"/>
        <v>0</v>
      </c>
      <c r="M30" s="1050">
        <f t="shared" si="46"/>
        <v>0</v>
      </c>
      <c r="N30" s="1051">
        <f t="shared" si="5"/>
        <v>0</v>
      </c>
      <c r="O30" s="87">
        <f t="shared" si="6"/>
        <v>0</v>
      </c>
      <c r="P30" s="87" t="str">
        <f t="shared" si="7"/>
        <v/>
      </c>
      <c r="Q30" s="1052">
        <f t="shared" si="8"/>
        <v>0</v>
      </c>
      <c r="R30" s="87">
        <f t="shared" si="9"/>
        <v>0</v>
      </c>
      <c r="S30" s="87" t="str">
        <f t="shared" si="10"/>
        <v/>
      </c>
      <c r="T30" s="1052">
        <f t="shared" si="11"/>
        <v>0</v>
      </c>
      <c r="U30" s="87">
        <f t="shared" si="12"/>
        <v>0</v>
      </c>
      <c r="V30" s="87" t="str">
        <f t="shared" si="13"/>
        <v/>
      </c>
      <c r="W30" s="1052">
        <f t="shared" si="14"/>
        <v>1</v>
      </c>
      <c r="X30" s="87">
        <f t="shared" si="15"/>
        <v>0</v>
      </c>
      <c r="Y30" s="87">
        <f t="shared" si="16"/>
        <v>0</v>
      </c>
      <c r="Z30" s="1052">
        <f t="shared" si="17"/>
        <v>1</v>
      </c>
      <c r="AA30" s="87">
        <f t="shared" si="18"/>
        <v>0</v>
      </c>
      <c r="AB30" s="87">
        <f t="shared" si="19"/>
        <v>0</v>
      </c>
      <c r="AC30" s="1052">
        <f t="shared" si="20"/>
        <v>1</v>
      </c>
      <c r="AD30" s="87">
        <f t="shared" si="21"/>
        <v>0</v>
      </c>
      <c r="AE30" s="87">
        <f t="shared" si="22"/>
        <v>0</v>
      </c>
      <c r="AF30" s="1052">
        <f t="shared" si="23"/>
        <v>1</v>
      </c>
      <c r="AG30" s="87">
        <f t="shared" si="24"/>
        <v>0</v>
      </c>
      <c r="AH30" s="87">
        <f t="shared" si="25"/>
        <v>0</v>
      </c>
      <c r="AI30" s="1052">
        <f t="shared" si="26"/>
        <v>1</v>
      </c>
      <c r="AJ30" s="87">
        <f t="shared" si="27"/>
        <v>0</v>
      </c>
      <c r="AK30" s="87">
        <f t="shared" si="28"/>
        <v>0</v>
      </c>
      <c r="AL30" s="1052">
        <f t="shared" si="29"/>
        <v>0</v>
      </c>
      <c r="AM30" s="91">
        <f t="shared" si="30"/>
        <v>0</v>
      </c>
      <c r="AN30" s="91" t="str">
        <f t="shared" si="31"/>
        <v/>
      </c>
      <c r="AO30" s="1058">
        <f>+Parameter!$D$9</f>
        <v>0</v>
      </c>
      <c r="AP30" s="1054">
        <f t="shared" si="32"/>
        <v>0</v>
      </c>
      <c r="AQ30" s="394">
        <f>+Parameter!AH30</f>
        <v>0</v>
      </c>
      <c r="AR30" s="395">
        <f>+Parameter!AI30</f>
        <v>0</v>
      </c>
      <c r="AS30" s="393">
        <f>SUMIFS($I$4:$I$48,$F$4:$F$48,AQ29,$E$4:$E$48,AQ30)+SUMIFS($J$4:$J$48,$F$4:$F$48,AQ29,$E$4:$E$48,AQ30)+SUMIFS($H$4:$H$48,$F$4:$F$48,AQ29,$E$4:$E$48,AQ30)</f>
        <v>0</v>
      </c>
      <c r="AT30" s="393"/>
      <c r="AU30" s="394">
        <f>+Parameter!AL30</f>
        <v>0</v>
      </c>
      <c r="AV30" s="395">
        <f>+Parameter!AM30</f>
        <v>0</v>
      </c>
      <c r="AW30" s="393">
        <f>SUMIFS($I$4:$I$48,$F$4:$F$48,AQ29,$E$4:$E$48,AU30)+SUMIFS($J$4:$J$48,$F$4:$F$48,AQ29,$E$4:$E$48,AU30)+SUMIFS($H$4:$H$48,$F$4:$F$48,AQ29,$E$4:$E$48,AU30)</f>
        <v>0</v>
      </c>
      <c r="AX30" s="393"/>
      <c r="AY30" s="394">
        <f>+Parameter!AP30</f>
        <v>0</v>
      </c>
      <c r="AZ30" s="395">
        <f>+Parameter!AQ30</f>
        <v>0</v>
      </c>
      <c r="BA30" s="393">
        <f>SUMIFS($I$4:$I$48,$F$4:$F$48,AQ29,$E$4:$E$48,AY30)+SUMIFS($J$4:$J$48,$F$4:$F$48,AQ29,$E$4:$E$48,AY30)+SUMIFS($H$4:$H$48,$F$4:$F$48,AQ29,$E$4:$E$48,AY30)</f>
        <v>0</v>
      </c>
      <c r="BB30" s="370" t="str">
        <f>IF(AND($B$50="y",BB31&lt;&gt;0),"aktuell","")</f>
        <v/>
      </c>
      <c r="BD30" s="268"/>
      <c r="BE30" s="274">
        <f>IF($I$2=AQ29,1,IF($I$2=Jahr!$M$7,1,0))</f>
        <v>1</v>
      </c>
      <c r="BF30" s="728">
        <v>1</v>
      </c>
      <c r="BG30" s="699">
        <f t="shared" si="33"/>
        <v>0</v>
      </c>
      <c r="BH30" s="699">
        <f t="shared" si="34"/>
        <v>0</v>
      </c>
      <c r="BI30" s="699">
        <f t="shared" si="35"/>
        <v>0</v>
      </c>
      <c r="BJ30" s="700">
        <f t="shared" si="36"/>
        <v>0</v>
      </c>
      <c r="BK30" s="700">
        <f t="shared" si="37"/>
        <v>0</v>
      </c>
      <c r="BL30" s="700">
        <f t="shared" si="38"/>
        <v>0</v>
      </c>
      <c r="BM30" s="701">
        <f t="shared" si="39"/>
        <v>0</v>
      </c>
      <c r="BN30" s="701">
        <f t="shared" si="40"/>
        <v>0</v>
      </c>
      <c r="BO30" s="701">
        <f t="shared" si="41"/>
        <v>0</v>
      </c>
      <c r="BP30" s="698">
        <f t="shared" si="42"/>
        <v>0</v>
      </c>
      <c r="BQ30" s="698">
        <f t="shared" si="43"/>
        <v>0</v>
      </c>
      <c r="BR30" s="698">
        <f t="shared" si="44"/>
        <v>0</v>
      </c>
      <c r="BS30" s="270" t="s">
        <v>8</v>
      </c>
      <c r="BV30" s="1055"/>
      <c r="BW30" s="1056"/>
      <c r="BX30" s="1026"/>
    </row>
    <row r="31" spans="1:76" ht="13.35" customHeight="1" x14ac:dyDescent="0.45">
      <c r="A31" s="1003" t="str">
        <f t="shared" si="0"/>
        <v>!</v>
      </c>
      <c r="B31" s="721"/>
      <c r="C31" s="1180"/>
      <c r="D31" s="722"/>
      <c r="E31" s="585"/>
      <c r="F31" s="586"/>
      <c r="G31" s="592"/>
      <c r="H31" s="1195"/>
      <c r="I31" s="1192"/>
      <c r="J31" s="1196"/>
      <c r="K31" s="1057">
        <f t="shared" si="4"/>
        <v>0</v>
      </c>
      <c r="L31" s="1049">
        <f t="shared" si="2"/>
        <v>0</v>
      </c>
      <c r="M31" s="1050">
        <f t="shared" si="46"/>
        <v>0</v>
      </c>
      <c r="N31" s="1051">
        <f t="shared" si="5"/>
        <v>0</v>
      </c>
      <c r="O31" s="87">
        <f t="shared" si="6"/>
        <v>0</v>
      </c>
      <c r="P31" s="87" t="str">
        <f t="shared" si="7"/>
        <v/>
      </c>
      <c r="Q31" s="1052">
        <f t="shared" si="8"/>
        <v>0</v>
      </c>
      <c r="R31" s="87">
        <f t="shared" si="9"/>
        <v>0</v>
      </c>
      <c r="S31" s="87" t="str">
        <f t="shared" si="10"/>
        <v/>
      </c>
      <c r="T31" s="1052">
        <f t="shared" si="11"/>
        <v>0</v>
      </c>
      <c r="U31" s="87">
        <f t="shared" si="12"/>
        <v>0</v>
      </c>
      <c r="V31" s="87" t="str">
        <f t="shared" si="13"/>
        <v/>
      </c>
      <c r="W31" s="1052">
        <f t="shared" si="14"/>
        <v>1</v>
      </c>
      <c r="X31" s="87">
        <f t="shared" si="15"/>
        <v>0</v>
      </c>
      <c r="Y31" s="87">
        <f t="shared" si="16"/>
        <v>0</v>
      </c>
      <c r="Z31" s="1052">
        <f t="shared" si="17"/>
        <v>1</v>
      </c>
      <c r="AA31" s="87">
        <f t="shared" si="18"/>
        <v>0</v>
      </c>
      <c r="AB31" s="87">
        <f t="shared" si="19"/>
        <v>0</v>
      </c>
      <c r="AC31" s="1052">
        <f t="shared" si="20"/>
        <v>1</v>
      </c>
      <c r="AD31" s="87">
        <f t="shared" si="21"/>
        <v>0</v>
      </c>
      <c r="AE31" s="87">
        <f t="shared" si="22"/>
        <v>0</v>
      </c>
      <c r="AF31" s="1052">
        <f t="shared" si="23"/>
        <v>1</v>
      </c>
      <c r="AG31" s="87">
        <f t="shared" si="24"/>
        <v>0</v>
      </c>
      <c r="AH31" s="87">
        <f t="shared" si="25"/>
        <v>0</v>
      </c>
      <c r="AI31" s="1052">
        <f t="shared" si="26"/>
        <v>1</v>
      </c>
      <c r="AJ31" s="87">
        <f t="shared" si="27"/>
        <v>0</v>
      </c>
      <c r="AK31" s="87">
        <f t="shared" si="28"/>
        <v>0</v>
      </c>
      <c r="AL31" s="1052">
        <f t="shared" si="29"/>
        <v>0</v>
      </c>
      <c r="AM31" s="91">
        <f t="shared" si="30"/>
        <v>0</v>
      </c>
      <c r="AN31" s="91" t="str">
        <f t="shared" si="31"/>
        <v/>
      </c>
      <c r="AO31" s="1058">
        <f>+Parameter!$D$9</f>
        <v>0</v>
      </c>
      <c r="AP31" s="1054">
        <f t="shared" si="32"/>
        <v>0</v>
      </c>
      <c r="AQ31" s="395">
        <f>+Parameter!AH31</f>
        <v>0</v>
      </c>
      <c r="AR31" s="395">
        <f>+Parameter!AI31</f>
        <v>0</v>
      </c>
      <c r="AS31" s="393">
        <f>SUMIFS($I$4:$I$48,$F$4:$F$48,AQ29,$E$4:$E$48,AQ31)+SUMIFS($J$4:$J$48,$F$4:$F$48,AQ29,$E$4:$E$48,AQ31)+SUMIFS($H$4:$H$48,$F$4:$F$48,AQ29,$E$4:$E$48,AQ31)</f>
        <v>0</v>
      </c>
      <c r="AT31" s="393"/>
      <c r="AU31" s="395">
        <f>+Parameter!AL31</f>
        <v>0</v>
      </c>
      <c r="AV31" s="395">
        <f>+Parameter!AM31</f>
        <v>0</v>
      </c>
      <c r="AW31" s="393">
        <f>SUMIFS($I$4:$I$48,$F$4:$F$48,AQ29,$E$4:$E$48,AU31)+SUMIFS($J$4:$J$48,$F$4:$F$48,AQ29,$E$4:$E$48,AU31)+SUMIFS($H$4:$H$48,$F$4:$F$48,AQ29,$E$4:$E$48,AU31)</f>
        <v>0</v>
      </c>
      <c r="AX31" s="393"/>
      <c r="AY31" s="395">
        <f>+Parameter!AP31</f>
        <v>0</v>
      </c>
      <c r="AZ31" s="395">
        <f>+Parameter!AQ31</f>
        <v>0</v>
      </c>
      <c r="BA31" s="393">
        <f>SUMIFS($I$4:$I$48,$F$4:$F$48,AQ29,$E$4:$E$48,AY31)+SUMIFS($J$4:$J$48,$F$4:$F$48,AQ29,$E$4:$E$48,AY31)+SUMIFS($H$4:$H$48,$F$4:$F$48,AQ29,$E$4:$E$48,AY31)</f>
        <v>0</v>
      </c>
      <c r="BB31" s="371">
        <f>+AE2</f>
        <v>0</v>
      </c>
      <c r="BD31" s="268"/>
      <c r="BE31" s="274">
        <f>IF($I$2=AQ29,1,IF($I$2=Jahr!$M$7,1,0))</f>
        <v>1</v>
      </c>
      <c r="BF31" s="728">
        <v>1</v>
      </c>
      <c r="BG31" s="699">
        <f t="shared" si="33"/>
        <v>0</v>
      </c>
      <c r="BH31" s="699">
        <f t="shared" si="34"/>
        <v>0</v>
      </c>
      <c r="BI31" s="699">
        <f t="shared" si="35"/>
        <v>0</v>
      </c>
      <c r="BJ31" s="700">
        <f t="shared" si="36"/>
        <v>0</v>
      </c>
      <c r="BK31" s="700">
        <f t="shared" si="37"/>
        <v>0</v>
      </c>
      <c r="BL31" s="700">
        <f t="shared" si="38"/>
        <v>0</v>
      </c>
      <c r="BM31" s="701">
        <f t="shared" si="39"/>
        <v>0</v>
      </c>
      <c r="BN31" s="701">
        <f t="shared" si="40"/>
        <v>0</v>
      </c>
      <c r="BO31" s="701">
        <f t="shared" si="41"/>
        <v>0</v>
      </c>
      <c r="BP31" s="698">
        <f t="shared" si="42"/>
        <v>0</v>
      </c>
      <c r="BQ31" s="698">
        <f t="shared" si="43"/>
        <v>0</v>
      </c>
      <c r="BR31" s="698">
        <f t="shared" si="44"/>
        <v>0</v>
      </c>
      <c r="BS31" s="275">
        <f>SUMIFS($H$4:$H$48,$F$4:$F$48,AQ29,$B$4:$B$48,"&gt;0")</f>
        <v>0</v>
      </c>
      <c r="BT31" s="275">
        <f>SUMIFS($I$4:$I$48,$F$4:$F$48,AQ29,$B$4:$B$48,"&gt;0")</f>
        <v>0</v>
      </c>
      <c r="BU31" s="275">
        <f>SUMIFS($J$4:$J$48,$F$4:$F$48,AQ29,$B$4:$B$48,"&gt;0")</f>
        <v>0</v>
      </c>
      <c r="BV31" s="276"/>
      <c r="BW31" s="1056"/>
      <c r="BX31" s="1026"/>
    </row>
    <row r="32" spans="1:76" ht="13.35" customHeight="1" x14ac:dyDescent="0.45">
      <c r="A32" s="1003" t="str">
        <f t="shared" si="0"/>
        <v>!</v>
      </c>
      <c r="B32" s="721"/>
      <c r="C32" s="1180"/>
      <c r="D32" s="722"/>
      <c r="E32" s="585"/>
      <c r="F32" s="586"/>
      <c r="G32" s="592"/>
      <c r="H32" s="1195"/>
      <c r="I32" s="1192"/>
      <c r="J32" s="1196"/>
      <c r="K32" s="1057">
        <f t="shared" si="4"/>
        <v>0</v>
      </c>
      <c r="L32" s="1049">
        <f t="shared" si="2"/>
        <v>0</v>
      </c>
      <c r="M32" s="1050">
        <f t="shared" si="46"/>
        <v>0</v>
      </c>
      <c r="N32" s="1051">
        <f t="shared" si="5"/>
        <v>0</v>
      </c>
      <c r="O32" s="87">
        <f t="shared" si="6"/>
        <v>0</v>
      </c>
      <c r="P32" s="87" t="str">
        <f t="shared" si="7"/>
        <v/>
      </c>
      <c r="Q32" s="1052">
        <f t="shared" si="8"/>
        <v>0</v>
      </c>
      <c r="R32" s="87">
        <f t="shared" si="9"/>
        <v>0</v>
      </c>
      <c r="S32" s="87" t="str">
        <f t="shared" si="10"/>
        <v/>
      </c>
      <c r="T32" s="1052">
        <f t="shared" si="11"/>
        <v>0</v>
      </c>
      <c r="U32" s="87">
        <f t="shared" si="12"/>
        <v>0</v>
      </c>
      <c r="V32" s="87" t="str">
        <f t="shared" si="13"/>
        <v/>
      </c>
      <c r="W32" s="1052">
        <f t="shared" si="14"/>
        <v>1</v>
      </c>
      <c r="X32" s="87">
        <f t="shared" si="15"/>
        <v>0</v>
      </c>
      <c r="Y32" s="87">
        <f t="shared" si="16"/>
        <v>0</v>
      </c>
      <c r="Z32" s="1052">
        <f t="shared" si="17"/>
        <v>1</v>
      </c>
      <c r="AA32" s="87">
        <f t="shared" si="18"/>
        <v>0</v>
      </c>
      <c r="AB32" s="87">
        <f t="shared" si="19"/>
        <v>0</v>
      </c>
      <c r="AC32" s="1052">
        <f t="shared" si="20"/>
        <v>1</v>
      </c>
      <c r="AD32" s="87">
        <f t="shared" si="21"/>
        <v>0</v>
      </c>
      <c r="AE32" s="87">
        <f t="shared" si="22"/>
        <v>0</v>
      </c>
      <c r="AF32" s="1052">
        <f t="shared" si="23"/>
        <v>1</v>
      </c>
      <c r="AG32" s="87">
        <f t="shared" si="24"/>
        <v>0</v>
      </c>
      <c r="AH32" s="87">
        <f t="shared" si="25"/>
        <v>0</v>
      </c>
      <c r="AI32" s="1052">
        <f t="shared" si="26"/>
        <v>1</v>
      </c>
      <c r="AJ32" s="87">
        <f t="shared" si="27"/>
        <v>0</v>
      </c>
      <c r="AK32" s="87">
        <f t="shared" si="28"/>
        <v>0</v>
      </c>
      <c r="AL32" s="1052">
        <f t="shared" si="29"/>
        <v>0</v>
      </c>
      <c r="AM32" s="91">
        <f t="shared" si="30"/>
        <v>0</v>
      </c>
      <c r="AN32" s="91" t="str">
        <f t="shared" si="31"/>
        <v/>
      </c>
      <c r="AO32" s="1058">
        <f>+Parameter!$D$9</f>
        <v>0</v>
      </c>
      <c r="AP32" s="1054">
        <f t="shared" si="32"/>
        <v>0</v>
      </c>
      <c r="AQ32" s="395">
        <f>+Parameter!AH32</f>
        <v>0</v>
      </c>
      <c r="AR32" s="395">
        <f>+Parameter!AI32</f>
        <v>0</v>
      </c>
      <c r="AS32" s="393">
        <f>SUMIFS($I$4:$I$48,$F$4:$F$48,AQ29,$E$4:$E$48,AQ32)+SUMIFS($J$4:$J$48,$F$4:$F$48,AQ29,$E$4:$E$48,AQ32)+SUMIFS($H$4:$H$48,$F$4:$F$48,AQ29,$E$4:$E$48,AQ32)</f>
        <v>0</v>
      </c>
      <c r="AT32" s="393"/>
      <c r="AU32" s="395">
        <f>+Parameter!AL32</f>
        <v>0</v>
      </c>
      <c r="AV32" s="395">
        <f>+Parameter!AM32</f>
        <v>0</v>
      </c>
      <c r="AW32" s="393">
        <f>SUMIFS($I$4:$I$48,$F$4:$F$48,AQ29,$E$4:$E$48,AU32)+SUMIFS($J$4:$J$48,$F$4:$F$48,AQ29,$E$4:$E$48,AU32)+SUMIFS($H$4:$H$48,$F$4:$F$48,AQ29,$E$4:$E$48,AU32)</f>
        <v>0</v>
      </c>
      <c r="AX32" s="393"/>
      <c r="AY32" s="395">
        <f>+Parameter!AP32</f>
        <v>0</v>
      </c>
      <c r="AZ32" s="395">
        <f>+Parameter!AQ32</f>
        <v>0</v>
      </c>
      <c r="BA32" s="393">
        <f>SUMIFS($I$4:$I$48,$F$4:$F$48,AQ29,$E$4:$E$48,AY32)+SUMIFS($J$4:$J$48,$F$4:$F$48,AQ29,$E$4:$E$48,AY32)+SUMIFS($H$4:$H$48,$F$4:$F$48,AQ29,$E$4:$E$48,AY32)</f>
        <v>0</v>
      </c>
      <c r="BB32" s="372" t="str">
        <f>IF(BB33&lt;&gt;0,"Monatsende","")</f>
        <v/>
      </c>
      <c r="BD32" s="268"/>
      <c r="BE32" s="274">
        <f>IF($I$2=AQ29,1,IF($I$2=Jahr!$M$7,1,0))</f>
        <v>1</v>
      </c>
      <c r="BF32" s="728">
        <v>1</v>
      </c>
      <c r="BG32" s="699">
        <f t="shared" si="33"/>
        <v>0</v>
      </c>
      <c r="BH32" s="699">
        <f t="shared" si="34"/>
        <v>0</v>
      </c>
      <c r="BI32" s="699">
        <f t="shared" si="35"/>
        <v>0</v>
      </c>
      <c r="BJ32" s="700">
        <f t="shared" si="36"/>
        <v>0</v>
      </c>
      <c r="BK32" s="700">
        <f t="shared" si="37"/>
        <v>0</v>
      </c>
      <c r="BL32" s="700">
        <f t="shared" si="38"/>
        <v>0</v>
      </c>
      <c r="BM32" s="701">
        <f t="shared" si="39"/>
        <v>0</v>
      </c>
      <c r="BN32" s="701">
        <f t="shared" si="40"/>
        <v>0</v>
      </c>
      <c r="BO32" s="701">
        <f t="shared" si="41"/>
        <v>0</v>
      </c>
      <c r="BP32" s="698">
        <f t="shared" si="42"/>
        <v>0</v>
      </c>
      <c r="BQ32" s="698">
        <f t="shared" si="43"/>
        <v>0</v>
      </c>
      <c r="BR32" s="698">
        <f t="shared" si="44"/>
        <v>0</v>
      </c>
      <c r="BS32" s="270" t="s">
        <v>22</v>
      </c>
      <c r="BV32" s="1055"/>
      <c r="BW32" s="1056"/>
      <c r="BX32" s="1026"/>
    </row>
    <row r="33" spans="1:76" ht="13.35" customHeight="1" x14ac:dyDescent="0.45">
      <c r="A33" s="1003" t="str">
        <f t="shared" si="0"/>
        <v>!</v>
      </c>
      <c r="B33" s="721"/>
      <c r="C33" s="1180"/>
      <c r="D33" s="722"/>
      <c r="E33" s="585"/>
      <c r="F33" s="586"/>
      <c r="G33" s="592"/>
      <c r="H33" s="1195"/>
      <c r="I33" s="1192"/>
      <c r="J33" s="1196"/>
      <c r="K33" s="1057">
        <f t="shared" si="4"/>
        <v>0</v>
      </c>
      <c r="L33" s="1049">
        <f t="shared" si="2"/>
        <v>0</v>
      </c>
      <c r="M33" s="1050">
        <f t="shared" si="46"/>
        <v>0</v>
      </c>
      <c r="N33" s="1051">
        <f t="shared" si="5"/>
        <v>0</v>
      </c>
      <c r="O33" s="87">
        <f t="shared" si="6"/>
        <v>0</v>
      </c>
      <c r="P33" s="87" t="str">
        <f t="shared" si="7"/>
        <v/>
      </c>
      <c r="Q33" s="1052">
        <f t="shared" si="8"/>
        <v>0</v>
      </c>
      <c r="R33" s="87">
        <f t="shared" si="9"/>
        <v>0</v>
      </c>
      <c r="S33" s="87" t="str">
        <f t="shared" si="10"/>
        <v/>
      </c>
      <c r="T33" s="1052">
        <f t="shared" si="11"/>
        <v>0</v>
      </c>
      <c r="U33" s="87">
        <f t="shared" si="12"/>
        <v>0</v>
      </c>
      <c r="V33" s="87" t="str">
        <f t="shared" si="13"/>
        <v/>
      </c>
      <c r="W33" s="1052">
        <f t="shared" si="14"/>
        <v>1</v>
      </c>
      <c r="X33" s="87">
        <f t="shared" si="15"/>
        <v>0</v>
      </c>
      <c r="Y33" s="87">
        <f t="shared" si="16"/>
        <v>0</v>
      </c>
      <c r="Z33" s="1052">
        <f t="shared" si="17"/>
        <v>1</v>
      </c>
      <c r="AA33" s="87">
        <f t="shared" si="18"/>
        <v>0</v>
      </c>
      <c r="AB33" s="87">
        <f t="shared" si="19"/>
        <v>0</v>
      </c>
      <c r="AC33" s="1052">
        <f t="shared" si="20"/>
        <v>1</v>
      </c>
      <c r="AD33" s="87">
        <f t="shared" si="21"/>
        <v>0</v>
      </c>
      <c r="AE33" s="87">
        <f t="shared" si="22"/>
        <v>0</v>
      </c>
      <c r="AF33" s="1052">
        <f t="shared" si="23"/>
        <v>1</v>
      </c>
      <c r="AG33" s="87">
        <f t="shared" si="24"/>
        <v>0</v>
      </c>
      <c r="AH33" s="87">
        <f t="shared" si="25"/>
        <v>0</v>
      </c>
      <c r="AI33" s="1052">
        <f t="shared" si="26"/>
        <v>1</v>
      </c>
      <c r="AJ33" s="87">
        <f t="shared" si="27"/>
        <v>0</v>
      </c>
      <c r="AK33" s="87">
        <f t="shared" si="28"/>
        <v>0</v>
      </c>
      <c r="AL33" s="1052">
        <f t="shared" si="29"/>
        <v>0</v>
      </c>
      <c r="AM33" s="91">
        <f t="shared" si="30"/>
        <v>0</v>
      </c>
      <c r="AN33" s="91" t="str">
        <f t="shared" si="31"/>
        <v/>
      </c>
      <c r="AO33" s="1058">
        <f>+Parameter!$D$9</f>
        <v>0</v>
      </c>
      <c r="AP33" s="1054">
        <f t="shared" si="32"/>
        <v>0</v>
      </c>
      <c r="AQ33" s="397">
        <f>+Parameter!AH33</f>
        <v>0</v>
      </c>
      <c r="AR33" s="397">
        <f>+Parameter!AI33</f>
        <v>0</v>
      </c>
      <c r="AS33" s="393">
        <f>SUMIFS($I$4:$I$48,$F$4:$F$48,AQ29,$E$4:$E$48,AQ33)+SUMIFS($J$4:$J$48,$F$4:$F$48,AQ29,$E$4:$E$48,AQ33)+SUMIFS($H$4:$H$48,$F$4:$F$48,AQ29,$E$4:$E$48,AQ33)</f>
        <v>0</v>
      </c>
      <c r="AT33" s="396"/>
      <c r="AU33" s="397">
        <f>+Parameter!AL33</f>
        <v>0</v>
      </c>
      <c r="AV33" s="397">
        <f>+Parameter!AM33</f>
        <v>0</v>
      </c>
      <c r="AW33" s="393">
        <f>SUMIFS($I$4:$I$48,$F$4:$F$48,AQ29,$E$4:$E$48,AU33)+SUMIFS($J$4:$J$48,$F$4:$F$48,AQ29,$E$4:$E$48,AU33)+SUMIFS($H$4:$H$48,$F$4:$F$48,AQ29,$E$4:$E$48,AU33)</f>
        <v>0</v>
      </c>
      <c r="AX33" s="396"/>
      <c r="AY33" s="397">
        <f>+Parameter!AP33</f>
        <v>0</v>
      </c>
      <c r="AZ33" s="397">
        <f>+Parameter!AQ33</f>
        <v>0</v>
      </c>
      <c r="BA33" s="393">
        <f>SUMIFS($I$4:$I$48,$F$4:$F$48,AQ29,$E$4:$E$48,AY33)+SUMIFS($J$4:$J$48,$F$4:$F$48,AQ29,$E$4:$E$48,AY33)+SUMIFS($H$4:$H$48,$F$4:$F$48,AQ29,$E$4:$E$48,AY33)</f>
        <v>0</v>
      </c>
      <c r="BB33" s="375">
        <f>+AE3</f>
        <v>0</v>
      </c>
      <c r="BD33" s="268"/>
      <c r="BE33" s="274">
        <f>IF($I$2=AQ29,1,IF($I$2=Jahr!$M$7,1,0))</f>
        <v>1</v>
      </c>
      <c r="BF33" s="728">
        <v>1</v>
      </c>
      <c r="BG33" s="702">
        <f t="shared" si="33"/>
        <v>0</v>
      </c>
      <c r="BH33" s="702">
        <f t="shared" si="34"/>
        <v>0</v>
      </c>
      <c r="BI33" s="702">
        <f t="shared" si="35"/>
        <v>0</v>
      </c>
      <c r="BJ33" s="703">
        <f t="shared" si="36"/>
        <v>0</v>
      </c>
      <c r="BK33" s="703">
        <f t="shared" si="37"/>
        <v>0</v>
      </c>
      <c r="BL33" s="703">
        <f t="shared" si="38"/>
        <v>0</v>
      </c>
      <c r="BM33" s="704">
        <f t="shared" si="39"/>
        <v>0</v>
      </c>
      <c r="BN33" s="704">
        <f t="shared" si="40"/>
        <v>0</v>
      </c>
      <c r="BO33" s="704">
        <f t="shared" si="41"/>
        <v>0</v>
      </c>
      <c r="BP33" s="705">
        <f t="shared" si="42"/>
        <v>0</v>
      </c>
      <c r="BQ33" s="705">
        <f t="shared" si="43"/>
        <v>0</v>
      </c>
      <c r="BR33" s="705">
        <f t="shared" si="44"/>
        <v>0</v>
      </c>
      <c r="BS33" s="277">
        <f>SUMIFS($H$4:$H$48,$F$4:$F$48,AQ29)</f>
        <v>0</v>
      </c>
      <c r="BT33" s="277">
        <f>SUMIFS($I$4:$I$48,$F$4:$F$48,AQ29)</f>
        <v>0</v>
      </c>
      <c r="BU33" s="277">
        <f>SUMIFS($J$4:$J$48,$F$4:$F$48,AQ29)</f>
        <v>0</v>
      </c>
      <c r="BV33" s="278">
        <f>IF($AP$2=0,+BW33-BB29,0)</f>
        <v>0</v>
      </c>
      <c r="BW33" s="1059">
        <f>+AE$50</f>
        <v>0</v>
      </c>
      <c r="BX33" s="1026"/>
    </row>
    <row r="34" spans="1:76" ht="13.35" customHeight="1" x14ac:dyDescent="0.45">
      <c r="A34" s="1003" t="str">
        <f t="shared" si="0"/>
        <v>!</v>
      </c>
      <c r="B34" s="721"/>
      <c r="C34" s="1180"/>
      <c r="D34" s="722"/>
      <c r="E34" s="585"/>
      <c r="F34" s="586"/>
      <c r="G34" s="592"/>
      <c r="H34" s="1195"/>
      <c r="I34" s="1192"/>
      <c r="J34" s="1196"/>
      <c r="K34" s="1057">
        <f t="shared" si="4"/>
        <v>0</v>
      </c>
      <c r="L34" s="1049">
        <f t="shared" si="2"/>
        <v>0</v>
      </c>
      <c r="M34" s="1050">
        <f t="shared" si="46"/>
        <v>0</v>
      </c>
      <c r="N34" s="1051">
        <f t="shared" si="5"/>
        <v>0</v>
      </c>
      <c r="O34" s="87">
        <f t="shared" si="6"/>
        <v>0</v>
      </c>
      <c r="P34" s="87" t="str">
        <f t="shared" si="7"/>
        <v/>
      </c>
      <c r="Q34" s="1052">
        <f t="shared" si="8"/>
        <v>0</v>
      </c>
      <c r="R34" s="87">
        <f t="shared" si="9"/>
        <v>0</v>
      </c>
      <c r="S34" s="87" t="str">
        <f t="shared" si="10"/>
        <v/>
      </c>
      <c r="T34" s="1052">
        <f t="shared" si="11"/>
        <v>0</v>
      </c>
      <c r="U34" s="87">
        <f t="shared" si="12"/>
        <v>0</v>
      </c>
      <c r="V34" s="87" t="str">
        <f t="shared" si="13"/>
        <v/>
      </c>
      <c r="W34" s="1052">
        <f t="shared" si="14"/>
        <v>1</v>
      </c>
      <c r="X34" s="87">
        <f t="shared" si="15"/>
        <v>0</v>
      </c>
      <c r="Y34" s="87">
        <f t="shared" si="16"/>
        <v>0</v>
      </c>
      <c r="Z34" s="1052">
        <f t="shared" si="17"/>
        <v>1</v>
      </c>
      <c r="AA34" s="87">
        <f t="shared" si="18"/>
        <v>0</v>
      </c>
      <c r="AB34" s="87">
        <f t="shared" si="19"/>
        <v>0</v>
      </c>
      <c r="AC34" s="1052">
        <f t="shared" si="20"/>
        <v>1</v>
      </c>
      <c r="AD34" s="87">
        <f t="shared" si="21"/>
        <v>0</v>
      </c>
      <c r="AE34" s="87">
        <f t="shared" si="22"/>
        <v>0</v>
      </c>
      <c r="AF34" s="1052">
        <f t="shared" si="23"/>
        <v>1</v>
      </c>
      <c r="AG34" s="87">
        <f t="shared" si="24"/>
        <v>0</v>
      </c>
      <c r="AH34" s="87">
        <f t="shared" si="25"/>
        <v>0</v>
      </c>
      <c r="AI34" s="1052">
        <f t="shared" si="26"/>
        <v>1</v>
      </c>
      <c r="AJ34" s="87">
        <f t="shared" si="27"/>
        <v>0</v>
      </c>
      <c r="AK34" s="87">
        <f t="shared" si="28"/>
        <v>0</v>
      </c>
      <c r="AL34" s="1052">
        <f t="shared" si="29"/>
        <v>0</v>
      </c>
      <c r="AM34" s="91">
        <f t="shared" si="30"/>
        <v>0</v>
      </c>
      <c r="AN34" s="91" t="str">
        <f t="shared" si="31"/>
        <v/>
      </c>
      <c r="AO34" s="1053">
        <f>IF(AP34="E",1,0)</f>
        <v>0</v>
      </c>
      <c r="AP34" s="1054">
        <f t="shared" si="32"/>
        <v>0</v>
      </c>
      <c r="AQ34" s="582" t="str">
        <f>+Parameter!AH34</f>
        <v>#</v>
      </c>
      <c r="AR34" s="631"/>
      <c r="AS34" s="632">
        <f>SUM(AS35:AS38)</f>
        <v>0</v>
      </c>
      <c r="AT34" s="632"/>
      <c r="AU34" s="632"/>
      <c r="AV34" s="632"/>
      <c r="AW34" s="632">
        <f>SUM(AW35:AW38)</f>
        <v>0</v>
      </c>
      <c r="AX34" s="632"/>
      <c r="AY34" s="632"/>
      <c r="AZ34" s="632"/>
      <c r="BA34" s="632">
        <f>SUM(BA35:BA38)</f>
        <v>0</v>
      </c>
      <c r="BB34" s="634">
        <f>+BA34+AW34+AS34</f>
        <v>0</v>
      </c>
      <c r="BD34" s="268"/>
      <c r="BE34" s="274">
        <f>IF($I$2=AQ34,1,IF($I$2=Jahr!$M$7,1,0))</f>
        <v>1</v>
      </c>
      <c r="BF34" s="728">
        <v>1</v>
      </c>
      <c r="BG34" s="227"/>
      <c r="BH34" s="227"/>
      <c r="BI34" s="227"/>
      <c r="BJ34" s="227"/>
      <c r="BK34" s="227"/>
      <c r="BL34" s="227"/>
      <c r="BM34" s="227"/>
      <c r="BN34" s="227"/>
      <c r="BO34" s="227"/>
      <c r="BP34" s="273"/>
      <c r="BQ34" s="273"/>
      <c r="BR34" s="273"/>
      <c r="BV34" s="1055"/>
      <c r="BW34" s="1056"/>
      <c r="BX34" s="1026"/>
    </row>
    <row r="35" spans="1:76" ht="13.35" customHeight="1" x14ac:dyDescent="0.45">
      <c r="A35" s="1003" t="str">
        <f t="shared" si="0"/>
        <v>!</v>
      </c>
      <c r="B35" s="721"/>
      <c r="C35" s="1180"/>
      <c r="D35" s="722"/>
      <c r="E35" s="585"/>
      <c r="F35" s="586"/>
      <c r="G35" s="592"/>
      <c r="H35" s="1195"/>
      <c r="I35" s="1192"/>
      <c r="J35" s="1196"/>
      <c r="K35" s="1057">
        <f t="shared" si="4"/>
        <v>0</v>
      </c>
      <c r="L35" s="1049">
        <f t="shared" si="2"/>
        <v>0</v>
      </c>
      <c r="M35" s="1050">
        <f t="shared" si="46"/>
        <v>0</v>
      </c>
      <c r="N35" s="1051">
        <f t="shared" si="5"/>
        <v>0</v>
      </c>
      <c r="O35" s="87">
        <f t="shared" si="6"/>
        <v>0</v>
      </c>
      <c r="P35" s="87" t="str">
        <f t="shared" si="7"/>
        <v/>
      </c>
      <c r="Q35" s="1052">
        <f t="shared" si="8"/>
        <v>0</v>
      </c>
      <c r="R35" s="87">
        <f t="shared" si="9"/>
        <v>0</v>
      </c>
      <c r="S35" s="87" t="str">
        <f t="shared" si="10"/>
        <v/>
      </c>
      <c r="T35" s="1052">
        <f t="shared" si="11"/>
        <v>0</v>
      </c>
      <c r="U35" s="87">
        <f t="shared" si="12"/>
        <v>0</v>
      </c>
      <c r="V35" s="87" t="str">
        <f t="shared" si="13"/>
        <v/>
      </c>
      <c r="W35" s="1052">
        <f t="shared" si="14"/>
        <v>1</v>
      </c>
      <c r="X35" s="87">
        <f t="shared" si="15"/>
        <v>0</v>
      </c>
      <c r="Y35" s="87">
        <f t="shared" si="16"/>
        <v>0</v>
      </c>
      <c r="Z35" s="1052">
        <f t="shared" si="17"/>
        <v>1</v>
      </c>
      <c r="AA35" s="87">
        <f t="shared" si="18"/>
        <v>0</v>
      </c>
      <c r="AB35" s="87">
        <f t="shared" si="19"/>
        <v>0</v>
      </c>
      <c r="AC35" s="1052">
        <f t="shared" si="20"/>
        <v>1</v>
      </c>
      <c r="AD35" s="87">
        <f t="shared" si="21"/>
        <v>0</v>
      </c>
      <c r="AE35" s="87">
        <f t="shared" si="22"/>
        <v>0</v>
      </c>
      <c r="AF35" s="1052">
        <f t="shared" si="23"/>
        <v>1</v>
      </c>
      <c r="AG35" s="87">
        <f t="shared" si="24"/>
        <v>0</v>
      </c>
      <c r="AH35" s="87">
        <f t="shared" si="25"/>
        <v>0</v>
      </c>
      <c r="AI35" s="1052">
        <f t="shared" si="26"/>
        <v>1</v>
      </c>
      <c r="AJ35" s="87">
        <f t="shared" si="27"/>
        <v>0</v>
      </c>
      <c r="AK35" s="87">
        <f t="shared" si="28"/>
        <v>0</v>
      </c>
      <c r="AL35" s="1052">
        <f t="shared" si="29"/>
        <v>0</v>
      </c>
      <c r="AM35" s="91">
        <f t="shared" si="30"/>
        <v>0</v>
      </c>
      <c r="AN35" s="91" t="str">
        <f t="shared" si="31"/>
        <v/>
      </c>
      <c r="AO35" s="1058">
        <f>+Parameter!$D$10</f>
        <v>0</v>
      </c>
      <c r="AP35" s="1054">
        <f t="shared" si="32"/>
        <v>0</v>
      </c>
      <c r="AQ35" s="398">
        <f>+Parameter!AH35</f>
        <v>0</v>
      </c>
      <c r="AR35" s="399">
        <f>+Parameter!AI35</f>
        <v>0</v>
      </c>
      <c r="AS35" s="367">
        <f>SUMIFS($I$4:$I$48,$F$4:$F$48,AQ34,$E$4:$E$48,AQ35)+SUMIFS($J$4:$J$48,$F$4:$F$48,AQ34,$E$4:$E$48,AQ35)+SUMIFS($H$4:$H$48,$F$4:$F$48,AQ34,$E$4:$E$48,AQ35)</f>
        <v>0</v>
      </c>
      <c r="AT35" s="367"/>
      <c r="AU35" s="398">
        <f>+Parameter!AL35</f>
        <v>0</v>
      </c>
      <c r="AV35" s="399">
        <f>+Parameter!AM35</f>
        <v>0</v>
      </c>
      <c r="AW35" s="367">
        <f>SUMIFS($I$4:$I$48,$F$4:$F$48,AQ34,$E$4:$E$48,AU35)+SUMIFS($J$4:$J$48,$F$4:$F$48,AQ34,$E$4:$E$48,AU35)+SUMIFS($H$4:$H$48,$F$4:$F$48,AQ34,$E$4:$E$48,AU35)</f>
        <v>0</v>
      </c>
      <c r="AX35" s="367"/>
      <c r="AY35" s="398">
        <f>+Parameter!AP35</f>
        <v>0</v>
      </c>
      <c r="AZ35" s="399">
        <f>+Parameter!AQ35</f>
        <v>0</v>
      </c>
      <c r="BA35" s="367">
        <f>SUMIFS($I$4:$I$48,$F$4:$F$48,AQ34,$E$4:$E$48,AY35)+SUMIFS($J$4:$J$48,$F$4:$F$48,AQ34,$E$4:$E$48,AY35)+SUMIFS($H$4:$H$48,$F$4:$F$48,AQ34,$E$4:$E$48,AY35)</f>
        <v>0</v>
      </c>
      <c r="BB35" s="370" t="str">
        <f>IF(AND($B$50="y",BB36&lt;&gt;0),"aktuell","")</f>
        <v/>
      </c>
      <c r="BD35" s="268"/>
      <c r="BE35" s="274">
        <f>IF($I$2=AQ34,1,IF($I$2=Jahr!$M$7,1,0))</f>
        <v>1</v>
      </c>
      <c r="BF35" s="728">
        <v>1</v>
      </c>
      <c r="BG35" s="699">
        <f t="shared" si="33"/>
        <v>0</v>
      </c>
      <c r="BH35" s="699">
        <f t="shared" si="34"/>
        <v>0</v>
      </c>
      <c r="BI35" s="699">
        <f t="shared" si="35"/>
        <v>0</v>
      </c>
      <c r="BJ35" s="700">
        <f t="shared" si="36"/>
        <v>0</v>
      </c>
      <c r="BK35" s="700">
        <f t="shared" si="37"/>
        <v>0</v>
      </c>
      <c r="BL35" s="700">
        <f t="shared" si="38"/>
        <v>0</v>
      </c>
      <c r="BM35" s="701">
        <f t="shared" si="39"/>
        <v>0</v>
      </c>
      <c r="BN35" s="701">
        <f t="shared" si="40"/>
        <v>0</v>
      </c>
      <c r="BO35" s="701">
        <f t="shared" si="41"/>
        <v>0</v>
      </c>
      <c r="BP35" s="698">
        <f t="shared" si="42"/>
        <v>0</v>
      </c>
      <c r="BQ35" s="698">
        <f t="shared" si="43"/>
        <v>0</v>
      </c>
      <c r="BR35" s="698">
        <f t="shared" si="44"/>
        <v>0</v>
      </c>
      <c r="BS35" s="270" t="s">
        <v>8</v>
      </c>
      <c r="BV35" s="1055"/>
      <c r="BW35" s="1056"/>
      <c r="BX35" s="1026"/>
    </row>
    <row r="36" spans="1:76" ht="13.35" customHeight="1" x14ac:dyDescent="0.45">
      <c r="A36" s="1003" t="str">
        <f t="shared" si="0"/>
        <v>!</v>
      </c>
      <c r="B36" s="721"/>
      <c r="C36" s="1180"/>
      <c r="D36" s="722"/>
      <c r="E36" s="585"/>
      <c r="F36" s="586"/>
      <c r="G36" s="592"/>
      <c r="H36" s="1195"/>
      <c r="I36" s="1192"/>
      <c r="J36" s="1196"/>
      <c r="K36" s="1057">
        <f t="shared" si="4"/>
        <v>0</v>
      </c>
      <c r="L36" s="1049">
        <f>IF(ISERROR(+H36+I36+J36),1,0)</f>
        <v>0</v>
      </c>
      <c r="M36" s="1050">
        <f t="shared" ref="M36:M46" si="47">IF(AND(B36&gt;0,B36&lt;&gt;"x",M35&lt;&gt;0),+M35+1,0)</f>
        <v>0</v>
      </c>
      <c r="N36" s="1051">
        <f t="shared" si="5"/>
        <v>0</v>
      </c>
      <c r="O36" s="87">
        <f t="shared" si="6"/>
        <v>0</v>
      </c>
      <c r="P36" s="87" t="str">
        <f t="shared" si="7"/>
        <v/>
      </c>
      <c r="Q36" s="1052">
        <f t="shared" si="8"/>
        <v>0</v>
      </c>
      <c r="R36" s="87">
        <f t="shared" si="9"/>
        <v>0</v>
      </c>
      <c r="S36" s="87" t="str">
        <f t="shared" si="10"/>
        <v/>
      </c>
      <c r="T36" s="1052">
        <f t="shared" si="11"/>
        <v>0</v>
      </c>
      <c r="U36" s="87">
        <f t="shared" si="12"/>
        <v>0</v>
      </c>
      <c r="V36" s="87" t="str">
        <f t="shared" si="13"/>
        <v/>
      </c>
      <c r="W36" s="1052">
        <f t="shared" si="14"/>
        <v>1</v>
      </c>
      <c r="X36" s="87">
        <f t="shared" si="15"/>
        <v>0</v>
      </c>
      <c r="Y36" s="87">
        <f t="shared" si="16"/>
        <v>0</v>
      </c>
      <c r="Z36" s="1052">
        <f t="shared" si="17"/>
        <v>1</v>
      </c>
      <c r="AA36" s="87">
        <f t="shared" si="18"/>
        <v>0</v>
      </c>
      <c r="AB36" s="87">
        <f t="shared" si="19"/>
        <v>0</v>
      </c>
      <c r="AC36" s="1052">
        <f t="shared" si="20"/>
        <v>1</v>
      </c>
      <c r="AD36" s="87">
        <f t="shared" si="21"/>
        <v>0</v>
      </c>
      <c r="AE36" s="87">
        <f t="shared" si="22"/>
        <v>0</v>
      </c>
      <c r="AF36" s="1052">
        <f t="shared" si="23"/>
        <v>1</v>
      </c>
      <c r="AG36" s="87">
        <f t="shared" si="24"/>
        <v>0</v>
      </c>
      <c r="AH36" s="87">
        <f t="shared" si="25"/>
        <v>0</v>
      </c>
      <c r="AI36" s="1052">
        <f t="shared" si="26"/>
        <v>1</v>
      </c>
      <c r="AJ36" s="87">
        <f t="shared" si="27"/>
        <v>0</v>
      </c>
      <c r="AK36" s="87">
        <f t="shared" si="28"/>
        <v>0</v>
      </c>
      <c r="AL36" s="1052">
        <f t="shared" si="29"/>
        <v>0</v>
      </c>
      <c r="AM36" s="91">
        <f t="shared" si="30"/>
        <v>0</v>
      </c>
      <c r="AN36" s="91" t="str">
        <f t="shared" si="31"/>
        <v/>
      </c>
      <c r="AO36" s="1058">
        <f>+Parameter!$D$10</f>
        <v>0</v>
      </c>
      <c r="AP36" s="1054">
        <f t="shared" si="32"/>
        <v>0</v>
      </c>
      <c r="AQ36" s="399">
        <f>+Parameter!AH36</f>
        <v>0</v>
      </c>
      <c r="AR36" s="399">
        <f>+Parameter!AI36</f>
        <v>0</v>
      </c>
      <c r="AS36" s="367">
        <f>SUMIFS($I$4:$I$48,$F$4:$F$48,AQ34,$E$4:$E$48,AQ36)+SUMIFS($J$4:$J$48,$F$4:$F$48,AQ34,$E$4:$E$48,AQ36)+SUMIFS($H$4:$H$48,$F$4:$F$48,AQ34,$E$4:$E$48,AQ36)</f>
        <v>0</v>
      </c>
      <c r="AT36" s="367"/>
      <c r="AU36" s="399">
        <f>+Parameter!AL36</f>
        <v>0</v>
      </c>
      <c r="AV36" s="399">
        <f>+Parameter!AM36</f>
        <v>0</v>
      </c>
      <c r="AW36" s="367">
        <f>SUMIFS($I$4:$I$48,$F$4:$F$48,AQ34,$E$4:$E$48,AU36)+SUMIFS($J$4:$J$48,$F$4:$F$48,AQ34,$E$4:$E$48,AU36)+SUMIFS($H$4:$H$48,$F$4:$F$48,AQ34,$E$4:$E$48,AU36)</f>
        <v>0</v>
      </c>
      <c r="AX36" s="367"/>
      <c r="AY36" s="399">
        <f>+Parameter!AP36</f>
        <v>0</v>
      </c>
      <c r="AZ36" s="399">
        <f>+Parameter!AQ36</f>
        <v>0</v>
      </c>
      <c r="BA36" s="367">
        <f>SUMIFS($I$4:$I$48,$F$4:$F$48,AQ34,$E$4:$E$48,AY36)+SUMIFS($J$4:$J$48,$F$4:$F$48,AQ34,$E$4:$E$48,AY36)+SUMIFS($H$4:$H$48,$F$4:$F$48,AQ34,$E$4:$E$48,AY36)</f>
        <v>0</v>
      </c>
      <c r="BB36" s="371">
        <f>+AH2</f>
        <v>0</v>
      </c>
      <c r="BD36" s="268"/>
      <c r="BE36" s="274">
        <f>IF($I$2=AQ34,1,IF($I$2=Jahr!$M$7,1,0))</f>
        <v>1</v>
      </c>
      <c r="BF36" s="728">
        <v>1</v>
      </c>
      <c r="BG36" s="699">
        <f t="shared" si="33"/>
        <v>0</v>
      </c>
      <c r="BH36" s="699">
        <f t="shared" si="34"/>
        <v>0</v>
      </c>
      <c r="BI36" s="699">
        <f t="shared" si="35"/>
        <v>0</v>
      </c>
      <c r="BJ36" s="700">
        <f t="shared" si="36"/>
        <v>0</v>
      </c>
      <c r="BK36" s="700">
        <f t="shared" si="37"/>
        <v>0</v>
      </c>
      <c r="BL36" s="700">
        <f t="shared" si="38"/>
        <v>0</v>
      </c>
      <c r="BM36" s="701">
        <f t="shared" si="39"/>
        <v>0</v>
      </c>
      <c r="BN36" s="701">
        <f t="shared" si="40"/>
        <v>0</v>
      </c>
      <c r="BO36" s="701">
        <f t="shared" si="41"/>
        <v>0</v>
      </c>
      <c r="BP36" s="698">
        <f t="shared" si="42"/>
        <v>0</v>
      </c>
      <c r="BQ36" s="698">
        <f t="shared" si="43"/>
        <v>0</v>
      </c>
      <c r="BR36" s="698">
        <f t="shared" si="44"/>
        <v>0</v>
      </c>
      <c r="BS36" s="275">
        <f>SUMIFS($H$4:$H$48,$F$4:$F$48,AQ34,$B$4:$B$48,"&gt;0")</f>
        <v>0</v>
      </c>
      <c r="BT36" s="275">
        <f>SUMIFS($I$4:$I$48,$F$4:$F$48,AQ34,$B$4:$B$48,"&gt;0")</f>
        <v>0</v>
      </c>
      <c r="BU36" s="275">
        <f>SUMIFS($J$4:$J$48,$F$4:$F$48,AQ34,$B$4:$B$48,"&gt;0")</f>
        <v>0</v>
      </c>
      <c r="BV36" s="276"/>
      <c r="BW36" s="1056"/>
      <c r="BX36" s="1026"/>
    </row>
    <row r="37" spans="1:76" ht="13.35" customHeight="1" x14ac:dyDescent="0.45">
      <c r="A37" s="1003" t="str">
        <f t="shared" si="0"/>
        <v>!</v>
      </c>
      <c r="B37" s="721"/>
      <c r="C37" s="1180"/>
      <c r="D37" s="722"/>
      <c r="E37" s="585"/>
      <c r="F37" s="586"/>
      <c r="G37" s="592"/>
      <c r="H37" s="1195"/>
      <c r="I37" s="1192"/>
      <c r="J37" s="1196"/>
      <c r="K37" s="1057">
        <f t="shared" si="4"/>
        <v>0</v>
      </c>
      <c r="L37" s="1049">
        <f t="shared" si="2"/>
        <v>0</v>
      </c>
      <c r="M37" s="1050">
        <f>IF(AND(B37&gt;0,B37&lt;&gt;"x",M36&lt;&gt;0),+M36+1,0)</f>
        <v>0</v>
      </c>
      <c r="N37" s="1051">
        <f t="shared" si="5"/>
        <v>0</v>
      </c>
      <c r="O37" s="87">
        <f t="shared" si="6"/>
        <v>0</v>
      </c>
      <c r="P37" s="87" t="str">
        <f t="shared" si="7"/>
        <v/>
      </c>
      <c r="Q37" s="1052">
        <f t="shared" si="8"/>
        <v>0</v>
      </c>
      <c r="R37" s="87">
        <f t="shared" si="9"/>
        <v>0</v>
      </c>
      <c r="S37" s="87" t="str">
        <f t="shared" si="10"/>
        <v/>
      </c>
      <c r="T37" s="1052">
        <f t="shared" si="11"/>
        <v>0</v>
      </c>
      <c r="U37" s="87">
        <f t="shared" si="12"/>
        <v>0</v>
      </c>
      <c r="V37" s="87" t="str">
        <f t="shared" si="13"/>
        <v/>
      </c>
      <c r="W37" s="1052">
        <f t="shared" si="14"/>
        <v>1</v>
      </c>
      <c r="X37" s="87">
        <f t="shared" si="15"/>
        <v>0</v>
      </c>
      <c r="Y37" s="87">
        <f t="shared" si="16"/>
        <v>0</v>
      </c>
      <c r="Z37" s="1052">
        <f t="shared" si="17"/>
        <v>1</v>
      </c>
      <c r="AA37" s="87">
        <f t="shared" si="18"/>
        <v>0</v>
      </c>
      <c r="AB37" s="87">
        <f t="shared" si="19"/>
        <v>0</v>
      </c>
      <c r="AC37" s="1052">
        <f t="shared" si="20"/>
        <v>1</v>
      </c>
      <c r="AD37" s="87">
        <f t="shared" si="21"/>
        <v>0</v>
      </c>
      <c r="AE37" s="87">
        <f t="shared" si="22"/>
        <v>0</v>
      </c>
      <c r="AF37" s="1052">
        <f t="shared" si="23"/>
        <v>1</v>
      </c>
      <c r="AG37" s="87">
        <f t="shared" si="24"/>
        <v>0</v>
      </c>
      <c r="AH37" s="87">
        <f t="shared" si="25"/>
        <v>0</v>
      </c>
      <c r="AI37" s="1052">
        <f t="shared" si="26"/>
        <v>1</v>
      </c>
      <c r="AJ37" s="87">
        <f t="shared" si="27"/>
        <v>0</v>
      </c>
      <c r="AK37" s="87">
        <f t="shared" si="28"/>
        <v>0</v>
      </c>
      <c r="AL37" s="1052">
        <f t="shared" si="29"/>
        <v>0</v>
      </c>
      <c r="AM37" s="91">
        <f t="shared" si="30"/>
        <v>0</v>
      </c>
      <c r="AN37" s="91" t="str">
        <f t="shared" si="31"/>
        <v/>
      </c>
      <c r="AO37" s="1058">
        <f>+Parameter!$D$10</f>
        <v>0</v>
      </c>
      <c r="AP37" s="1054">
        <f t="shared" si="32"/>
        <v>0</v>
      </c>
      <c r="AQ37" s="399">
        <f>+Parameter!AH37</f>
        <v>0</v>
      </c>
      <c r="AR37" s="399">
        <f>+Parameter!AI37</f>
        <v>0</v>
      </c>
      <c r="AS37" s="367">
        <f>SUMIFS($I$4:$I$48,$F$4:$F$48,AQ34,$E$4:$E$48,AQ37)+SUMIFS($J$4:$J$48,$F$4:$F$48,AQ34,$E$4:$E$48,AQ37)+SUMIFS($H$4:$H$48,$F$4:$F$48,AQ34,$E$4:$E$48,AQ37)</f>
        <v>0</v>
      </c>
      <c r="AT37" s="367"/>
      <c r="AU37" s="399">
        <f>+Parameter!AL37</f>
        <v>0</v>
      </c>
      <c r="AV37" s="399">
        <f>+Parameter!AM37</f>
        <v>0</v>
      </c>
      <c r="AW37" s="367">
        <f>SUMIFS($I$4:$I$48,$F$4:$F$48,AQ34,$E$4:$E$48,AU37)+SUMIFS($J$4:$J$48,$F$4:$F$48,AQ34,$E$4:$E$48,AU37)+SUMIFS($H$4:$H$48,$F$4:$F$48,AQ34,$E$4:$E$48,AU37)</f>
        <v>0</v>
      </c>
      <c r="AX37" s="367"/>
      <c r="AY37" s="399">
        <f>+Parameter!AP37</f>
        <v>0</v>
      </c>
      <c r="AZ37" s="399">
        <f>+Parameter!AQ37</f>
        <v>0</v>
      </c>
      <c r="BA37" s="367">
        <f>SUMIFS($I$4:$I$48,$F$4:$F$48,AQ34,$E$4:$E$48,AY37)+SUMIFS($J$4:$J$48,$F$4:$F$48,AQ34,$E$4:$E$48,AY37)+SUMIFS($H$4:$H$48,$F$4:$F$48,AQ34,$E$4:$E$48,AY37)</f>
        <v>0</v>
      </c>
      <c r="BB37" s="372" t="str">
        <f>IF(BB38&lt;&gt;0,"Monatsende","")</f>
        <v/>
      </c>
      <c r="BD37" s="268"/>
      <c r="BE37" s="274">
        <f>IF($I$2=AQ34,1,IF($I$2=Jahr!$M$7,1,0))</f>
        <v>1</v>
      </c>
      <c r="BF37" s="728">
        <v>1</v>
      </c>
      <c r="BG37" s="699">
        <f t="shared" si="33"/>
        <v>0</v>
      </c>
      <c r="BH37" s="699">
        <f t="shared" si="34"/>
        <v>0</v>
      </c>
      <c r="BI37" s="699">
        <f t="shared" si="35"/>
        <v>0</v>
      </c>
      <c r="BJ37" s="700">
        <f t="shared" si="36"/>
        <v>0</v>
      </c>
      <c r="BK37" s="700">
        <f t="shared" si="37"/>
        <v>0</v>
      </c>
      <c r="BL37" s="700">
        <f t="shared" si="38"/>
        <v>0</v>
      </c>
      <c r="BM37" s="701">
        <f t="shared" si="39"/>
        <v>0</v>
      </c>
      <c r="BN37" s="701">
        <f t="shared" si="40"/>
        <v>0</v>
      </c>
      <c r="BO37" s="701">
        <f t="shared" si="41"/>
        <v>0</v>
      </c>
      <c r="BP37" s="698">
        <f t="shared" si="42"/>
        <v>0</v>
      </c>
      <c r="BQ37" s="698">
        <f t="shared" si="43"/>
        <v>0</v>
      </c>
      <c r="BR37" s="698">
        <f t="shared" si="44"/>
        <v>0</v>
      </c>
      <c r="BS37" s="270" t="s">
        <v>22</v>
      </c>
      <c r="BV37" s="1055"/>
      <c r="BW37" s="1056"/>
      <c r="BX37" s="1026"/>
    </row>
    <row r="38" spans="1:76" ht="13.35" customHeight="1" x14ac:dyDescent="0.45">
      <c r="A38" s="1003" t="str">
        <f t="shared" si="0"/>
        <v>!</v>
      </c>
      <c r="B38" s="721"/>
      <c r="C38" s="1180"/>
      <c r="D38" s="722"/>
      <c r="E38" s="585"/>
      <c r="F38" s="586"/>
      <c r="G38" s="592"/>
      <c r="H38" s="1195"/>
      <c r="I38" s="1192"/>
      <c r="J38" s="1196"/>
      <c r="K38" s="1057">
        <f t="shared" si="4"/>
        <v>0</v>
      </c>
      <c r="L38" s="1049">
        <f t="shared" si="2"/>
        <v>0</v>
      </c>
      <c r="M38" s="1050">
        <f t="shared" si="47"/>
        <v>0</v>
      </c>
      <c r="N38" s="1051">
        <f t="shared" si="5"/>
        <v>0</v>
      </c>
      <c r="O38" s="87">
        <f t="shared" si="6"/>
        <v>0</v>
      </c>
      <c r="P38" s="87" t="str">
        <f t="shared" si="7"/>
        <v/>
      </c>
      <c r="Q38" s="1052">
        <f t="shared" si="8"/>
        <v>0</v>
      </c>
      <c r="R38" s="87">
        <f t="shared" si="9"/>
        <v>0</v>
      </c>
      <c r="S38" s="87" t="str">
        <f t="shared" si="10"/>
        <v/>
      </c>
      <c r="T38" s="1052">
        <f t="shared" si="11"/>
        <v>0</v>
      </c>
      <c r="U38" s="87">
        <f t="shared" si="12"/>
        <v>0</v>
      </c>
      <c r="V38" s="87" t="str">
        <f t="shared" si="13"/>
        <v/>
      </c>
      <c r="W38" s="1052">
        <f t="shared" si="14"/>
        <v>1</v>
      </c>
      <c r="X38" s="87">
        <f t="shared" si="15"/>
        <v>0</v>
      </c>
      <c r="Y38" s="87">
        <f t="shared" si="16"/>
        <v>0</v>
      </c>
      <c r="Z38" s="1052">
        <f t="shared" si="17"/>
        <v>1</v>
      </c>
      <c r="AA38" s="87">
        <f t="shared" si="18"/>
        <v>0</v>
      </c>
      <c r="AB38" s="87">
        <f t="shared" si="19"/>
        <v>0</v>
      </c>
      <c r="AC38" s="1052">
        <f t="shared" si="20"/>
        <v>1</v>
      </c>
      <c r="AD38" s="87">
        <f t="shared" si="21"/>
        <v>0</v>
      </c>
      <c r="AE38" s="87">
        <f t="shared" si="22"/>
        <v>0</v>
      </c>
      <c r="AF38" s="1052">
        <f t="shared" si="23"/>
        <v>1</v>
      </c>
      <c r="AG38" s="87">
        <f t="shared" si="24"/>
        <v>0</v>
      </c>
      <c r="AH38" s="87">
        <f t="shared" si="25"/>
        <v>0</v>
      </c>
      <c r="AI38" s="1052">
        <f t="shared" si="26"/>
        <v>1</v>
      </c>
      <c r="AJ38" s="87">
        <f t="shared" si="27"/>
        <v>0</v>
      </c>
      <c r="AK38" s="87">
        <f t="shared" si="28"/>
        <v>0</v>
      </c>
      <c r="AL38" s="1052">
        <f t="shared" si="29"/>
        <v>0</v>
      </c>
      <c r="AM38" s="91">
        <f t="shared" si="30"/>
        <v>0</v>
      </c>
      <c r="AN38" s="91" t="str">
        <f t="shared" si="31"/>
        <v/>
      </c>
      <c r="AO38" s="1058">
        <f>+Parameter!$D$10</f>
        <v>0</v>
      </c>
      <c r="AP38" s="1054">
        <f t="shared" si="32"/>
        <v>0</v>
      </c>
      <c r="AQ38" s="400">
        <f>+Parameter!AH38</f>
        <v>0</v>
      </c>
      <c r="AR38" s="400">
        <f>+Parameter!AI38</f>
        <v>0</v>
      </c>
      <c r="AS38" s="367">
        <f>SUMIFS($I$4:$I$48,$F$4:$F$48,AQ34,$E$4:$E$48,AQ38)+SUMIFS($J$4:$J$48,$F$4:$F$48,AQ34,$E$4:$E$48,AQ38)+SUMIFS($H$4:$H$48,$F$4:$F$48,AQ34,$E$4:$E$48,AQ38)</f>
        <v>0</v>
      </c>
      <c r="AT38" s="373"/>
      <c r="AU38" s="400">
        <f>+Parameter!AL38</f>
        <v>0</v>
      </c>
      <c r="AV38" s="400">
        <f>+Parameter!AM38</f>
        <v>0</v>
      </c>
      <c r="AW38" s="367">
        <f>SUMIFS($I$4:$I$48,$F$4:$F$48,AQ34,$E$4:$E$48,AU38)+SUMIFS($J$4:$J$48,$F$4:$F$48,AQ34,$E$4:$E$48,AU38)+SUMIFS($H$4:$H$48,$F$4:$F$48,AQ34,$E$4:$E$48,AU38)</f>
        <v>0</v>
      </c>
      <c r="AX38" s="373"/>
      <c r="AY38" s="400">
        <f>+Parameter!AP38</f>
        <v>0</v>
      </c>
      <c r="AZ38" s="400">
        <f>+Parameter!AQ38</f>
        <v>0</v>
      </c>
      <c r="BA38" s="367">
        <f>SUMIFS($I$4:$I$48,$F$4:$F$48,AQ34,$E$4:$E$48,AY38)+SUMIFS($J$4:$J$48,$F$4:$F$48,AQ34,$E$4:$E$48,AY38)+SUMIFS($H$4:$H$48,$F$4:$F$48,AQ34,$E$4:$E$48,AY38)</f>
        <v>0</v>
      </c>
      <c r="BB38" s="375">
        <f>+AH3</f>
        <v>0</v>
      </c>
      <c r="BD38" s="268"/>
      <c r="BE38" s="274">
        <f>IF($I$2=AQ34,1,IF($I$2=Jahr!$M$7,1,0))</f>
        <v>1</v>
      </c>
      <c r="BF38" s="728">
        <v>1</v>
      </c>
      <c r="BG38" s="702">
        <f t="shared" si="33"/>
        <v>0</v>
      </c>
      <c r="BH38" s="702">
        <f t="shared" si="34"/>
        <v>0</v>
      </c>
      <c r="BI38" s="702">
        <f t="shared" si="35"/>
        <v>0</v>
      </c>
      <c r="BJ38" s="703">
        <f t="shared" si="36"/>
        <v>0</v>
      </c>
      <c r="BK38" s="703">
        <f t="shared" si="37"/>
        <v>0</v>
      </c>
      <c r="BL38" s="703">
        <f t="shared" si="38"/>
        <v>0</v>
      </c>
      <c r="BM38" s="704">
        <f t="shared" si="39"/>
        <v>0</v>
      </c>
      <c r="BN38" s="704">
        <f t="shared" si="40"/>
        <v>0</v>
      </c>
      <c r="BO38" s="704">
        <f t="shared" si="41"/>
        <v>0</v>
      </c>
      <c r="BP38" s="705">
        <f t="shared" si="42"/>
        <v>0</v>
      </c>
      <c r="BQ38" s="705">
        <f t="shared" si="43"/>
        <v>0</v>
      </c>
      <c r="BR38" s="705">
        <f t="shared" si="44"/>
        <v>0</v>
      </c>
      <c r="BS38" s="277">
        <f>SUMIFS($H$4:$H$48,$F$4:$F$48,AQ34)</f>
        <v>0</v>
      </c>
      <c r="BT38" s="277">
        <f>SUMIFS($I$4:$I$48,$F$4:$F$48,AQ34)</f>
        <v>0</v>
      </c>
      <c r="BU38" s="277">
        <f>SUMIFS($J$4:$J$48,$F$4:$F$48,AQ34)</f>
        <v>0</v>
      </c>
      <c r="BV38" s="278">
        <f>IF($AP$2=0,+BW38-BB34,0)</f>
        <v>0</v>
      </c>
      <c r="BW38" s="1059">
        <f>+AH$50</f>
        <v>0</v>
      </c>
      <c r="BX38" s="1026"/>
    </row>
    <row r="39" spans="1:76" ht="13.35" customHeight="1" x14ac:dyDescent="0.45">
      <c r="A39" s="1003" t="str">
        <f t="shared" si="0"/>
        <v>!</v>
      </c>
      <c r="B39" s="721"/>
      <c r="C39" s="1180"/>
      <c r="D39" s="722"/>
      <c r="E39" s="585"/>
      <c r="F39" s="586"/>
      <c r="G39" s="592"/>
      <c r="H39" s="1195"/>
      <c r="I39" s="1192"/>
      <c r="J39" s="1196"/>
      <c r="K39" s="1057">
        <f t="shared" si="4"/>
        <v>0</v>
      </c>
      <c r="L39" s="1049">
        <f t="shared" si="2"/>
        <v>0</v>
      </c>
      <c r="M39" s="1050">
        <f>IF(AND(B39&gt;0,B39&lt;&gt;"x",M38&lt;&gt;0),+M38+1,0)</f>
        <v>0</v>
      </c>
      <c r="N39" s="1051">
        <f t="shared" si="5"/>
        <v>0</v>
      </c>
      <c r="O39" s="87">
        <f t="shared" si="6"/>
        <v>0</v>
      </c>
      <c r="P39" s="87" t="str">
        <f t="shared" si="7"/>
        <v/>
      </c>
      <c r="Q39" s="1052">
        <f t="shared" si="8"/>
        <v>0</v>
      </c>
      <c r="R39" s="87">
        <f t="shared" si="9"/>
        <v>0</v>
      </c>
      <c r="S39" s="87" t="str">
        <f t="shared" si="10"/>
        <v/>
      </c>
      <c r="T39" s="1052">
        <f t="shared" si="11"/>
        <v>0</v>
      </c>
      <c r="U39" s="87">
        <f t="shared" si="12"/>
        <v>0</v>
      </c>
      <c r="V39" s="87" t="str">
        <f t="shared" si="13"/>
        <v/>
      </c>
      <c r="W39" s="1052">
        <f t="shared" si="14"/>
        <v>1</v>
      </c>
      <c r="X39" s="87">
        <f t="shared" si="15"/>
        <v>0</v>
      </c>
      <c r="Y39" s="87">
        <f t="shared" si="16"/>
        <v>0</v>
      </c>
      <c r="Z39" s="1052">
        <f t="shared" si="17"/>
        <v>1</v>
      </c>
      <c r="AA39" s="87">
        <f t="shared" si="18"/>
        <v>0</v>
      </c>
      <c r="AB39" s="87">
        <f t="shared" si="19"/>
        <v>0</v>
      </c>
      <c r="AC39" s="1052">
        <f t="shared" si="20"/>
        <v>1</v>
      </c>
      <c r="AD39" s="87">
        <f t="shared" si="21"/>
        <v>0</v>
      </c>
      <c r="AE39" s="87">
        <f t="shared" si="22"/>
        <v>0</v>
      </c>
      <c r="AF39" s="1052">
        <f t="shared" si="23"/>
        <v>1</v>
      </c>
      <c r="AG39" s="87">
        <f t="shared" si="24"/>
        <v>0</v>
      </c>
      <c r="AH39" s="87">
        <f t="shared" si="25"/>
        <v>0</v>
      </c>
      <c r="AI39" s="1052">
        <f t="shared" si="26"/>
        <v>1</v>
      </c>
      <c r="AJ39" s="87">
        <f t="shared" si="27"/>
        <v>0</v>
      </c>
      <c r="AK39" s="87">
        <f t="shared" si="28"/>
        <v>0</v>
      </c>
      <c r="AL39" s="1052">
        <f t="shared" si="29"/>
        <v>0</v>
      </c>
      <c r="AM39" s="91">
        <f t="shared" si="30"/>
        <v>0</v>
      </c>
      <c r="AN39" s="91" t="str">
        <f t="shared" si="31"/>
        <v/>
      </c>
      <c r="AO39" s="1053">
        <f>IF(AP39="E",1,0)</f>
        <v>0</v>
      </c>
      <c r="AP39" s="1054">
        <f t="shared" si="32"/>
        <v>0</v>
      </c>
      <c r="AQ39" s="221" t="str">
        <f>+Parameter!AH39</f>
        <v>#</v>
      </c>
      <c r="AR39" s="631"/>
      <c r="AS39" s="632">
        <f>SUM(AS40:AS43)</f>
        <v>0</v>
      </c>
      <c r="AT39" s="632"/>
      <c r="AU39" s="632"/>
      <c r="AV39" s="632"/>
      <c r="AW39" s="632">
        <f>SUM(AW40:AW43)</f>
        <v>0</v>
      </c>
      <c r="AX39" s="632"/>
      <c r="AY39" s="632"/>
      <c r="AZ39" s="632"/>
      <c r="BA39" s="632">
        <f>SUM(BA40:BA43)</f>
        <v>0</v>
      </c>
      <c r="BB39" s="634">
        <f>+BA39+AW39+AS39</f>
        <v>0</v>
      </c>
      <c r="BD39" s="268"/>
      <c r="BE39" s="274">
        <f>IF($I$2=AQ39,1,IF($I$2=Jahr!$M$7,1,0))</f>
        <v>1</v>
      </c>
      <c r="BF39" s="728">
        <v>1</v>
      </c>
      <c r="BG39" s="227"/>
      <c r="BH39" s="227"/>
      <c r="BI39" s="227"/>
      <c r="BJ39" s="227"/>
      <c r="BK39" s="227"/>
      <c r="BL39" s="227"/>
      <c r="BM39" s="227"/>
      <c r="BN39" s="227"/>
      <c r="BO39" s="227"/>
      <c r="BP39" s="273"/>
      <c r="BQ39" s="273"/>
      <c r="BR39" s="273"/>
      <c r="BV39" s="1055"/>
      <c r="BW39" s="1056"/>
      <c r="BX39" s="1026"/>
    </row>
    <row r="40" spans="1:76" ht="13.35" customHeight="1" x14ac:dyDescent="0.45">
      <c r="A40" s="1003" t="str">
        <f t="shared" si="0"/>
        <v>!</v>
      </c>
      <c r="B40" s="721"/>
      <c r="C40" s="1180"/>
      <c r="D40" s="722"/>
      <c r="E40" s="585"/>
      <c r="F40" s="586"/>
      <c r="G40" s="592"/>
      <c r="H40" s="1195"/>
      <c r="I40" s="1192"/>
      <c r="J40" s="1196"/>
      <c r="K40" s="1057">
        <f t="shared" si="4"/>
        <v>0</v>
      </c>
      <c r="L40" s="1049">
        <f t="shared" si="2"/>
        <v>0</v>
      </c>
      <c r="M40" s="1050">
        <f t="shared" si="47"/>
        <v>0</v>
      </c>
      <c r="N40" s="1051">
        <f t="shared" si="5"/>
        <v>0</v>
      </c>
      <c r="O40" s="87">
        <f t="shared" si="6"/>
        <v>0</v>
      </c>
      <c r="P40" s="87" t="str">
        <f t="shared" si="7"/>
        <v/>
      </c>
      <c r="Q40" s="1052">
        <f t="shared" si="8"/>
        <v>0</v>
      </c>
      <c r="R40" s="87">
        <f t="shared" si="9"/>
        <v>0</v>
      </c>
      <c r="S40" s="87" t="str">
        <f t="shared" si="10"/>
        <v/>
      </c>
      <c r="T40" s="1052">
        <f t="shared" si="11"/>
        <v>0</v>
      </c>
      <c r="U40" s="87">
        <f t="shared" si="12"/>
        <v>0</v>
      </c>
      <c r="V40" s="87" t="str">
        <f t="shared" si="13"/>
        <v/>
      </c>
      <c r="W40" s="1052">
        <f t="shared" si="14"/>
        <v>1</v>
      </c>
      <c r="X40" s="87">
        <f t="shared" si="15"/>
        <v>0</v>
      </c>
      <c r="Y40" s="87">
        <f t="shared" si="16"/>
        <v>0</v>
      </c>
      <c r="Z40" s="1052">
        <f t="shared" si="17"/>
        <v>1</v>
      </c>
      <c r="AA40" s="87">
        <f t="shared" si="18"/>
        <v>0</v>
      </c>
      <c r="AB40" s="87">
        <f t="shared" si="19"/>
        <v>0</v>
      </c>
      <c r="AC40" s="1052">
        <f t="shared" si="20"/>
        <v>1</v>
      </c>
      <c r="AD40" s="87">
        <f t="shared" si="21"/>
        <v>0</v>
      </c>
      <c r="AE40" s="87">
        <f t="shared" si="22"/>
        <v>0</v>
      </c>
      <c r="AF40" s="1052">
        <f t="shared" si="23"/>
        <v>1</v>
      </c>
      <c r="AG40" s="87">
        <f t="shared" si="24"/>
        <v>0</v>
      </c>
      <c r="AH40" s="87">
        <f t="shared" si="25"/>
        <v>0</v>
      </c>
      <c r="AI40" s="1052">
        <f t="shared" si="26"/>
        <v>1</v>
      </c>
      <c r="AJ40" s="87">
        <f t="shared" si="27"/>
        <v>0</v>
      </c>
      <c r="AK40" s="87">
        <f t="shared" si="28"/>
        <v>0</v>
      </c>
      <c r="AL40" s="1052">
        <f t="shared" si="29"/>
        <v>0</v>
      </c>
      <c r="AM40" s="91">
        <f t="shared" si="30"/>
        <v>0</v>
      </c>
      <c r="AN40" s="91" t="str">
        <f t="shared" si="31"/>
        <v/>
      </c>
      <c r="AO40" s="1058">
        <f>+Parameter!$D$11</f>
        <v>0</v>
      </c>
      <c r="AP40" s="1054">
        <f t="shared" si="32"/>
        <v>0</v>
      </c>
      <c r="AQ40" s="401">
        <f>+Parameter!AH40</f>
        <v>0</v>
      </c>
      <c r="AR40" s="402">
        <f>+Parameter!AI40</f>
        <v>0</v>
      </c>
      <c r="AS40" s="403">
        <f>SUMIFS($I$4:$I$48,$F$4:$F$48,AQ39,$E$4:$E$48,AQ40)+SUMIFS($J$4:$J$48,$F$4:$F$48,AQ39,$E$4:$E$48,AQ40)+SUMIFS($H$4:$H$48,$F$4:$F$48,AQ39,$E$4:$E$48,AQ40)</f>
        <v>0</v>
      </c>
      <c r="AT40" s="379"/>
      <c r="AU40" s="401">
        <f>+Parameter!AL40</f>
        <v>0</v>
      </c>
      <c r="AV40" s="402">
        <f>+Parameter!AM40</f>
        <v>0</v>
      </c>
      <c r="AW40" s="403">
        <f>SUMIFS($I$4:$I$48,$F$4:$F$48,AQ39,$E$4:$E$48,AU40)+SUMIFS($J$4:$J$48,$F$4:$F$48,AQ39,$E$4:$E$48,AU40)+SUMIFS($H$4:$H$48,$F$4:$F$48,AQ39,$E$4:$E$48,AU40)</f>
        <v>0</v>
      </c>
      <c r="AX40" s="403"/>
      <c r="AY40" s="401">
        <f>+Parameter!AP40</f>
        <v>0</v>
      </c>
      <c r="AZ40" s="402">
        <f>+Parameter!AQ40</f>
        <v>0</v>
      </c>
      <c r="BA40" s="403">
        <f>SUMIFS($I$4:$I$48,$F$4:$F$48,AQ39,$E$4:$E$48,AY40)+SUMIFS($J$4:$J$48,$F$4:$F$48,AQ39,$E$4:$E$48,AY40)+SUMIFS($H$4:$H$48,$F$4:$F$48,AQ39,$E$4:$E$48,AY40)</f>
        <v>0</v>
      </c>
      <c r="BB40" s="370" t="str">
        <f>IF(AND($B$50="y",BB41&lt;&gt;0),"aktuell","")</f>
        <v/>
      </c>
      <c r="BD40" s="268"/>
      <c r="BE40" s="274">
        <f>IF($I$2=AQ39,1,IF($I$2=Jahr!$M$7,1,0))</f>
        <v>1</v>
      </c>
      <c r="BF40" s="728">
        <v>1</v>
      </c>
      <c r="BG40" s="699">
        <f t="shared" si="33"/>
        <v>0</v>
      </c>
      <c r="BH40" s="699">
        <f t="shared" si="34"/>
        <v>0</v>
      </c>
      <c r="BI40" s="699">
        <f t="shared" si="35"/>
        <v>0</v>
      </c>
      <c r="BJ40" s="700">
        <f t="shared" si="36"/>
        <v>0</v>
      </c>
      <c r="BK40" s="700">
        <f t="shared" si="37"/>
        <v>0</v>
      </c>
      <c r="BL40" s="700">
        <f t="shared" si="38"/>
        <v>0</v>
      </c>
      <c r="BM40" s="701">
        <f t="shared" si="39"/>
        <v>0</v>
      </c>
      <c r="BN40" s="701">
        <f t="shared" si="40"/>
        <v>0</v>
      </c>
      <c r="BO40" s="701">
        <f t="shared" si="41"/>
        <v>0</v>
      </c>
      <c r="BP40" s="698">
        <f t="shared" si="42"/>
        <v>0</v>
      </c>
      <c r="BQ40" s="698">
        <f t="shared" si="43"/>
        <v>0</v>
      </c>
      <c r="BR40" s="698">
        <f t="shared" si="44"/>
        <v>0</v>
      </c>
      <c r="BS40" s="270" t="s">
        <v>8</v>
      </c>
      <c r="BV40" s="1055"/>
      <c r="BW40" s="1056"/>
      <c r="BX40" s="1026"/>
    </row>
    <row r="41" spans="1:76" ht="13.35" customHeight="1" x14ac:dyDescent="0.45">
      <c r="A41" s="1003" t="str">
        <f t="shared" si="0"/>
        <v>!</v>
      </c>
      <c r="B41" s="721"/>
      <c r="C41" s="1180"/>
      <c r="D41" s="722"/>
      <c r="E41" s="585"/>
      <c r="F41" s="586"/>
      <c r="G41" s="592"/>
      <c r="H41" s="1195"/>
      <c r="I41" s="1192"/>
      <c r="J41" s="1196"/>
      <c r="K41" s="1057">
        <f t="shared" si="4"/>
        <v>0</v>
      </c>
      <c r="L41" s="1049">
        <f t="shared" si="2"/>
        <v>0</v>
      </c>
      <c r="M41" s="1050">
        <f t="shared" si="47"/>
        <v>0</v>
      </c>
      <c r="N41" s="1051">
        <f t="shared" si="5"/>
        <v>0</v>
      </c>
      <c r="O41" s="87">
        <f t="shared" si="6"/>
        <v>0</v>
      </c>
      <c r="P41" s="87" t="str">
        <f t="shared" si="7"/>
        <v/>
      </c>
      <c r="Q41" s="1052">
        <f t="shared" si="8"/>
        <v>0</v>
      </c>
      <c r="R41" s="87">
        <f t="shared" si="9"/>
        <v>0</v>
      </c>
      <c r="S41" s="87" t="str">
        <f t="shared" si="10"/>
        <v/>
      </c>
      <c r="T41" s="1052">
        <f t="shared" si="11"/>
        <v>0</v>
      </c>
      <c r="U41" s="87">
        <f t="shared" si="12"/>
        <v>0</v>
      </c>
      <c r="V41" s="87" t="str">
        <f t="shared" si="13"/>
        <v/>
      </c>
      <c r="W41" s="1052">
        <f t="shared" si="14"/>
        <v>1</v>
      </c>
      <c r="X41" s="87">
        <f t="shared" si="15"/>
        <v>0</v>
      </c>
      <c r="Y41" s="87">
        <f t="shared" si="16"/>
        <v>0</v>
      </c>
      <c r="Z41" s="1052">
        <f t="shared" si="17"/>
        <v>1</v>
      </c>
      <c r="AA41" s="87">
        <f t="shared" si="18"/>
        <v>0</v>
      </c>
      <c r="AB41" s="87">
        <f t="shared" si="19"/>
        <v>0</v>
      </c>
      <c r="AC41" s="1052">
        <f t="shared" si="20"/>
        <v>1</v>
      </c>
      <c r="AD41" s="87">
        <f t="shared" si="21"/>
        <v>0</v>
      </c>
      <c r="AE41" s="87">
        <f t="shared" si="22"/>
        <v>0</v>
      </c>
      <c r="AF41" s="1052">
        <f t="shared" si="23"/>
        <v>1</v>
      </c>
      <c r="AG41" s="87">
        <f t="shared" si="24"/>
        <v>0</v>
      </c>
      <c r="AH41" s="87">
        <f t="shared" si="25"/>
        <v>0</v>
      </c>
      <c r="AI41" s="1052">
        <f t="shared" si="26"/>
        <v>1</v>
      </c>
      <c r="AJ41" s="87">
        <f t="shared" si="27"/>
        <v>0</v>
      </c>
      <c r="AK41" s="87">
        <f t="shared" si="28"/>
        <v>0</v>
      </c>
      <c r="AL41" s="1052">
        <f t="shared" si="29"/>
        <v>0</v>
      </c>
      <c r="AM41" s="91">
        <f t="shared" si="30"/>
        <v>0</v>
      </c>
      <c r="AN41" s="91" t="str">
        <f t="shared" si="31"/>
        <v/>
      </c>
      <c r="AO41" s="1058">
        <f>+Parameter!$D$11</f>
        <v>0</v>
      </c>
      <c r="AP41" s="1054">
        <f t="shared" si="32"/>
        <v>0</v>
      </c>
      <c r="AQ41" s="402">
        <f>+Parameter!AH41</f>
        <v>0</v>
      </c>
      <c r="AR41" s="402">
        <f>+Parameter!AI41</f>
        <v>0</v>
      </c>
      <c r="AS41" s="403">
        <f>SUMIFS($I$4:$I$48,$F$4:$F$48,AQ39,$E$4:$E$48,AQ41)+SUMIFS($J$4:$J$48,$F$4:$F$48,AQ39,$E$4:$E$48,AQ41)+SUMIFS($H$4:$H$48,$F$4:$F$48,AQ39,$E$4:$E$48,AQ41)</f>
        <v>0</v>
      </c>
      <c r="AT41" s="379"/>
      <c r="AU41" s="402">
        <f>+Parameter!AL41</f>
        <v>0</v>
      </c>
      <c r="AV41" s="402">
        <f>+Parameter!AM41</f>
        <v>0</v>
      </c>
      <c r="AW41" s="403">
        <f>SUMIFS($I$4:$I$48,$F$4:$F$48,AQ39,$E$4:$E$48,AU41)+SUMIFS($J$4:$J$48,$F$4:$F$48,AQ39,$E$4:$E$48,AU41)+SUMIFS($H$4:$H$48,$F$4:$F$48,AQ39,$E$4:$E$48,AU41)</f>
        <v>0</v>
      </c>
      <c r="AX41" s="403"/>
      <c r="AY41" s="402">
        <f>+Parameter!AP41</f>
        <v>0</v>
      </c>
      <c r="AZ41" s="402">
        <f>+Parameter!AQ41</f>
        <v>0</v>
      </c>
      <c r="BA41" s="403">
        <f>SUMIFS($I$4:$I$48,$F$4:$F$48,AQ39,$E$4:$E$48,AY41)+SUMIFS($J$4:$J$48,$F$4:$F$48,AQ39,$E$4:$E$48,AY41)+SUMIFS($H$4:$H$48,$F$4:$F$48,AQ39,$E$4:$E$48,AY41)</f>
        <v>0</v>
      </c>
      <c r="BB41" s="371">
        <f>+AK2</f>
        <v>0</v>
      </c>
      <c r="BD41" s="268"/>
      <c r="BE41" s="274">
        <f>IF($I$2=AQ39,1,IF($I$2=Jahr!$M$7,1,0))</f>
        <v>1</v>
      </c>
      <c r="BF41" s="728">
        <v>1</v>
      </c>
      <c r="BG41" s="699">
        <f t="shared" si="33"/>
        <v>0</v>
      </c>
      <c r="BH41" s="699">
        <f t="shared" si="34"/>
        <v>0</v>
      </c>
      <c r="BI41" s="699">
        <f t="shared" si="35"/>
        <v>0</v>
      </c>
      <c r="BJ41" s="700">
        <f t="shared" si="36"/>
        <v>0</v>
      </c>
      <c r="BK41" s="700">
        <f t="shared" si="37"/>
        <v>0</v>
      </c>
      <c r="BL41" s="700">
        <f t="shared" si="38"/>
        <v>0</v>
      </c>
      <c r="BM41" s="701">
        <f t="shared" si="39"/>
        <v>0</v>
      </c>
      <c r="BN41" s="701">
        <f t="shared" si="40"/>
        <v>0</v>
      </c>
      <c r="BO41" s="701">
        <f t="shared" si="41"/>
        <v>0</v>
      </c>
      <c r="BP41" s="698">
        <f t="shared" si="42"/>
        <v>0</v>
      </c>
      <c r="BQ41" s="698">
        <f t="shared" si="43"/>
        <v>0</v>
      </c>
      <c r="BR41" s="698">
        <f t="shared" si="44"/>
        <v>0</v>
      </c>
      <c r="BS41" s="275">
        <f>SUMIFS($H$4:$H$48,$F$4:$F$48,AQ39,$B$4:$B$48,"&gt;0")</f>
        <v>0</v>
      </c>
      <c r="BT41" s="275">
        <f>SUMIFS($I$4:$I$48,$F$4:$F$48,AQ39,$B$4:$B$48,"&gt;0")</f>
        <v>0</v>
      </c>
      <c r="BU41" s="275">
        <f>SUMIFS($J$4:$J$48,$F$4:$F$48,AQ39,$B$4:$B$48,"&gt;0")</f>
        <v>0</v>
      </c>
      <c r="BV41" s="276"/>
      <c r="BW41" s="1056"/>
      <c r="BX41" s="1026"/>
    </row>
    <row r="42" spans="1:76" ht="13.35" customHeight="1" x14ac:dyDescent="0.45">
      <c r="A42" s="1003" t="str">
        <f t="shared" si="0"/>
        <v>!</v>
      </c>
      <c r="B42" s="721"/>
      <c r="C42" s="1180"/>
      <c r="D42" s="722"/>
      <c r="E42" s="585"/>
      <c r="F42" s="586"/>
      <c r="G42" s="592"/>
      <c r="H42" s="1195"/>
      <c r="I42" s="1192"/>
      <c r="J42" s="1196"/>
      <c r="K42" s="1057">
        <f t="shared" si="4"/>
        <v>0</v>
      </c>
      <c r="L42" s="1049">
        <f t="shared" si="2"/>
        <v>0</v>
      </c>
      <c r="M42" s="1050">
        <f t="shared" si="47"/>
        <v>0</v>
      </c>
      <c r="N42" s="1051">
        <f t="shared" si="5"/>
        <v>0</v>
      </c>
      <c r="O42" s="87">
        <f t="shared" si="6"/>
        <v>0</v>
      </c>
      <c r="P42" s="87" t="str">
        <f t="shared" si="7"/>
        <v/>
      </c>
      <c r="Q42" s="1052">
        <f t="shared" si="8"/>
        <v>0</v>
      </c>
      <c r="R42" s="87">
        <f t="shared" si="9"/>
        <v>0</v>
      </c>
      <c r="S42" s="87" t="str">
        <f t="shared" si="10"/>
        <v/>
      </c>
      <c r="T42" s="1052">
        <f t="shared" si="11"/>
        <v>0</v>
      </c>
      <c r="U42" s="87">
        <f t="shared" si="12"/>
        <v>0</v>
      </c>
      <c r="V42" s="87" t="str">
        <f t="shared" si="13"/>
        <v/>
      </c>
      <c r="W42" s="1052">
        <f t="shared" si="14"/>
        <v>1</v>
      </c>
      <c r="X42" s="87">
        <f t="shared" si="15"/>
        <v>0</v>
      </c>
      <c r="Y42" s="87">
        <f t="shared" si="16"/>
        <v>0</v>
      </c>
      <c r="Z42" s="1052">
        <f t="shared" si="17"/>
        <v>1</v>
      </c>
      <c r="AA42" s="87">
        <f t="shared" si="18"/>
        <v>0</v>
      </c>
      <c r="AB42" s="87">
        <f t="shared" si="19"/>
        <v>0</v>
      </c>
      <c r="AC42" s="1052">
        <f t="shared" si="20"/>
        <v>1</v>
      </c>
      <c r="AD42" s="87">
        <f t="shared" si="21"/>
        <v>0</v>
      </c>
      <c r="AE42" s="87">
        <f t="shared" si="22"/>
        <v>0</v>
      </c>
      <c r="AF42" s="1052">
        <f t="shared" si="23"/>
        <v>1</v>
      </c>
      <c r="AG42" s="87">
        <f t="shared" si="24"/>
        <v>0</v>
      </c>
      <c r="AH42" s="87">
        <f t="shared" si="25"/>
        <v>0</v>
      </c>
      <c r="AI42" s="1052">
        <f t="shared" si="26"/>
        <v>1</v>
      </c>
      <c r="AJ42" s="87">
        <f t="shared" si="27"/>
        <v>0</v>
      </c>
      <c r="AK42" s="87">
        <f t="shared" si="28"/>
        <v>0</v>
      </c>
      <c r="AL42" s="1052">
        <f t="shared" si="29"/>
        <v>0</v>
      </c>
      <c r="AM42" s="91">
        <f t="shared" si="30"/>
        <v>0</v>
      </c>
      <c r="AN42" s="91" t="str">
        <f t="shared" si="31"/>
        <v/>
      </c>
      <c r="AO42" s="1058">
        <f>+Parameter!$D$11</f>
        <v>0</v>
      </c>
      <c r="AP42" s="1054">
        <f t="shared" si="32"/>
        <v>0</v>
      </c>
      <c r="AQ42" s="402">
        <f>+Parameter!AH42</f>
        <v>0</v>
      </c>
      <c r="AR42" s="402">
        <f>+Parameter!AI42</f>
        <v>0</v>
      </c>
      <c r="AS42" s="403">
        <f>SUMIFS($I$4:$I$48,$F$4:$F$48,AQ39,$E$4:$E$48,AQ42)+SUMIFS($J$4:$J$48,$F$4:$F$48,AQ39,$E$4:$E$48,AQ42)+SUMIFS($H$4:$H$48,$F$4:$F$48,AQ39,$E$4:$E$48,AQ42)</f>
        <v>0</v>
      </c>
      <c r="AT42" s="379"/>
      <c r="AU42" s="402">
        <f>+Parameter!AL42</f>
        <v>0</v>
      </c>
      <c r="AV42" s="402">
        <f>+Parameter!AM42</f>
        <v>0</v>
      </c>
      <c r="AW42" s="403">
        <f>SUMIFS($I$4:$I$48,$F$4:$F$48,AQ39,$E$4:$E$48,AU42)+SUMIFS($J$4:$J$48,$F$4:$F$48,AQ39,$E$4:$E$48,AU42)+SUMIFS($H$4:$H$48,$F$4:$F$48,AQ39,$E$4:$E$48,AU42)</f>
        <v>0</v>
      </c>
      <c r="AX42" s="403"/>
      <c r="AY42" s="402">
        <f>+Parameter!AP42</f>
        <v>0</v>
      </c>
      <c r="AZ42" s="402">
        <f>+Parameter!AQ42</f>
        <v>0</v>
      </c>
      <c r="BA42" s="403">
        <f>SUMIFS($I$4:$I$48,$F$4:$F$48,AQ39,$E$4:$E$48,AY42)+SUMIFS($J$4:$J$48,$F$4:$F$48,AQ39,$E$4:$E$48,AY42)+SUMIFS($H$4:$H$48,$F$4:$F$48,AQ39,$E$4:$E$48,AY42)</f>
        <v>0</v>
      </c>
      <c r="BB42" s="372" t="str">
        <f>IF(BB43&lt;&gt;0,"Monatsende","")</f>
        <v/>
      </c>
      <c r="BD42" s="268"/>
      <c r="BE42" s="274">
        <f>IF($I$2=AQ39,1,IF($I$2=Jahr!$M$7,1,0))</f>
        <v>1</v>
      </c>
      <c r="BF42" s="728">
        <v>1</v>
      </c>
      <c r="BG42" s="699">
        <f t="shared" si="33"/>
        <v>0</v>
      </c>
      <c r="BH42" s="699">
        <f t="shared" si="34"/>
        <v>0</v>
      </c>
      <c r="BI42" s="699">
        <f t="shared" si="35"/>
        <v>0</v>
      </c>
      <c r="BJ42" s="700">
        <f t="shared" si="36"/>
        <v>0</v>
      </c>
      <c r="BK42" s="700">
        <f t="shared" si="37"/>
        <v>0</v>
      </c>
      <c r="BL42" s="700">
        <f t="shared" si="38"/>
        <v>0</v>
      </c>
      <c r="BM42" s="701">
        <f t="shared" si="39"/>
        <v>0</v>
      </c>
      <c r="BN42" s="701">
        <f t="shared" si="40"/>
        <v>0</v>
      </c>
      <c r="BO42" s="701">
        <f t="shared" si="41"/>
        <v>0</v>
      </c>
      <c r="BP42" s="698">
        <f t="shared" si="42"/>
        <v>0</v>
      </c>
      <c r="BQ42" s="698">
        <f t="shared" si="43"/>
        <v>0</v>
      </c>
      <c r="BR42" s="698">
        <f t="shared" si="44"/>
        <v>0</v>
      </c>
      <c r="BS42" s="270" t="s">
        <v>22</v>
      </c>
      <c r="BV42" s="1055"/>
      <c r="BW42" s="1056"/>
      <c r="BX42" s="1026"/>
    </row>
    <row r="43" spans="1:76" ht="13.35" customHeight="1" x14ac:dyDescent="0.45">
      <c r="A43" s="1003" t="str">
        <f t="shared" si="0"/>
        <v>!</v>
      </c>
      <c r="B43" s="721"/>
      <c r="C43" s="1180"/>
      <c r="D43" s="722"/>
      <c r="E43" s="585"/>
      <c r="F43" s="586"/>
      <c r="G43" s="592"/>
      <c r="H43" s="1195"/>
      <c r="I43" s="1192"/>
      <c r="J43" s="1196"/>
      <c r="K43" s="1057">
        <f t="shared" si="4"/>
        <v>0</v>
      </c>
      <c r="L43" s="1049">
        <f t="shared" si="2"/>
        <v>0</v>
      </c>
      <c r="M43" s="1050">
        <f t="shared" si="47"/>
        <v>0</v>
      </c>
      <c r="N43" s="1051">
        <f t="shared" si="5"/>
        <v>0</v>
      </c>
      <c r="O43" s="87">
        <f t="shared" si="6"/>
        <v>0</v>
      </c>
      <c r="P43" s="87" t="str">
        <f t="shared" si="7"/>
        <v/>
      </c>
      <c r="Q43" s="1052">
        <f t="shared" si="8"/>
        <v>0</v>
      </c>
      <c r="R43" s="87">
        <f t="shared" si="9"/>
        <v>0</v>
      </c>
      <c r="S43" s="87" t="str">
        <f t="shared" si="10"/>
        <v/>
      </c>
      <c r="T43" s="1052">
        <f t="shared" si="11"/>
        <v>0</v>
      </c>
      <c r="U43" s="87">
        <f t="shared" si="12"/>
        <v>0</v>
      </c>
      <c r="V43" s="87" t="str">
        <f t="shared" si="13"/>
        <v/>
      </c>
      <c r="W43" s="1052">
        <f t="shared" si="14"/>
        <v>1</v>
      </c>
      <c r="X43" s="87">
        <f t="shared" si="15"/>
        <v>0</v>
      </c>
      <c r="Y43" s="87">
        <f t="shared" si="16"/>
        <v>0</v>
      </c>
      <c r="Z43" s="1052">
        <f t="shared" si="17"/>
        <v>1</v>
      </c>
      <c r="AA43" s="87">
        <f t="shared" si="18"/>
        <v>0</v>
      </c>
      <c r="AB43" s="87">
        <f t="shared" si="19"/>
        <v>0</v>
      </c>
      <c r="AC43" s="1052">
        <f t="shared" si="20"/>
        <v>1</v>
      </c>
      <c r="AD43" s="87">
        <f t="shared" si="21"/>
        <v>0</v>
      </c>
      <c r="AE43" s="87">
        <f t="shared" si="22"/>
        <v>0</v>
      </c>
      <c r="AF43" s="1052">
        <f t="shared" si="23"/>
        <v>1</v>
      </c>
      <c r="AG43" s="87">
        <f t="shared" si="24"/>
        <v>0</v>
      </c>
      <c r="AH43" s="87">
        <f t="shared" si="25"/>
        <v>0</v>
      </c>
      <c r="AI43" s="1052">
        <f t="shared" si="26"/>
        <v>1</v>
      </c>
      <c r="AJ43" s="87">
        <f t="shared" si="27"/>
        <v>0</v>
      </c>
      <c r="AK43" s="87">
        <f t="shared" si="28"/>
        <v>0</v>
      </c>
      <c r="AL43" s="1052">
        <f t="shared" si="29"/>
        <v>0</v>
      </c>
      <c r="AM43" s="91">
        <f t="shared" si="30"/>
        <v>0</v>
      </c>
      <c r="AN43" s="91" t="str">
        <f t="shared" si="31"/>
        <v/>
      </c>
      <c r="AO43" s="1058">
        <f>+Parameter!$D$11</f>
        <v>0</v>
      </c>
      <c r="AP43" s="1054">
        <f t="shared" si="32"/>
        <v>0</v>
      </c>
      <c r="AQ43" s="404">
        <f>+Parameter!AH43</f>
        <v>0</v>
      </c>
      <c r="AR43" s="404">
        <f>+Parameter!AI43</f>
        <v>0</v>
      </c>
      <c r="AS43" s="405">
        <f>SUMIFS($I$4:$I$48,$F$4:$F$48,AQ39,$E$4:$E$48,AQ43)+SUMIFS($J$4:$J$48,$F$4:$F$48,AQ39,$E$4:$E$48,AQ43)+SUMIFS($H$4:$H$48,$F$4:$F$48,AQ39,$E$4:$E$48,AQ43)</f>
        <v>0</v>
      </c>
      <c r="AT43" s="382"/>
      <c r="AU43" s="404">
        <f>+Parameter!AL43</f>
        <v>0</v>
      </c>
      <c r="AV43" s="404">
        <f>+Parameter!AM43</f>
        <v>0</v>
      </c>
      <c r="AW43" s="405">
        <f>SUMIFS($I$4:$I$48,$F$4:$F$48,AQ39,$E$4:$E$48,AU43)+SUMIFS($J$4:$J$48,$F$4:$F$48,AQ39,$E$4:$E$48,AU43)+SUMIFS($H$4:$H$48,$F$4:$F$48,AQ39,$E$4:$E$48,AU43)</f>
        <v>0</v>
      </c>
      <c r="AX43" s="405"/>
      <c r="AY43" s="404">
        <f>+Parameter!AP43</f>
        <v>0</v>
      </c>
      <c r="AZ43" s="404">
        <f>+Parameter!AQ43</f>
        <v>0</v>
      </c>
      <c r="BA43" s="405">
        <f>SUMIFS($I$4:$I$48,$F$4:$F$48,AQ39,$E$4:$E$48,AY43)+SUMIFS($J$4:$J$48,$F$4:$F$48,AQ39,$E$4:$E$48,AY43)+SUMIFS($H$4:$H$48,$F$4:$F$48,AQ39,$E$4:$E$48,AY43)</f>
        <v>0</v>
      </c>
      <c r="BB43" s="375">
        <f>+AK3</f>
        <v>0</v>
      </c>
      <c r="BD43" s="268"/>
      <c r="BE43" s="274">
        <f>IF($I$2=AQ39,1,IF($I$2=Jahr!$M$7,1,0))</f>
        <v>1</v>
      </c>
      <c r="BF43" s="728">
        <v>1</v>
      </c>
      <c r="BG43" s="702">
        <f t="shared" si="33"/>
        <v>0</v>
      </c>
      <c r="BH43" s="702">
        <f t="shared" si="34"/>
        <v>0</v>
      </c>
      <c r="BI43" s="702">
        <f t="shared" si="35"/>
        <v>0</v>
      </c>
      <c r="BJ43" s="703">
        <f t="shared" si="36"/>
        <v>0</v>
      </c>
      <c r="BK43" s="703">
        <f t="shared" si="37"/>
        <v>0</v>
      </c>
      <c r="BL43" s="703">
        <f t="shared" si="38"/>
        <v>0</v>
      </c>
      <c r="BM43" s="704">
        <f t="shared" si="39"/>
        <v>0</v>
      </c>
      <c r="BN43" s="704">
        <f t="shared" si="40"/>
        <v>0</v>
      </c>
      <c r="BO43" s="704">
        <f t="shared" si="41"/>
        <v>0</v>
      </c>
      <c r="BP43" s="705">
        <f t="shared" si="42"/>
        <v>0</v>
      </c>
      <c r="BQ43" s="705">
        <f t="shared" si="43"/>
        <v>0</v>
      </c>
      <c r="BR43" s="705">
        <f t="shared" si="44"/>
        <v>0</v>
      </c>
      <c r="BS43" s="277">
        <f>SUMIFS($H$4:$H$48,$F$4:$F$48,AQ39)</f>
        <v>0</v>
      </c>
      <c r="BT43" s="277">
        <f>SUMIFS($I$4:$I$48,$F$4:$F$48,AQ39)</f>
        <v>0</v>
      </c>
      <c r="BU43" s="277">
        <f>SUMIFS($J$4:$J$48,$F$4:$F$48,AQ39)</f>
        <v>0</v>
      </c>
      <c r="BV43" s="278">
        <f>IF($AP$2=0,+BW43-BB39,0)</f>
        <v>0</v>
      </c>
      <c r="BW43" s="1059">
        <f>+AK$50</f>
        <v>0</v>
      </c>
      <c r="BX43" s="1026"/>
    </row>
    <row r="44" spans="1:76" ht="13.35" customHeight="1" x14ac:dyDescent="0.45">
      <c r="A44" s="1003" t="str">
        <f t="shared" si="0"/>
        <v>!</v>
      </c>
      <c r="B44" s="721"/>
      <c r="C44" s="1180"/>
      <c r="D44" s="722"/>
      <c r="E44" s="585"/>
      <c r="F44" s="586"/>
      <c r="G44" s="592"/>
      <c r="H44" s="1195"/>
      <c r="I44" s="1192"/>
      <c r="J44" s="1196"/>
      <c r="K44" s="1057">
        <f t="shared" si="4"/>
        <v>0</v>
      </c>
      <c r="L44" s="1049">
        <f t="shared" si="2"/>
        <v>0</v>
      </c>
      <c r="M44" s="1050">
        <f t="shared" si="47"/>
        <v>0</v>
      </c>
      <c r="N44" s="1051">
        <f t="shared" si="5"/>
        <v>0</v>
      </c>
      <c r="O44" s="87">
        <f t="shared" si="6"/>
        <v>0</v>
      </c>
      <c r="P44" s="87" t="str">
        <f t="shared" si="7"/>
        <v/>
      </c>
      <c r="Q44" s="1052">
        <f t="shared" si="8"/>
        <v>0</v>
      </c>
      <c r="R44" s="87">
        <f t="shared" si="9"/>
        <v>0</v>
      </c>
      <c r="S44" s="87" t="str">
        <f t="shared" si="10"/>
        <v/>
      </c>
      <c r="T44" s="1052">
        <f t="shared" si="11"/>
        <v>0</v>
      </c>
      <c r="U44" s="87">
        <f t="shared" si="12"/>
        <v>0</v>
      </c>
      <c r="V44" s="87" t="str">
        <f t="shared" si="13"/>
        <v/>
      </c>
      <c r="W44" s="1052">
        <f t="shared" si="14"/>
        <v>1</v>
      </c>
      <c r="X44" s="87">
        <f t="shared" si="15"/>
        <v>0</v>
      </c>
      <c r="Y44" s="87">
        <f t="shared" si="16"/>
        <v>0</v>
      </c>
      <c r="Z44" s="1052">
        <f t="shared" si="17"/>
        <v>1</v>
      </c>
      <c r="AA44" s="87">
        <f t="shared" si="18"/>
        <v>0</v>
      </c>
      <c r="AB44" s="87">
        <f t="shared" si="19"/>
        <v>0</v>
      </c>
      <c r="AC44" s="1052">
        <f t="shared" si="20"/>
        <v>1</v>
      </c>
      <c r="AD44" s="87">
        <f t="shared" si="21"/>
        <v>0</v>
      </c>
      <c r="AE44" s="87">
        <f t="shared" si="22"/>
        <v>0</v>
      </c>
      <c r="AF44" s="1052">
        <f t="shared" si="23"/>
        <v>1</v>
      </c>
      <c r="AG44" s="87">
        <f t="shared" si="24"/>
        <v>0</v>
      </c>
      <c r="AH44" s="87">
        <f t="shared" si="25"/>
        <v>0</v>
      </c>
      <c r="AI44" s="1052">
        <f t="shared" si="26"/>
        <v>1</v>
      </c>
      <c r="AJ44" s="87">
        <f t="shared" si="27"/>
        <v>0</v>
      </c>
      <c r="AK44" s="87">
        <f t="shared" si="28"/>
        <v>0</v>
      </c>
      <c r="AL44" s="1052">
        <f t="shared" si="29"/>
        <v>0</v>
      </c>
      <c r="AM44" s="91">
        <f t="shared" si="30"/>
        <v>0</v>
      </c>
      <c r="AN44" s="91" t="str">
        <f t="shared" si="31"/>
        <v/>
      </c>
      <c r="AO44" s="1060"/>
      <c r="AP44" s="1054">
        <f t="shared" si="32"/>
        <v>0</v>
      </c>
      <c r="AQ44" s="1390" t="str">
        <f>+Jahr!P27</f>
        <v/>
      </c>
      <c r="AR44" s="1390"/>
      <c r="AS44" s="1390"/>
      <c r="AT44" s="1390"/>
      <c r="AU44" s="1390"/>
      <c r="AV44" s="1390"/>
      <c r="AZ44" s="499"/>
      <c r="BA44" s="500" t="str">
        <f>IF(BB44&lt;&gt;0,"Gesamt aktuell gebucht: ","")</f>
        <v/>
      </c>
      <c r="BB44" s="501">
        <f>+BB6+BB11+BB16+BB21+BB26+BB31+BB36+BB41+BB46</f>
        <v>0</v>
      </c>
      <c r="BD44" s="268"/>
      <c r="BE44" s="274">
        <f>IF($I$2=AQ40,1,IF($I$2=Jahr!$M$7,1,0))</f>
        <v>1</v>
      </c>
      <c r="BF44" s="728">
        <v>1</v>
      </c>
      <c r="BG44" s="712"/>
      <c r="BK44" s="271"/>
      <c r="BL44" s="271"/>
      <c r="BM44" s="271"/>
      <c r="BN44" s="271"/>
      <c r="BO44" s="271"/>
      <c r="BP44" s="271"/>
      <c r="BQ44" s="271"/>
      <c r="BR44" s="271"/>
      <c r="BV44" s="1055"/>
      <c r="BW44" s="1056"/>
      <c r="BX44" s="1026"/>
    </row>
    <row r="45" spans="1:76" ht="13.35" customHeight="1" x14ac:dyDescent="0.2">
      <c r="A45" s="1003" t="str">
        <f t="shared" si="0"/>
        <v>!</v>
      </c>
      <c r="B45" s="721"/>
      <c r="C45" s="1180"/>
      <c r="D45" s="722"/>
      <c r="E45" s="585"/>
      <c r="F45" s="586"/>
      <c r="G45" s="592"/>
      <c r="H45" s="1195"/>
      <c r="I45" s="1192"/>
      <c r="J45" s="1196"/>
      <c r="K45" s="1057">
        <f t="shared" si="4"/>
        <v>0</v>
      </c>
      <c r="L45" s="1049">
        <f t="shared" si="2"/>
        <v>0</v>
      </c>
      <c r="M45" s="1050">
        <f t="shared" si="47"/>
        <v>0</v>
      </c>
      <c r="N45" s="1051">
        <f t="shared" si="5"/>
        <v>0</v>
      </c>
      <c r="O45" s="87">
        <f t="shared" si="6"/>
        <v>0</v>
      </c>
      <c r="P45" s="87" t="str">
        <f t="shared" si="7"/>
        <v/>
      </c>
      <c r="Q45" s="1052">
        <f t="shared" si="8"/>
        <v>0</v>
      </c>
      <c r="R45" s="87">
        <f t="shared" si="9"/>
        <v>0</v>
      </c>
      <c r="S45" s="87" t="str">
        <f t="shared" si="10"/>
        <v/>
      </c>
      <c r="T45" s="1052">
        <f t="shared" si="11"/>
        <v>0</v>
      </c>
      <c r="U45" s="87">
        <f t="shared" si="12"/>
        <v>0</v>
      </c>
      <c r="V45" s="87" t="str">
        <f t="shared" si="13"/>
        <v/>
      </c>
      <c r="W45" s="1052">
        <f t="shared" si="14"/>
        <v>1</v>
      </c>
      <c r="X45" s="87">
        <f t="shared" si="15"/>
        <v>0</v>
      </c>
      <c r="Y45" s="87">
        <f t="shared" si="16"/>
        <v>0</v>
      </c>
      <c r="Z45" s="1052">
        <f t="shared" si="17"/>
        <v>1</v>
      </c>
      <c r="AA45" s="87">
        <f t="shared" si="18"/>
        <v>0</v>
      </c>
      <c r="AB45" s="87">
        <f t="shared" si="19"/>
        <v>0</v>
      </c>
      <c r="AC45" s="1052">
        <f t="shared" si="20"/>
        <v>1</v>
      </c>
      <c r="AD45" s="87">
        <f t="shared" si="21"/>
        <v>0</v>
      </c>
      <c r="AE45" s="87">
        <f t="shared" si="22"/>
        <v>0</v>
      </c>
      <c r="AF45" s="1052">
        <f t="shared" si="23"/>
        <v>1</v>
      </c>
      <c r="AG45" s="87">
        <f t="shared" si="24"/>
        <v>0</v>
      </c>
      <c r="AH45" s="87">
        <f t="shared" si="25"/>
        <v>0</v>
      </c>
      <c r="AI45" s="1052">
        <f t="shared" si="26"/>
        <v>1</v>
      </c>
      <c r="AJ45" s="87">
        <f t="shared" si="27"/>
        <v>0</v>
      </c>
      <c r="AK45" s="87">
        <f t="shared" si="28"/>
        <v>0</v>
      </c>
      <c r="AL45" s="1052">
        <f t="shared" si="29"/>
        <v>0</v>
      </c>
      <c r="AM45" s="91">
        <f t="shared" si="30"/>
        <v>0</v>
      </c>
      <c r="AN45" s="91" t="str">
        <f t="shared" si="31"/>
        <v/>
      </c>
      <c r="AO45" s="1061"/>
      <c r="AP45" s="1054">
        <f t="shared" si="32"/>
        <v>0</v>
      </c>
      <c r="AQ45" s="200" t="str">
        <f>+Parameter!AH45</f>
        <v>X</v>
      </c>
      <c r="AR45" s="1386" t="s">
        <v>16</v>
      </c>
      <c r="AS45" s="1386"/>
      <c r="AT45" s="1386"/>
      <c r="AU45" s="1386"/>
      <c r="AV45" s="1386"/>
      <c r="AW45" s="1386"/>
      <c r="AX45" s="1386"/>
      <c r="AY45" s="1386"/>
      <c r="AZ45" s="1386"/>
      <c r="BA45" s="201" t="s">
        <v>27</v>
      </c>
      <c r="BB45" s="406">
        <f>+BB39+BB34+BB29+BB24+BB19+BB14+BB9+BB4+AZ46-H50-P60</f>
        <v>0</v>
      </c>
      <c r="BD45" s="268"/>
      <c r="BE45" s="274">
        <f>IF($I$2=AQ41,1,IF($I$2=Jahr!$M$7,1,0))</f>
        <v>1</v>
      </c>
      <c r="BF45" s="728">
        <v>1</v>
      </c>
      <c r="BV45" s="1055"/>
      <c r="BW45" s="1056"/>
      <c r="BX45" s="1026"/>
    </row>
    <row r="46" spans="1:76" ht="13.35" customHeight="1" x14ac:dyDescent="0.45">
      <c r="A46" s="1003" t="str">
        <f t="shared" si="0"/>
        <v>!</v>
      </c>
      <c r="B46" s="721"/>
      <c r="C46" s="1180"/>
      <c r="D46" s="722"/>
      <c r="E46" s="585"/>
      <c r="F46" s="586"/>
      <c r="G46" s="592"/>
      <c r="H46" s="1195"/>
      <c r="I46" s="1192"/>
      <c r="J46" s="1196"/>
      <c r="K46" s="1057">
        <f t="shared" si="4"/>
        <v>0</v>
      </c>
      <c r="L46" s="1049">
        <f t="shared" si="2"/>
        <v>0</v>
      </c>
      <c r="M46" s="1050">
        <f t="shared" si="47"/>
        <v>0</v>
      </c>
      <c r="N46" s="1051">
        <f t="shared" si="5"/>
        <v>0</v>
      </c>
      <c r="O46" s="87">
        <f t="shared" si="6"/>
        <v>0</v>
      </c>
      <c r="P46" s="87" t="str">
        <f t="shared" si="7"/>
        <v/>
      </c>
      <c r="Q46" s="1052">
        <f t="shared" si="8"/>
        <v>0</v>
      </c>
      <c r="R46" s="87">
        <f t="shared" si="9"/>
        <v>0</v>
      </c>
      <c r="S46" s="87" t="str">
        <f t="shared" si="10"/>
        <v/>
      </c>
      <c r="T46" s="1052">
        <f t="shared" si="11"/>
        <v>0</v>
      </c>
      <c r="U46" s="87">
        <f t="shared" si="12"/>
        <v>0</v>
      </c>
      <c r="V46" s="87" t="str">
        <f t="shared" si="13"/>
        <v/>
      </c>
      <c r="W46" s="1052">
        <f t="shared" si="14"/>
        <v>1</v>
      </c>
      <c r="X46" s="87">
        <f t="shared" si="15"/>
        <v>0</v>
      </c>
      <c r="Y46" s="87">
        <f t="shared" si="16"/>
        <v>0</v>
      </c>
      <c r="Z46" s="1052">
        <f t="shared" si="17"/>
        <v>1</v>
      </c>
      <c r="AA46" s="87">
        <f t="shared" si="18"/>
        <v>0</v>
      </c>
      <c r="AB46" s="87">
        <f t="shared" si="19"/>
        <v>0</v>
      </c>
      <c r="AC46" s="1052">
        <f t="shared" si="20"/>
        <v>1</v>
      </c>
      <c r="AD46" s="87">
        <f t="shared" si="21"/>
        <v>0</v>
      </c>
      <c r="AE46" s="87">
        <f t="shared" si="22"/>
        <v>0</v>
      </c>
      <c r="AF46" s="1052">
        <f t="shared" si="23"/>
        <v>1</v>
      </c>
      <c r="AG46" s="87">
        <f t="shared" si="24"/>
        <v>0</v>
      </c>
      <c r="AH46" s="87">
        <f t="shared" si="25"/>
        <v>0</v>
      </c>
      <c r="AI46" s="1052">
        <f t="shared" si="26"/>
        <v>1</v>
      </c>
      <c r="AJ46" s="87">
        <f t="shared" si="27"/>
        <v>0</v>
      </c>
      <c r="AK46" s="87">
        <f t="shared" si="28"/>
        <v>0</v>
      </c>
      <c r="AL46" s="1052">
        <f t="shared" si="29"/>
        <v>0</v>
      </c>
      <c r="AM46" s="91">
        <f t="shared" si="30"/>
        <v>0</v>
      </c>
      <c r="AN46" s="91" t="str">
        <f t="shared" si="31"/>
        <v/>
      </c>
      <c r="AO46" s="1062"/>
      <c r="AP46" s="1054">
        <f t="shared" si="32"/>
        <v>0</v>
      </c>
      <c r="AQ46" s="627" t="s">
        <v>89</v>
      </c>
      <c r="AR46" s="627"/>
      <c r="AS46" s="628"/>
      <c r="AT46" s="629"/>
      <c r="AU46" s="1063" t="s">
        <v>10</v>
      </c>
      <c r="AV46" s="1063" t="s">
        <v>28</v>
      </c>
      <c r="AW46" s="1063"/>
      <c r="AX46" s="1063"/>
      <c r="AY46" s="1063"/>
      <c r="AZ46" s="630">
        <f>SUMIFS($I$4:$I$48,$F$4:$F$48,AQ45,$E$4:$E$48,AQ45)+SUMIFS($J$4:$J$48,$F$4:$F$48,AQ45,$E$4:$E$48,AQ45)+SUMIFS($H$4:$H$48,$F$4:$F$48,AQ45,$E$4:$E$48,AQ45)</f>
        <v>0</v>
      </c>
      <c r="BA46" s="616" t="str">
        <f>IF(BB46&lt;&gt;0,"aktuell","")</f>
        <v/>
      </c>
      <c r="BB46" s="617">
        <f>+AN2</f>
        <v>0</v>
      </c>
      <c r="BD46" s="268"/>
      <c r="BE46" s="274">
        <f>IF($I$2=AQ42,1,IF($I$2=Jahr!$M$7,1,0))</f>
        <v>1</v>
      </c>
      <c r="BF46" s="728">
        <v>1</v>
      </c>
      <c r="BG46" s="724"/>
      <c r="BH46" s="693"/>
      <c r="BP46" s="279" t="s">
        <v>8</v>
      </c>
      <c r="BQ46" s="279"/>
      <c r="BR46" s="279"/>
      <c r="BS46" s="275">
        <f>SUMIFS($H$4:$H$48,$F$4:$F$48,AQ45,$B$4:$B$48,"&gt;0")</f>
        <v>0</v>
      </c>
      <c r="BT46" s="275">
        <f>SUMIFS($I$4:$I$48,$F$4:$F$48,AQ45,$B$4:$B$48,"&gt;0")</f>
        <v>0</v>
      </c>
      <c r="BU46" s="275">
        <f>SUMIFS($J$4:$J$48,$F$4:$F$48,AQ45,$B$4:$B$48,"&gt;0")</f>
        <v>0</v>
      </c>
      <c r="BV46" s="276"/>
      <c r="BW46" s="1056"/>
      <c r="BX46" s="1026"/>
    </row>
    <row r="47" spans="1:76" ht="13.35" customHeight="1" thickBot="1" x14ac:dyDescent="0.5">
      <c r="A47" s="1003" t="str">
        <f t="shared" si="0"/>
        <v>!</v>
      </c>
      <c r="B47" s="721"/>
      <c r="C47" s="1180"/>
      <c r="D47" s="722"/>
      <c r="E47" s="585"/>
      <c r="F47" s="586"/>
      <c r="G47" s="592"/>
      <c r="H47" s="1195"/>
      <c r="I47" s="1192"/>
      <c r="J47" s="1196"/>
      <c r="K47" s="1057">
        <f t="shared" si="4"/>
        <v>0</v>
      </c>
      <c r="L47" s="1064">
        <f t="shared" si="2"/>
        <v>0</v>
      </c>
      <c r="M47" s="1050">
        <f>IF(AND(B47&gt;0,B47&lt;&gt;"x",M46&lt;&gt;0),+M46+1,0)</f>
        <v>0</v>
      </c>
      <c r="N47" s="1051">
        <f t="shared" si="5"/>
        <v>0</v>
      </c>
      <c r="O47" s="87">
        <f t="shared" si="6"/>
        <v>0</v>
      </c>
      <c r="P47" s="87" t="str">
        <f t="shared" si="7"/>
        <v/>
      </c>
      <c r="Q47" s="1052">
        <f t="shared" si="8"/>
        <v>0</v>
      </c>
      <c r="R47" s="87">
        <f t="shared" si="9"/>
        <v>0</v>
      </c>
      <c r="S47" s="87" t="str">
        <f t="shared" si="10"/>
        <v/>
      </c>
      <c r="T47" s="1052">
        <f t="shared" si="11"/>
        <v>0</v>
      </c>
      <c r="U47" s="87">
        <f t="shared" si="12"/>
        <v>0</v>
      </c>
      <c r="V47" s="87" t="str">
        <f t="shared" si="13"/>
        <v/>
      </c>
      <c r="W47" s="1052">
        <f t="shared" si="14"/>
        <v>1</v>
      </c>
      <c r="X47" s="87">
        <f t="shared" si="15"/>
        <v>0</v>
      </c>
      <c r="Y47" s="87">
        <f t="shared" si="16"/>
        <v>0</v>
      </c>
      <c r="Z47" s="1052">
        <f t="shared" si="17"/>
        <v>1</v>
      </c>
      <c r="AA47" s="87">
        <f t="shared" si="18"/>
        <v>0</v>
      </c>
      <c r="AB47" s="87">
        <f t="shared" si="19"/>
        <v>0</v>
      </c>
      <c r="AC47" s="1052">
        <f t="shared" si="20"/>
        <v>1</v>
      </c>
      <c r="AD47" s="87">
        <f t="shared" si="21"/>
        <v>0</v>
      </c>
      <c r="AE47" s="87">
        <f t="shared" si="22"/>
        <v>0</v>
      </c>
      <c r="AF47" s="1052">
        <f t="shared" si="23"/>
        <v>1</v>
      </c>
      <c r="AG47" s="87">
        <f t="shared" si="24"/>
        <v>0</v>
      </c>
      <c r="AH47" s="87">
        <f t="shared" si="25"/>
        <v>0</v>
      </c>
      <c r="AI47" s="1052">
        <f t="shared" si="26"/>
        <v>1</v>
      </c>
      <c r="AJ47" s="87">
        <f t="shared" si="27"/>
        <v>0</v>
      </c>
      <c r="AK47" s="87">
        <f t="shared" si="28"/>
        <v>0</v>
      </c>
      <c r="AL47" s="1052">
        <f t="shared" si="29"/>
        <v>0</v>
      </c>
      <c r="AM47" s="91">
        <f>IF($F47=AM$2,AM46+$H47+$I47+$J47,+AM46)</f>
        <v>0</v>
      </c>
      <c r="AN47" s="1146" t="str">
        <f t="shared" ref="AN47" si="48">IF($F47=AM$2,+$H47+$I47+$J47,"")</f>
        <v/>
      </c>
      <c r="AO47" s="1065"/>
      <c r="AP47" s="1054">
        <f t="shared" si="32"/>
        <v>0</v>
      </c>
      <c r="AQ47" s="1383" t="s">
        <v>148</v>
      </c>
      <c r="AR47" s="1383"/>
      <c r="AS47" s="1383"/>
      <c r="AT47" s="1383"/>
      <c r="AU47" s="1383"/>
      <c r="AV47" s="1383"/>
      <c r="AW47" s="1383"/>
      <c r="AX47" s="1383"/>
      <c r="AY47" s="1383"/>
      <c r="AZ47" s="1384"/>
      <c r="BA47" s="618" t="str">
        <f>IF(BB47&lt;&gt;0,"Monatsende","")</f>
        <v/>
      </c>
      <c r="BB47" s="619">
        <f>+AN3</f>
        <v>0</v>
      </c>
      <c r="BD47" s="280"/>
      <c r="BE47" s="281">
        <f>IF($I$2=AQ43,1,IF($I$2=Jahr!$M$7,1,0))</f>
        <v>1</v>
      </c>
      <c r="BF47" s="729">
        <v>1</v>
      </c>
      <c r="BG47" s="723"/>
      <c r="BH47" s="282"/>
      <c r="BI47" s="282"/>
      <c r="BJ47" s="282"/>
      <c r="BK47" s="283"/>
      <c r="BL47" s="283"/>
      <c r="BM47" s="283"/>
      <c r="BN47" s="283"/>
      <c r="BO47" s="283"/>
      <c r="BP47" s="284" t="s">
        <v>22</v>
      </c>
      <c r="BQ47" s="284"/>
      <c r="BR47" s="284"/>
      <c r="BS47" s="285">
        <f>SUMIFS($H$4:$H$48,$F$4:$F$48,AQ45)</f>
        <v>0</v>
      </c>
      <c r="BT47" s="285">
        <f>SUMIFS($I$4:$I$48,$F$4:$F$48,AQ45)</f>
        <v>0</v>
      </c>
      <c r="BU47" s="285">
        <f>SUMIFS($J$4:$J$48,$F$4:$F$48,AQ45)</f>
        <v>0</v>
      </c>
      <c r="BV47" s="286">
        <f>IF($AP$2=0,+BW47-AZ46,0)</f>
        <v>0</v>
      </c>
      <c r="BW47" s="1066">
        <f>+AN$50</f>
        <v>0</v>
      </c>
      <c r="BX47" s="1026"/>
    </row>
    <row r="48" spans="1:76" ht="5.0999999999999996" customHeight="1" thickTop="1" x14ac:dyDescent="0.45">
      <c r="A48" s="1370" t="s">
        <v>95</v>
      </c>
      <c r="B48" s="1362" t="str">
        <f>IF($BE$2&lt;&gt;0,"geht nicht!",IF(M49=0,"einfügen:","kopieren:"))</f>
        <v>einfügen:</v>
      </c>
      <c r="C48" s="1364" t="str">
        <f>IF($BE$2&lt;&gt;0," Die Aktion muss rückgängig gemacht werden!",IF(M49=0," &lt; markieren + &lt;Einfügen/Blattzeile Einfügen&gt;"," bis hierher ziehen!"))</f>
        <v xml:space="preserve"> &lt; markieren + &lt;Einfügen/Blattzeile Einfügen&gt;</v>
      </c>
      <c r="D48" s="1365"/>
      <c r="E48" s="1067" t="s">
        <v>9</v>
      </c>
      <c r="F48" s="1068" t="s">
        <v>9</v>
      </c>
      <c r="G48" s="1068" t="s">
        <v>9</v>
      </c>
      <c r="H48" s="1069"/>
      <c r="I48" s="1175"/>
      <c r="J48" s="1173"/>
      <c r="K48" s="1372">
        <f>K3+H49+I49+J49-H50</f>
        <v>0</v>
      </c>
      <c r="L48" s="1070"/>
      <c r="M48" s="1037"/>
      <c r="N48" s="1051"/>
      <c r="O48" s="87"/>
      <c r="P48" s="87"/>
      <c r="Q48" s="1052"/>
      <c r="R48" s="87"/>
      <c r="S48" s="87"/>
      <c r="T48" s="1052"/>
      <c r="U48" s="87"/>
      <c r="V48" s="87"/>
      <c r="W48" s="1052"/>
      <c r="X48" s="87"/>
      <c r="Y48" s="87"/>
      <c r="Z48" s="1052"/>
      <c r="AA48" s="87"/>
      <c r="AB48" s="87"/>
      <c r="AC48" s="1052"/>
      <c r="AD48" s="87"/>
      <c r="AE48" s="87"/>
      <c r="AF48" s="1052"/>
      <c r="AG48" s="87"/>
      <c r="AH48" s="87"/>
      <c r="AI48" s="1052"/>
      <c r="AJ48" s="87"/>
      <c r="AK48" s="87"/>
      <c r="AL48" s="1052"/>
      <c r="AM48" s="91"/>
      <c r="AN48" s="91"/>
      <c r="AO48" s="1071"/>
      <c r="AP48" s="1371" t="s">
        <v>95</v>
      </c>
      <c r="AQ48" s="588"/>
      <c r="AR48" s="589"/>
      <c r="AS48" s="590"/>
      <c r="AT48" s="589"/>
      <c r="AU48" s="589"/>
      <c r="AV48" s="589"/>
      <c r="AW48" s="590"/>
      <c r="AX48" s="589"/>
      <c r="AY48" s="589"/>
      <c r="AZ48" s="589"/>
      <c r="BA48" s="590"/>
      <c r="BB48" s="591"/>
    </row>
    <row r="49" spans="1:58" ht="13.15" customHeight="1" x14ac:dyDescent="0.35">
      <c r="A49" s="1370"/>
      <c r="B49" s="1363"/>
      <c r="C49" s="1366"/>
      <c r="D49" s="1367"/>
      <c r="E49" s="1072" t="s">
        <v>9</v>
      </c>
      <c r="F49" s="1073" t="s">
        <v>9</v>
      </c>
      <c r="G49" s="1073" t="s">
        <v>9</v>
      </c>
      <c r="H49" s="1176" t="str">
        <f>IF(SUBTOTAL(9,H4:H48)&lt;&gt;0,SUBTOTAL(9,H4:H48),"0,00 ")</f>
        <v xml:space="preserve">0,00 </v>
      </c>
      <c r="I49" s="1074" t="str">
        <f>IF(SUBTOTAL(9,I4:I48)&lt;&gt;0,SUBTOTAL(9,I4:I48),"0,00 ")</f>
        <v xml:space="preserve">0,00 </v>
      </c>
      <c r="J49" s="1075" t="str">
        <f>IF(SUBTOTAL(9,J4:J48)&lt;&gt;0,SUBTOTAL(9,J4:J48),"0,00 ")</f>
        <v xml:space="preserve">0,00 </v>
      </c>
      <c r="K49" s="1373"/>
      <c r="L49" s="1037">
        <f>MAX(M3:M48)</f>
        <v>1</v>
      </c>
      <c r="M49" s="718">
        <f>IF(L3&lt;&gt;0,0,COUNTBLANK(AP3:AP48)+M50)</f>
        <v>0</v>
      </c>
      <c r="N49" s="1076"/>
      <c r="O49" s="1077">
        <f>+P49+O3</f>
        <v>0</v>
      </c>
      <c r="P49" s="1078">
        <f>SUM(P4:P48)</f>
        <v>0</v>
      </c>
      <c r="Q49" s="1079"/>
      <c r="R49" s="1077">
        <f>+S49+R3</f>
        <v>0</v>
      </c>
      <c r="S49" s="1078">
        <f>SUM(S4:S48)</f>
        <v>0</v>
      </c>
      <c r="T49" s="1079"/>
      <c r="U49" s="1077">
        <f>+V49+U3</f>
        <v>0</v>
      </c>
      <c r="V49" s="1078">
        <f>SUM(V4:V48)</f>
        <v>0</v>
      </c>
      <c r="W49" s="1079"/>
      <c r="X49" s="1077">
        <f>+Y49+X3</f>
        <v>0</v>
      </c>
      <c r="Y49" s="1078">
        <f>SUM(Y4:Y48)</f>
        <v>0</v>
      </c>
      <c r="Z49" s="1079"/>
      <c r="AA49" s="1077">
        <f>+AB49+AA3</f>
        <v>0</v>
      </c>
      <c r="AB49" s="1078">
        <f>SUM(AB4:AB48)</f>
        <v>0</v>
      </c>
      <c r="AC49" s="1079"/>
      <c r="AD49" s="1077">
        <f>+AE49+AD3</f>
        <v>0</v>
      </c>
      <c r="AE49" s="1078">
        <f>SUM(AE4:AE48)</f>
        <v>0</v>
      </c>
      <c r="AF49" s="1079"/>
      <c r="AG49" s="1077">
        <f>+AH49+AG3</f>
        <v>0</v>
      </c>
      <c r="AH49" s="1078">
        <f>SUM(AH4:AH48)</f>
        <v>0</v>
      </c>
      <c r="AI49" s="1079"/>
      <c r="AJ49" s="1077">
        <f>+AK49+AJ3</f>
        <v>0</v>
      </c>
      <c r="AK49" s="1078">
        <f>SUM(AK4:AK48)</f>
        <v>0</v>
      </c>
      <c r="AL49" s="1079"/>
      <c r="AM49" s="1077">
        <f>+AN49+AM3</f>
        <v>0</v>
      </c>
      <c r="AN49" s="1080">
        <f>SUM(AN4:AN48)</f>
        <v>0</v>
      </c>
      <c r="AO49" s="1081" t="s">
        <v>116</v>
      </c>
      <c r="AP49" s="1371"/>
      <c r="AQ49" s="110"/>
      <c r="AR49" s="110"/>
      <c r="AS49" s="204"/>
      <c r="AT49" s="110"/>
      <c r="AU49" s="110"/>
      <c r="AV49" s="110"/>
      <c r="AW49" s="204"/>
      <c r="AX49" s="110"/>
      <c r="AY49" s="110"/>
      <c r="AZ49" s="110"/>
      <c r="BA49" s="204"/>
    </row>
    <row r="50" spans="1:58" ht="13.15" customHeight="1" thickBot="1" x14ac:dyDescent="0.5">
      <c r="A50" s="1003" t="str">
        <f>IF(M49="!",".",IF(AND($B$50="y",B50&gt;0,OR(B51=0,B51="x",A51="!"),B50&lt;&gt;"x"),+K50,"."))</f>
        <v>.</v>
      </c>
      <c r="B50" s="1162" t="s">
        <v>11</v>
      </c>
      <c r="C50" s="1368" t="str">
        <f>IF(+Jahr!G26=1,+Jahr!E33,IF(+Jahr!G25&gt;0,+Jahr!E30,IF(+Jahr!H25&gt;0,+Jahr!E31,IF(+Jahr!K11&gt;0,+Jahr!E32,""))))</f>
        <v/>
      </c>
      <c r="D50" s="1369"/>
      <c r="E50" s="1082" t="s">
        <v>9</v>
      </c>
      <c r="F50" s="1082" t="s">
        <v>9</v>
      </c>
      <c r="G50" s="1083" t="s">
        <v>9</v>
      </c>
      <c r="H50" s="1380">
        <f>-P60+H49+I49+J49</f>
        <v>0</v>
      </c>
      <c r="I50" s="1381"/>
      <c r="J50" s="1382"/>
      <c r="K50" s="1374"/>
      <c r="L50" s="1084" t="s">
        <v>115</v>
      </c>
      <c r="M50" s="720">
        <f>IF(ISERROR(K51),1,0)</f>
        <v>0</v>
      </c>
      <c r="N50" s="1085"/>
      <c r="O50" s="1086">
        <f>IF(O2&lt;&gt;"",COUNTIF($F$3:$F$48,O2),0)</f>
        <v>0</v>
      </c>
      <c r="P50" s="1087">
        <f>SUBTOTAL(109,P4:P48)</f>
        <v>0</v>
      </c>
      <c r="Q50" s="1087"/>
      <c r="R50" s="1086">
        <f>IF(R2&lt;&gt;"",COUNTIF($F$3:$F$48,R2),0)</f>
        <v>0</v>
      </c>
      <c r="S50" s="1087">
        <f>SUBTOTAL(109,S4:S48)</f>
        <v>0</v>
      </c>
      <c r="T50" s="1087"/>
      <c r="U50" s="1086">
        <f>IF(U2&lt;&gt;"",COUNTIF($F$3:$F$48,U2),0)</f>
        <v>0</v>
      </c>
      <c r="V50" s="1087">
        <f>SUBTOTAL(109,V4:V48)</f>
        <v>0</v>
      </c>
      <c r="W50" s="1087"/>
      <c r="X50" s="1086">
        <f>IF(X2&lt;&gt;"",COUNTIF($F$3:$F$48,X2),0)</f>
        <v>0</v>
      </c>
      <c r="Y50" s="1087">
        <f>SUBTOTAL(109,Y4:Y48)</f>
        <v>0</v>
      </c>
      <c r="Z50" s="1087"/>
      <c r="AA50" s="1086">
        <f>IF(AA2&lt;&gt;"",COUNTIF($F$3:$F$48,AA2),0)</f>
        <v>0</v>
      </c>
      <c r="AB50" s="1087">
        <f>SUBTOTAL(109,AB4:AB48)</f>
        <v>0</v>
      </c>
      <c r="AC50" s="1087"/>
      <c r="AD50" s="1086">
        <f>IF(AD2&lt;&gt;"",COUNTIF($F$3:$F$48,AD2),0)</f>
        <v>0</v>
      </c>
      <c r="AE50" s="1087">
        <f>SUBTOTAL(109,AE4:AE48)</f>
        <v>0</v>
      </c>
      <c r="AF50" s="1087"/>
      <c r="AG50" s="1086">
        <f>IF(AG2&lt;&gt;"",COUNTIF($F$3:$F$48,AG2),0)</f>
        <v>0</v>
      </c>
      <c r="AH50" s="1087">
        <f>SUBTOTAL(109,AH4:AH48)</f>
        <v>0</v>
      </c>
      <c r="AI50" s="1087"/>
      <c r="AJ50" s="1086">
        <f>IF(AJ2&lt;&gt;"",COUNTIF($F$3:$F$48,AJ2),0)</f>
        <v>0</v>
      </c>
      <c r="AK50" s="1087">
        <f>SUBTOTAL(109,AK4:AK48)</f>
        <v>0</v>
      </c>
      <c r="AL50" s="1087"/>
      <c r="AM50" s="1086">
        <f>IF(AM2&lt;&gt;"",COUNTIF($F$3:$F$48,AM2),0)</f>
        <v>0</v>
      </c>
      <c r="AN50" s="1087">
        <f>SUBTOTAL(109,AN4:AN48)</f>
        <v>0</v>
      </c>
      <c r="AO50" s="1088" t="s">
        <v>36</v>
      </c>
      <c r="AQ50" s="1089">
        <f>+Jahr!K14</f>
        <v>0</v>
      </c>
    </row>
    <row r="51" spans="1:58" s="98" customFormat="1" ht="9" customHeight="1" thickTop="1" x14ac:dyDescent="0.45">
      <c r="A51" s="1090" t="s">
        <v>9</v>
      </c>
      <c r="B51" s="1091" t="s">
        <v>9</v>
      </c>
      <c r="C51" s="1091" t="s">
        <v>9</v>
      </c>
      <c r="D51" s="1091"/>
      <c r="E51" s="1091" t="s">
        <v>9</v>
      </c>
      <c r="F51" s="1091" t="str">
        <f>IF(Parameter!B4&lt;&gt;"#",+Parameter!B4,"")</f>
        <v>HH</v>
      </c>
      <c r="G51" s="1091" t="s">
        <v>9</v>
      </c>
      <c r="H51" s="1092">
        <f t="shared" ref="H51:H59" si="49">IF($F51&lt;&gt;"!",SUMIFS($H$3:$H$48,$F$3:$F$48,$F51),"!")</f>
        <v>0</v>
      </c>
      <c r="I51" s="1092">
        <f t="shared" ref="I51:I59" si="50">IF($F51&lt;&gt;"!",SUMIFS($I$3:$I$48,$F$3:$F$48,$F51),"!")</f>
        <v>0</v>
      </c>
      <c r="J51" s="1092">
        <f t="shared" ref="J51:J59" si="51">IF($F51&lt;&gt;"!",SUMIFS($J$3:$J$48,$F$3:$F$48,$F51),"!")</f>
        <v>0</v>
      </c>
      <c r="K51" s="1093">
        <f>SUM(K3:K50)</f>
        <v>0</v>
      </c>
      <c r="L51" s="1094" t="s">
        <v>117</v>
      </c>
      <c r="M51" s="1095">
        <f>IF(F51&lt;&gt;"",1,0)</f>
        <v>1</v>
      </c>
      <c r="N51" s="1096">
        <f>SUBTOTAL(9,M51)</f>
        <v>1</v>
      </c>
      <c r="O51" s="1097"/>
      <c r="P51" s="1098"/>
      <c r="Q51" s="1099"/>
      <c r="R51" s="1098"/>
      <c r="S51" s="1098"/>
      <c r="T51" s="1099"/>
      <c r="U51" s="1100"/>
      <c r="V51" s="1100"/>
      <c r="W51" s="1100"/>
      <c r="X51" s="1100"/>
      <c r="Y51" s="1101"/>
      <c r="Z51" s="1101"/>
      <c r="AA51" s="1101"/>
      <c r="AB51" s="1101"/>
      <c r="AC51" s="1101"/>
      <c r="AD51" s="1101"/>
      <c r="AE51" s="1102"/>
      <c r="AF51" s="1102"/>
      <c r="AG51" s="1102"/>
      <c r="AH51" s="1102"/>
      <c r="AI51" s="1102"/>
      <c r="AJ51" s="1102"/>
      <c r="AK51" s="1102"/>
      <c r="AL51" s="1102"/>
      <c r="AM51" s="1102"/>
      <c r="AN51" s="1102"/>
      <c r="AO51" s="1387" t="s">
        <v>118</v>
      </c>
      <c r="AS51" s="1103"/>
      <c r="AW51" s="1103"/>
      <c r="BA51" s="1103"/>
      <c r="BB51" s="1104"/>
      <c r="BF51" s="1105"/>
    </row>
    <row r="52" spans="1:58" s="98" customFormat="1" ht="9" customHeight="1" x14ac:dyDescent="0.45">
      <c r="A52" s="1090" t="s">
        <v>9</v>
      </c>
      <c r="B52" s="1091" t="s">
        <v>9</v>
      </c>
      <c r="C52" s="1091" t="s">
        <v>9</v>
      </c>
      <c r="D52" s="1091"/>
      <c r="E52" s="1091" t="s">
        <v>9</v>
      </c>
      <c r="F52" s="1091" t="str">
        <f>IF(Parameter!B5&lt;&gt;"#",+Parameter!B5,"")</f>
        <v>Frei</v>
      </c>
      <c r="G52" s="1091" t="s">
        <v>9</v>
      </c>
      <c r="H52" s="1092">
        <f t="shared" si="49"/>
        <v>0</v>
      </c>
      <c r="I52" s="1092">
        <f t="shared" si="50"/>
        <v>0</v>
      </c>
      <c r="J52" s="1092">
        <f t="shared" si="51"/>
        <v>0</v>
      </c>
      <c r="K52" s="1091" t="s">
        <v>9</v>
      </c>
      <c r="L52" s="1091"/>
      <c r="M52" s="1106">
        <f t="shared" ref="M52:M59" si="52">IF(F52&lt;&gt;"",1,0)</f>
        <v>1</v>
      </c>
      <c r="N52" s="1107">
        <f t="shared" ref="N52:N59" si="53">SUBTOTAL(9,M52)</f>
        <v>1</v>
      </c>
      <c r="O52" s="1108"/>
      <c r="P52" s="1071"/>
      <c r="Q52" s="1109"/>
      <c r="R52" s="1071"/>
      <c r="S52" s="1071"/>
      <c r="T52" s="1109"/>
      <c r="U52" s="1110"/>
      <c r="V52" s="1110"/>
      <c r="W52" s="1110"/>
      <c r="X52" s="1110"/>
      <c r="Y52" s="1111"/>
      <c r="Z52" s="1111"/>
      <c r="AA52" s="1111"/>
      <c r="AB52" s="1111"/>
      <c r="AC52" s="1111"/>
      <c r="AD52" s="1111"/>
      <c r="AE52" s="1112"/>
      <c r="AF52" s="1112"/>
      <c r="AG52" s="1112"/>
      <c r="AH52" s="1112"/>
      <c r="AI52" s="1112"/>
      <c r="AJ52" s="1112"/>
      <c r="AK52" s="1112"/>
      <c r="AL52" s="1112"/>
      <c r="AM52" s="1112"/>
      <c r="AN52" s="1112"/>
      <c r="AO52" s="1388"/>
      <c r="AP52" s="719"/>
      <c r="AS52" s="1103"/>
      <c r="AW52" s="1103"/>
      <c r="BA52" s="1103"/>
      <c r="BB52" s="1104"/>
      <c r="BF52" s="1105"/>
    </row>
    <row r="53" spans="1:58" s="98" customFormat="1" ht="9" customHeight="1" x14ac:dyDescent="0.45">
      <c r="A53" s="1090" t="s">
        <v>9</v>
      </c>
      <c r="B53" s="1091" t="s">
        <v>9</v>
      </c>
      <c r="C53" s="1091" t="s">
        <v>9</v>
      </c>
      <c r="D53" s="1091"/>
      <c r="E53" s="1091" t="s">
        <v>9</v>
      </c>
      <c r="F53" s="1091" t="str">
        <f>IF(Parameter!B6&lt;&gt;"#",+Parameter!B6,"")</f>
        <v>Arzt</v>
      </c>
      <c r="G53" s="1091" t="s">
        <v>9</v>
      </c>
      <c r="H53" s="1092">
        <f t="shared" si="49"/>
        <v>0</v>
      </c>
      <c r="I53" s="1092">
        <f t="shared" si="50"/>
        <v>0</v>
      </c>
      <c r="J53" s="1092">
        <f t="shared" si="51"/>
        <v>0</v>
      </c>
      <c r="K53" s="1091" t="s">
        <v>9</v>
      </c>
      <c r="L53" s="1091"/>
      <c r="M53" s="1106">
        <f t="shared" si="52"/>
        <v>1</v>
      </c>
      <c r="N53" s="1107">
        <f t="shared" si="53"/>
        <v>1</v>
      </c>
      <c r="O53" s="1108"/>
      <c r="P53" s="1071"/>
      <c r="Q53" s="1109"/>
      <c r="R53" s="1071"/>
      <c r="S53" s="1071"/>
      <c r="T53" s="1109"/>
      <c r="U53" s="1110"/>
      <c r="V53" s="1110"/>
      <c r="W53" s="1110"/>
      <c r="X53" s="1110"/>
      <c r="Y53" s="1111"/>
      <c r="Z53" s="1111"/>
      <c r="AA53" s="1111"/>
      <c r="AB53" s="1111"/>
      <c r="AC53" s="1111"/>
      <c r="AD53" s="1111"/>
      <c r="AE53" s="1112"/>
      <c r="AF53" s="1112"/>
      <c r="AG53" s="1112"/>
      <c r="AH53" s="1112"/>
      <c r="AI53" s="1112"/>
      <c r="AJ53" s="1112"/>
      <c r="AK53" s="1112"/>
      <c r="AL53" s="1112"/>
      <c r="AM53" s="1112"/>
      <c r="AN53" s="1112"/>
      <c r="AO53" s="1388"/>
      <c r="AP53" s="719"/>
      <c r="AS53" s="1103"/>
      <c r="AW53" s="1103"/>
      <c r="BA53" s="1103"/>
      <c r="BB53" s="1104"/>
      <c r="BF53" s="1105"/>
    </row>
    <row r="54" spans="1:58" s="98" customFormat="1" ht="9" customHeight="1" x14ac:dyDescent="0.45">
      <c r="A54" s="1090" t="s">
        <v>9</v>
      </c>
      <c r="B54" s="1091" t="s">
        <v>9</v>
      </c>
      <c r="C54" s="1091" t="s">
        <v>9</v>
      </c>
      <c r="D54" s="1091"/>
      <c r="E54" s="1091" t="s">
        <v>9</v>
      </c>
      <c r="F54" s="1091" t="str">
        <f>IF(Parameter!B7&lt;&gt;"#",+Parameter!B7,"")</f>
        <v/>
      </c>
      <c r="G54" s="1091" t="s">
        <v>9</v>
      </c>
      <c r="H54" s="1092">
        <f t="shared" si="49"/>
        <v>0</v>
      </c>
      <c r="I54" s="1092">
        <f t="shared" si="50"/>
        <v>0</v>
      </c>
      <c r="J54" s="1092">
        <f t="shared" si="51"/>
        <v>0</v>
      </c>
      <c r="K54" s="1091" t="s">
        <v>9</v>
      </c>
      <c r="L54" s="1091"/>
      <c r="M54" s="1106">
        <f t="shared" si="52"/>
        <v>0</v>
      </c>
      <c r="N54" s="1107">
        <f t="shared" si="53"/>
        <v>0</v>
      </c>
      <c r="O54" s="1108"/>
      <c r="P54" s="1071"/>
      <c r="Q54" s="1109"/>
      <c r="R54" s="1071"/>
      <c r="S54" s="1071"/>
      <c r="T54" s="1109"/>
      <c r="U54" s="1110"/>
      <c r="V54" s="1110"/>
      <c r="W54" s="1110"/>
      <c r="X54" s="1110"/>
      <c r="Y54" s="1111"/>
      <c r="Z54" s="1111"/>
      <c r="AA54" s="1111"/>
      <c r="AB54" s="1111"/>
      <c r="AC54" s="1111"/>
      <c r="AD54" s="1111"/>
      <c r="AE54" s="1112"/>
      <c r="AF54" s="1112"/>
      <c r="AG54" s="1112"/>
      <c r="AH54" s="1112"/>
      <c r="AI54" s="1112"/>
      <c r="AJ54" s="1112"/>
      <c r="AK54" s="1112"/>
      <c r="AL54" s="1112"/>
      <c r="AM54" s="1112"/>
      <c r="AN54" s="1112"/>
      <c r="AO54" s="1388"/>
      <c r="AP54" s="719"/>
      <c r="AS54" s="1103"/>
      <c r="AW54" s="1103"/>
      <c r="BA54" s="1103"/>
      <c r="BB54" s="1104"/>
      <c r="BF54" s="1105"/>
    </row>
    <row r="55" spans="1:58" s="98" customFormat="1" ht="9" customHeight="1" x14ac:dyDescent="0.45">
      <c r="A55" s="1090" t="s">
        <v>9</v>
      </c>
      <c r="B55" s="1091" t="s">
        <v>9</v>
      </c>
      <c r="C55" s="1091" t="s">
        <v>9</v>
      </c>
      <c r="D55" s="1091"/>
      <c r="E55" s="1091" t="s">
        <v>9</v>
      </c>
      <c r="F55" s="1091" t="str">
        <f>IF(Parameter!B8&lt;&gt;"#",+Parameter!B8,"")</f>
        <v/>
      </c>
      <c r="G55" s="1091" t="s">
        <v>9</v>
      </c>
      <c r="H55" s="1092">
        <f t="shared" si="49"/>
        <v>0</v>
      </c>
      <c r="I55" s="1092">
        <f t="shared" si="50"/>
        <v>0</v>
      </c>
      <c r="J55" s="1092">
        <f t="shared" si="51"/>
        <v>0</v>
      </c>
      <c r="K55" s="1091" t="s">
        <v>9</v>
      </c>
      <c r="L55" s="1091"/>
      <c r="M55" s="1106">
        <f t="shared" si="52"/>
        <v>0</v>
      </c>
      <c r="N55" s="1107">
        <f t="shared" si="53"/>
        <v>0</v>
      </c>
      <c r="O55" s="1108"/>
      <c r="P55" s="1071"/>
      <c r="Q55" s="1109"/>
      <c r="R55" s="1071"/>
      <c r="S55" s="1071"/>
      <c r="T55" s="1109"/>
      <c r="U55" s="1110"/>
      <c r="V55" s="1110"/>
      <c r="W55" s="1110"/>
      <c r="X55" s="1110"/>
      <c r="Y55" s="1111"/>
      <c r="Z55" s="1111"/>
      <c r="AA55" s="1111"/>
      <c r="AB55" s="1111"/>
      <c r="AC55" s="1111"/>
      <c r="AD55" s="1111"/>
      <c r="AE55" s="1112"/>
      <c r="AF55" s="1112"/>
      <c r="AG55" s="1112"/>
      <c r="AH55" s="1112"/>
      <c r="AI55" s="1112"/>
      <c r="AJ55" s="1112"/>
      <c r="AK55" s="1112"/>
      <c r="AL55" s="1112"/>
      <c r="AM55" s="1112"/>
      <c r="AN55" s="1112"/>
      <c r="AO55" s="1388"/>
      <c r="AP55" s="719"/>
      <c r="AS55" s="1103"/>
      <c r="AW55" s="1103"/>
      <c r="BA55" s="1103"/>
      <c r="BB55" s="1104"/>
      <c r="BF55" s="1105"/>
    </row>
    <row r="56" spans="1:58" s="98" customFormat="1" ht="9" customHeight="1" x14ac:dyDescent="0.45">
      <c r="A56" s="1090" t="s">
        <v>9</v>
      </c>
      <c r="B56" s="1091" t="s">
        <v>9</v>
      </c>
      <c r="C56" s="1091" t="s">
        <v>9</v>
      </c>
      <c r="D56" s="1091"/>
      <c r="E56" s="1091" t="s">
        <v>9</v>
      </c>
      <c r="F56" s="1091" t="str">
        <f>IF(Parameter!B9&lt;&gt;"#",+Parameter!B9,"")</f>
        <v/>
      </c>
      <c r="G56" s="1091" t="s">
        <v>9</v>
      </c>
      <c r="H56" s="1092">
        <f t="shared" si="49"/>
        <v>0</v>
      </c>
      <c r="I56" s="1092">
        <f t="shared" si="50"/>
        <v>0</v>
      </c>
      <c r="J56" s="1092">
        <f t="shared" si="51"/>
        <v>0</v>
      </c>
      <c r="K56" s="1091" t="s">
        <v>9</v>
      </c>
      <c r="L56" s="1091"/>
      <c r="M56" s="1106">
        <f t="shared" si="52"/>
        <v>0</v>
      </c>
      <c r="N56" s="1107">
        <f t="shared" si="53"/>
        <v>0</v>
      </c>
      <c r="O56" s="1108"/>
      <c r="P56" s="1071"/>
      <c r="Q56" s="1109"/>
      <c r="R56" s="1071"/>
      <c r="S56" s="1071"/>
      <c r="T56" s="1109"/>
      <c r="U56" s="1110"/>
      <c r="V56" s="1110"/>
      <c r="W56" s="1110"/>
      <c r="X56" s="1110"/>
      <c r="Y56" s="1111"/>
      <c r="Z56" s="1111"/>
      <c r="AA56" s="1111"/>
      <c r="AB56" s="1111"/>
      <c r="AC56" s="1111"/>
      <c r="AD56" s="1111"/>
      <c r="AE56" s="1112"/>
      <c r="AF56" s="1112"/>
      <c r="AG56" s="1112"/>
      <c r="AH56" s="1112"/>
      <c r="AI56" s="1112"/>
      <c r="AJ56" s="1112"/>
      <c r="AK56" s="1112"/>
      <c r="AL56" s="1112"/>
      <c r="AM56" s="1112"/>
      <c r="AN56" s="1112"/>
      <c r="AO56" s="1388"/>
      <c r="AP56" s="719"/>
      <c r="AS56" s="1103"/>
      <c r="AW56" s="1103"/>
      <c r="BA56" s="1103"/>
      <c r="BB56" s="1104"/>
      <c r="BF56" s="1105"/>
    </row>
    <row r="57" spans="1:58" s="98" customFormat="1" ht="9" customHeight="1" x14ac:dyDescent="0.45">
      <c r="A57" s="1090" t="s">
        <v>9</v>
      </c>
      <c r="B57" s="1091" t="s">
        <v>9</v>
      </c>
      <c r="C57" s="1091" t="s">
        <v>9</v>
      </c>
      <c r="D57" s="1091"/>
      <c r="E57" s="1091" t="s">
        <v>9</v>
      </c>
      <c r="F57" s="1091" t="str">
        <f>IF(Parameter!B10&lt;&gt;"#",+Parameter!B10,"")</f>
        <v/>
      </c>
      <c r="G57" s="1091" t="s">
        <v>9</v>
      </c>
      <c r="H57" s="1092">
        <f t="shared" si="49"/>
        <v>0</v>
      </c>
      <c r="I57" s="1092">
        <f t="shared" si="50"/>
        <v>0</v>
      </c>
      <c r="J57" s="1092">
        <f t="shared" si="51"/>
        <v>0</v>
      </c>
      <c r="K57" s="1091" t="s">
        <v>9</v>
      </c>
      <c r="L57" s="1091"/>
      <c r="M57" s="1106">
        <f t="shared" si="52"/>
        <v>0</v>
      </c>
      <c r="N57" s="1107">
        <f t="shared" si="53"/>
        <v>0</v>
      </c>
      <c r="O57" s="1108"/>
      <c r="P57" s="1071"/>
      <c r="Q57" s="1109"/>
      <c r="R57" s="1071"/>
      <c r="S57" s="1071"/>
      <c r="T57" s="1109"/>
      <c r="U57" s="1110"/>
      <c r="V57" s="1110"/>
      <c r="W57" s="1110"/>
      <c r="X57" s="1110"/>
      <c r="Y57" s="1111"/>
      <c r="Z57" s="1111"/>
      <c r="AA57" s="1111"/>
      <c r="AB57" s="1111"/>
      <c r="AC57" s="1111"/>
      <c r="AD57" s="1111"/>
      <c r="AE57" s="1112"/>
      <c r="AF57" s="1112"/>
      <c r="AG57" s="1112"/>
      <c r="AH57" s="1112"/>
      <c r="AI57" s="1112"/>
      <c r="AJ57" s="1112"/>
      <c r="AK57" s="1112"/>
      <c r="AL57" s="1112"/>
      <c r="AM57" s="1112"/>
      <c r="AN57" s="1112"/>
      <c r="AO57" s="1388"/>
      <c r="AP57" s="719"/>
      <c r="AS57" s="1103"/>
      <c r="AW57" s="1103"/>
      <c r="BA57" s="1103"/>
      <c r="BB57" s="1104"/>
      <c r="BF57" s="1105"/>
    </row>
    <row r="58" spans="1:58" s="98" customFormat="1" ht="9" customHeight="1" x14ac:dyDescent="0.45">
      <c r="A58" s="1090" t="s">
        <v>9</v>
      </c>
      <c r="B58" s="1091" t="s">
        <v>9</v>
      </c>
      <c r="C58" s="1091" t="s">
        <v>9</v>
      </c>
      <c r="D58" s="1091"/>
      <c r="E58" s="1091" t="s">
        <v>9</v>
      </c>
      <c r="F58" s="1091" t="str">
        <f>IF(Parameter!B11&lt;&gt;"#",+Parameter!B11,"")</f>
        <v/>
      </c>
      <c r="G58" s="1091" t="s">
        <v>9</v>
      </c>
      <c r="H58" s="1092">
        <f t="shared" si="49"/>
        <v>0</v>
      </c>
      <c r="I58" s="1092">
        <f t="shared" si="50"/>
        <v>0</v>
      </c>
      <c r="J58" s="1092">
        <f t="shared" si="51"/>
        <v>0</v>
      </c>
      <c r="K58" s="1091" t="s">
        <v>9</v>
      </c>
      <c r="L58" s="1091"/>
      <c r="M58" s="1106">
        <f t="shared" si="52"/>
        <v>0</v>
      </c>
      <c r="N58" s="1107">
        <f t="shared" si="53"/>
        <v>0</v>
      </c>
      <c r="O58" s="1108"/>
      <c r="P58" s="1071"/>
      <c r="Q58" s="1109"/>
      <c r="R58" s="1071"/>
      <c r="S58" s="1071"/>
      <c r="T58" s="1109"/>
      <c r="U58" s="1110"/>
      <c r="V58" s="1110"/>
      <c r="W58" s="1110"/>
      <c r="X58" s="1110"/>
      <c r="Y58" s="1111"/>
      <c r="Z58" s="1111"/>
      <c r="AA58" s="1111"/>
      <c r="AB58" s="1111"/>
      <c r="AC58" s="1111"/>
      <c r="AD58" s="1111"/>
      <c r="AE58" s="1112"/>
      <c r="AF58" s="1112"/>
      <c r="AG58" s="1112"/>
      <c r="AH58" s="1112"/>
      <c r="AI58" s="1112"/>
      <c r="AJ58" s="1112"/>
      <c r="AK58" s="1112"/>
      <c r="AL58" s="1112"/>
      <c r="AM58" s="1112"/>
      <c r="AN58" s="1112"/>
      <c r="AO58" s="1388"/>
      <c r="AP58" s="719"/>
      <c r="AS58" s="1103"/>
      <c r="AW58" s="1103"/>
      <c r="BA58" s="1103"/>
      <c r="BB58" s="1104"/>
      <c r="BF58" s="1105"/>
    </row>
    <row r="59" spans="1:58" s="98" customFormat="1" ht="9" customHeight="1" x14ac:dyDescent="0.45">
      <c r="A59" s="1090" t="s">
        <v>9</v>
      </c>
      <c r="B59" s="1091" t="s">
        <v>9</v>
      </c>
      <c r="C59" s="1091" t="s">
        <v>9</v>
      </c>
      <c r="D59" s="1091"/>
      <c r="E59" s="1091" t="s">
        <v>9</v>
      </c>
      <c r="F59" s="1091" t="s">
        <v>10</v>
      </c>
      <c r="G59" s="1091" t="s">
        <v>9</v>
      </c>
      <c r="H59" s="1092">
        <f t="shared" si="49"/>
        <v>0</v>
      </c>
      <c r="I59" s="1092">
        <f t="shared" si="50"/>
        <v>0</v>
      </c>
      <c r="J59" s="1092">
        <f t="shared" si="51"/>
        <v>0</v>
      </c>
      <c r="K59" s="1091" t="s">
        <v>9</v>
      </c>
      <c r="L59" s="1091"/>
      <c r="M59" s="1113">
        <f t="shared" si="52"/>
        <v>1</v>
      </c>
      <c r="N59" s="1114">
        <f t="shared" si="53"/>
        <v>1</v>
      </c>
      <c r="O59" s="1115"/>
      <c r="P59" s="1116"/>
      <c r="Q59" s="1117"/>
      <c r="R59" s="1116"/>
      <c r="S59" s="1116"/>
      <c r="T59" s="1117"/>
      <c r="U59" s="1118"/>
      <c r="V59" s="1118"/>
      <c r="W59" s="1118"/>
      <c r="X59" s="1118"/>
      <c r="Y59" s="1119"/>
      <c r="Z59" s="1119"/>
      <c r="AA59" s="1119"/>
      <c r="AB59" s="1119"/>
      <c r="AC59" s="1119"/>
      <c r="AD59" s="1119"/>
      <c r="AE59" s="1120"/>
      <c r="AF59" s="1120"/>
      <c r="AG59" s="1120"/>
      <c r="AH59" s="1120"/>
      <c r="AI59" s="1120"/>
      <c r="AJ59" s="1120"/>
      <c r="AK59" s="1120"/>
      <c r="AL59" s="1120"/>
      <c r="AM59" s="1120"/>
      <c r="AN59" s="1120"/>
      <c r="AO59" s="1389"/>
      <c r="AP59" s="719"/>
      <c r="AS59" s="1103"/>
      <c r="AW59" s="1103"/>
      <c r="BA59" s="1103"/>
      <c r="BB59" s="1104"/>
      <c r="BF59" s="1105"/>
    </row>
    <row r="60" spans="1:58" s="98" customFormat="1" ht="13.5" thickBot="1" x14ac:dyDescent="0.5">
      <c r="A60" s="1090" t="s">
        <v>9</v>
      </c>
      <c r="B60" s="1091" t="s">
        <v>9</v>
      </c>
      <c r="C60" s="1091" t="s">
        <v>9</v>
      </c>
      <c r="D60" s="1091"/>
      <c r="E60" s="1091" t="s">
        <v>9</v>
      </c>
      <c r="F60" s="1091" t="s">
        <v>9</v>
      </c>
      <c r="G60" s="1091" t="s">
        <v>9</v>
      </c>
      <c r="H60" s="1121" t="s">
        <v>9</v>
      </c>
      <c r="I60" s="1121" t="s">
        <v>9</v>
      </c>
      <c r="J60" s="1121" t="s">
        <v>9</v>
      </c>
      <c r="K60" s="1091" t="s">
        <v>9</v>
      </c>
      <c r="L60" s="1091"/>
      <c r="M60" s="1122">
        <f>SUM(M51:M59)</f>
        <v>4</v>
      </c>
      <c r="N60" s="1123">
        <f>SUM(N51:N59)</f>
        <v>4</v>
      </c>
      <c r="O60" s="1188" t="s">
        <v>266</v>
      </c>
      <c r="P60" s="1189">
        <f>+P50+S50+V50+Y50+AB50+AE50+AH50+AK50+AN50</f>
        <v>0</v>
      </c>
      <c r="Q60" s="1125"/>
      <c r="R60" s="1124"/>
      <c r="S60" s="1124"/>
      <c r="T60" s="1125"/>
      <c r="U60" s="1111"/>
      <c r="V60" s="1111"/>
      <c r="W60" s="1111"/>
      <c r="X60" s="1111"/>
      <c r="Y60" s="1111"/>
      <c r="Z60" s="1111"/>
      <c r="AA60" s="1111"/>
      <c r="AB60" s="1111"/>
      <c r="AC60" s="1111"/>
      <c r="AD60" s="1111"/>
      <c r="AE60" s="1112"/>
      <c r="AF60" s="1112"/>
      <c r="AG60" s="1112"/>
      <c r="AH60" s="1112"/>
      <c r="AI60" s="1112"/>
      <c r="AJ60" s="1112"/>
      <c r="AK60" s="1112"/>
      <c r="AL60" s="1112"/>
      <c r="AM60" s="1112"/>
      <c r="AN60" s="1112"/>
      <c r="AO60" s="1126" t="s">
        <v>119</v>
      </c>
      <c r="AP60" s="719"/>
      <c r="AS60" s="1103"/>
      <c r="AW60" s="1103"/>
      <c r="BA60" s="1103"/>
      <c r="BB60" s="1104"/>
      <c r="BF60" s="1105"/>
    </row>
    <row r="61" spans="1:58" s="99" customFormat="1" ht="15.75" thickTop="1" thickBot="1" x14ac:dyDescent="0.5">
      <c r="A61" s="1090" t="s">
        <v>9</v>
      </c>
      <c r="B61" s="1127" t="s">
        <v>21</v>
      </c>
      <c r="C61" s="1127" t="s">
        <v>21</v>
      </c>
      <c r="D61" s="1127"/>
      <c r="E61" s="1127" t="s">
        <v>21</v>
      </c>
      <c r="F61" s="1127" t="s">
        <v>21</v>
      </c>
      <c r="G61" s="1128" t="s">
        <v>21</v>
      </c>
      <c r="H61" s="1378" t="str">
        <f>+I2</f>
        <v>Haushaltskonto</v>
      </c>
      <c r="I61" s="1379"/>
      <c r="J61" s="1129" t="s">
        <v>51</v>
      </c>
      <c r="K61" s="1130">
        <f>IF(H61="X",+AZ46,+K66+K71+K76)</f>
        <v>0</v>
      </c>
      <c r="L61" s="1091"/>
      <c r="M61" s="1131"/>
      <c r="N61" s="1132"/>
      <c r="P61" s="81"/>
      <c r="Q61" s="199"/>
      <c r="R61" s="81"/>
      <c r="S61" s="81"/>
      <c r="T61" s="199"/>
      <c r="U61" s="97"/>
      <c r="W61" s="1133"/>
      <c r="X61" s="1134"/>
      <c r="Y61" s="81"/>
      <c r="Z61" s="199"/>
      <c r="AA61" s="81"/>
      <c r="AB61" s="81"/>
      <c r="AC61" s="199"/>
      <c r="AD61" s="81"/>
      <c r="AE61" s="81"/>
      <c r="AF61" s="199"/>
      <c r="AG61" s="81"/>
      <c r="AH61" s="81"/>
      <c r="AI61" s="199"/>
      <c r="AJ61" s="81"/>
      <c r="AK61" s="81"/>
      <c r="AL61" s="199"/>
      <c r="AM61" s="81"/>
      <c r="AN61" s="81"/>
      <c r="AO61" s="81"/>
      <c r="AP61" s="690"/>
      <c r="AQ61" s="108"/>
      <c r="AR61" s="108"/>
      <c r="AS61" s="203"/>
      <c r="AT61" s="108"/>
      <c r="AU61" s="108"/>
      <c r="AV61" s="108"/>
      <c r="AW61" s="203"/>
      <c r="AX61" s="108"/>
      <c r="AY61" s="108"/>
      <c r="AZ61" s="108"/>
      <c r="BA61" s="203"/>
      <c r="BB61" s="260"/>
      <c r="BF61" s="1135"/>
    </row>
    <row r="62" spans="1:58" s="99" customFormat="1" ht="13.5" thickTop="1" x14ac:dyDescent="0.45">
      <c r="A62" s="1090" t="s">
        <v>9</v>
      </c>
      <c r="B62" s="1127" t="s">
        <v>21</v>
      </c>
      <c r="C62" s="1127" t="s">
        <v>21</v>
      </c>
      <c r="D62" s="1127"/>
      <c r="E62" s="1127" t="s">
        <v>21</v>
      </c>
      <c r="F62" s="1127" t="s">
        <v>21</v>
      </c>
      <c r="G62" s="1128" t="s">
        <v>21</v>
      </c>
      <c r="H62" s="262" t="str">
        <f>IF($H$61="X","intern",IF($H$61=$AQ$4,+AQ5,(IF($H$61=$AQ$9,+AQ10,IF($H$61=$AQ$14,+AQ15,IF($H$61=$AQ$19,+AQ20,IF($H$61=$AQ$24,+AQ25,IF($H$61=$AQ$29,+AQ30,IF($H$61=$AQ$34,+AQ35,IF($H$61=$AQ$39,+AQ40,"Multiselect!"))))))))))</f>
        <v>Multiselect!</v>
      </c>
      <c r="I62" s="263" t="str">
        <f>IF($H$61=$AQ$4,+AR5,(IF($H$61=$AQ$9,+AR10,IF($H$61=$AQ$14,+AR15,IF($H$61=$AQ$19,+AR20,IF($H$61=$AQ$24,+AR25,IF($H$61=$AQ$29,+AR30,IF($H$61=$AQ$34,+AR35,IF($H$61=$AQ$39,+AR40,"")))))))))</f>
        <v/>
      </c>
      <c r="J62" s="593"/>
      <c r="K62" s="594" t="str">
        <f>IF($H$61=$AQ$4,+AS5,(IF($H$61=$AQ$9,+AS10,IF($H$61=$AQ$14,+AS15,IF($H$61=$AQ$19,+AS20,IF($H$61=$AQ$24,+AS25,IF($H$61=$AQ$29,+AS30,IF($H$61=$AQ$34,+AS35,IF($H$61=$AQ$39,+AS40,"")))))))))</f>
        <v/>
      </c>
      <c r="L62" s="1091"/>
      <c r="M62" s="1131"/>
      <c r="N62" s="1132"/>
      <c r="P62" s="81"/>
      <c r="Q62" s="199"/>
      <c r="R62" s="81"/>
      <c r="S62" s="81"/>
      <c r="T62" s="199"/>
      <c r="U62" s="97"/>
      <c r="W62" s="1133"/>
      <c r="X62" s="1134"/>
      <c r="Y62" s="81"/>
      <c r="Z62" s="199"/>
      <c r="AA62" s="81"/>
      <c r="AB62" s="81"/>
      <c r="AC62" s="199"/>
      <c r="AD62" s="81"/>
      <c r="AE62" s="81"/>
      <c r="AF62" s="199"/>
      <c r="AG62" s="81"/>
      <c r="AH62" s="81"/>
      <c r="AI62" s="199"/>
      <c r="AJ62" s="81"/>
      <c r="AK62" s="81"/>
      <c r="AL62" s="199"/>
      <c r="AM62" s="81"/>
      <c r="AN62" s="81"/>
      <c r="AO62" s="81"/>
      <c r="AP62" s="690"/>
      <c r="AQ62" s="108"/>
      <c r="AR62" s="108"/>
      <c r="AS62" s="203"/>
      <c r="AT62" s="108"/>
      <c r="AU62" s="108"/>
      <c r="AV62" s="108"/>
      <c r="AW62" s="203"/>
      <c r="AX62" s="108"/>
      <c r="AY62" s="108"/>
      <c r="AZ62" s="108"/>
      <c r="BA62" s="203"/>
      <c r="BB62" s="260"/>
      <c r="BF62" s="1135"/>
    </row>
    <row r="63" spans="1:58" s="99" customFormat="1" x14ac:dyDescent="0.45">
      <c r="A63" s="1090" t="s">
        <v>9</v>
      </c>
      <c r="B63" s="1127" t="s">
        <v>21</v>
      </c>
      <c r="C63" s="1127" t="s">
        <v>21</v>
      </c>
      <c r="D63" s="1127"/>
      <c r="E63" s="1127" t="s">
        <v>21</v>
      </c>
      <c r="F63" s="1127" t="s">
        <v>21</v>
      </c>
      <c r="G63" s="1128" t="s">
        <v>21</v>
      </c>
      <c r="H63" s="264" t="str">
        <f>IF($H$61="X","intern",IF($H$61=$AQ$4,+AQ6,(IF($H$61=$AQ$9,+AQ11,IF($H$61=$AQ$14,+AQ16,IF($H$61=$AQ$19,+AQ21,IF($H$61=$AQ$24,+AQ26,IF($H$61=$AQ$29,+AQ31,IF($H$61=$AQ$34,+AQ36,IF($H$61=$AQ$39,+AQ41,"Multiselect!"))))))))))</f>
        <v>Multiselect!</v>
      </c>
      <c r="I63" s="265" t="str">
        <f>IF($H$61=$AQ$4,+AR6,(IF($H$61=$AQ$9,+AR11,IF($H$61=$AQ$14,+AR16,IF($H$61=$AQ$19,+AR21,IF($H$61=$AQ$24,+AR26,IF($H$61=$AQ$29,+AR31,IF($H$61=$AQ$34,+AR36,IF($H$61=$AQ$39,+AR41,"")))))))))</f>
        <v/>
      </c>
      <c r="J63" s="595"/>
      <c r="K63" s="596" t="str">
        <f>IF($H$61=$AQ$4,+AS6,(IF($H$61=$AQ$9,+AS11,IF($H$61=$AQ$14,+AS16,IF($H$61=$AQ$19,+AS21,IF($H$61=$AQ$24,+AS26,IF($H$61=$AQ$29,+AS31,IF($H$61=$AQ$34,+AS36,IF($H$61=$AQ$39,+AS41,"")))))))))</f>
        <v/>
      </c>
      <c r="L63" s="1091"/>
      <c r="M63" s="1131"/>
      <c r="N63" s="1132"/>
      <c r="P63" s="81"/>
      <c r="Q63" s="199"/>
      <c r="R63" s="81"/>
      <c r="S63" s="81"/>
      <c r="T63" s="199"/>
      <c r="U63" s="97"/>
      <c r="W63" s="1133"/>
      <c r="Y63" s="81"/>
      <c r="Z63" s="199"/>
      <c r="AA63" s="81"/>
      <c r="AB63" s="81"/>
      <c r="AC63" s="199"/>
      <c r="AD63" s="81"/>
      <c r="AE63" s="81"/>
      <c r="AF63" s="199"/>
      <c r="AG63" s="81"/>
      <c r="AH63" s="81"/>
      <c r="AI63" s="199"/>
      <c r="AJ63" s="81"/>
      <c r="AK63" s="81"/>
      <c r="AL63" s="199"/>
      <c r="AM63" s="81"/>
      <c r="AN63" s="81"/>
      <c r="AO63" s="81"/>
      <c r="AP63" s="690"/>
      <c r="AQ63" s="108"/>
      <c r="AR63" s="108"/>
      <c r="AS63" s="203"/>
      <c r="AT63" s="108"/>
      <c r="AU63" s="108"/>
      <c r="AV63" s="108"/>
      <c r="AW63" s="203"/>
      <c r="AX63" s="108"/>
      <c r="AY63" s="108"/>
      <c r="AZ63" s="108"/>
      <c r="BA63" s="203"/>
      <c r="BB63" s="260"/>
      <c r="BF63" s="1135"/>
    </row>
    <row r="64" spans="1:58" s="99" customFormat="1" x14ac:dyDescent="0.45">
      <c r="A64" s="1090" t="s">
        <v>9</v>
      </c>
      <c r="B64" s="1127" t="s">
        <v>21</v>
      </c>
      <c r="C64" s="1127" t="s">
        <v>21</v>
      </c>
      <c r="D64" s="1127"/>
      <c r="E64" s="1127" t="s">
        <v>21</v>
      </c>
      <c r="F64" s="1127" t="s">
        <v>21</v>
      </c>
      <c r="G64" s="1128" t="s">
        <v>21</v>
      </c>
      <c r="H64" s="264" t="str">
        <f>IF($H$61="X","intern",IF($H$61=$AQ$4,+AQ7,(IF($H$61=$AQ$9,+AQ12,IF($H$61=$AQ$14,+AQ17,IF($H$61=$AQ$19,+AQ22,IF($H$61=$AQ$24,+AQ27,IF($H$61=$AQ$29,+AQ32,IF($H$61=$AQ$34,+AQ37,IF($H$61=$AQ$39,+AQ42,"Multiselect!"))))))))))</f>
        <v>Multiselect!</v>
      </c>
      <c r="I64" s="265" t="str">
        <f>IF($H$61=$AQ$4,+AR7,(IF($H$61=$AQ$9,+AR12,IF($H$61=$AQ$14,+AR17,IF($H$61=$AQ$19,+AR22,IF($H$61=$AQ$24,+AR27,IF($H$61=$AQ$29,+AR32,IF($H$61=$AQ$34,+AR37,IF($H$61=$AQ$39,+AR42,"")))))))))</f>
        <v/>
      </c>
      <c r="J64" s="595"/>
      <c r="K64" s="596" t="str">
        <f>IF($H$61=$AQ$4,+AS7,(IF($H$61=$AQ$9,+AS12,IF($H$61=$AQ$14,+AS17,IF($H$61=$AQ$19,+AS22,IF($H$61=$AQ$24,+AS27,IF($H$61=$AQ$29,+AS32,IF($H$61=$AQ$34,+AS37,IF($H$61=$AQ$39,+AS42,"")))))))))</f>
        <v/>
      </c>
      <c r="L64" s="1091"/>
      <c r="M64" s="1131"/>
      <c r="N64" s="1132"/>
      <c r="P64" s="81"/>
      <c r="Q64" s="199"/>
      <c r="R64" s="81"/>
      <c r="S64" s="81"/>
      <c r="T64" s="199"/>
      <c r="U64" s="97"/>
      <c r="W64" s="1133"/>
      <c r="Y64" s="81"/>
      <c r="Z64" s="199"/>
      <c r="AA64" s="81"/>
      <c r="AB64" s="81"/>
      <c r="AC64" s="199"/>
      <c r="AD64" s="81"/>
      <c r="AE64" s="81"/>
      <c r="AF64" s="199"/>
      <c r="AG64" s="81"/>
      <c r="AH64" s="81"/>
      <c r="AI64" s="199"/>
      <c r="AJ64" s="81"/>
      <c r="AK64" s="81"/>
      <c r="AL64" s="199"/>
      <c r="AM64" s="81"/>
      <c r="AN64" s="81"/>
      <c r="AO64" s="81"/>
      <c r="AP64" s="690"/>
      <c r="AQ64" s="108"/>
      <c r="AR64" s="108"/>
      <c r="AS64" s="203"/>
      <c r="AT64" s="108"/>
      <c r="AU64" s="108"/>
      <c r="AV64" s="108"/>
      <c r="AW64" s="203"/>
      <c r="AX64" s="108"/>
      <c r="AY64" s="108"/>
      <c r="AZ64" s="108"/>
      <c r="BA64" s="203"/>
      <c r="BB64" s="260"/>
      <c r="BF64" s="1135"/>
    </row>
    <row r="65" spans="1:58" s="99" customFormat="1" x14ac:dyDescent="0.45">
      <c r="A65" s="1090" t="s">
        <v>9</v>
      </c>
      <c r="B65" s="1127" t="s">
        <v>21</v>
      </c>
      <c r="C65" s="1127" t="s">
        <v>21</v>
      </c>
      <c r="D65" s="1127"/>
      <c r="E65" s="1127" t="s">
        <v>21</v>
      </c>
      <c r="F65" s="1127" t="s">
        <v>21</v>
      </c>
      <c r="G65" s="1128" t="s">
        <v>21</v>
      </c>
      <c r="H65" s="264" t="str">
        <f>IF($H$61="X","intern",IF($H$61=$AQ$4,+AQ8,(IF($H$61=$AQ$9,+AQ13,IF($H$61=$AQ$14,+AQ18,IF($H$61=$AQ$19,+AQ23,IF($H$61=$AQ$24,+AQ28,IF($H$61=$AQ$29,+AQ33,IF($H$61=$AQ$34,+AQ38,IF($H$61=$AQ$39,+AQ43,"Multiselect!"))))))))))</f>
        <v>Multiselect!</v>
      </c>
      <c r="I65" s="265" t="str">
        <f>IF($H$61=$AQ$4,+AR8,(IF($H$61=$AQ$9,+AR13,IF($H$61=$AQ$14,+AR18,IF($H$61=$AQ$19,+AR23,IF($H$61=$AQ$24,+AR28,IF($H$61=$AQ$29,+AR33,IF($H$61=$AQ$34,+AR38,IF($H$61=$AQ$39,+AR43,"")))))))))</f>
        <v/>
      </c>
      <c r="J65" s="595"/>
      <c r="K65" s="596" t="str">
        <f>IF($H$61=$AQ$4,+AS8,(IF($H$61=$AQ$9,+AS13,IF($H$61=$AQ$14,+AS18,IF($H$61=$AQ$19,+AS23,IF($H$61=$AQ$24,+AS28,IF($H$61=$AQ$29,+AS33,IF($H$61=$AQ$34,+AS38,IF($H$61=$AQ$39,+AS43,"")))))))))</f>
        <v/>
      </c>
      <c r="L65" s="1091"/>
      <c r="M65" s="1131"/>
      <c r="N65" s="1132"/>
      <c r="P65" s="81"/>
      <c r="Q65" s="199"/>
      <c r="R65" s="81"/>
      <c r="S65" s="81"/>
      <c r="T65" s="199"/>
      <c r="U65" s="97"/>
      <c r="W65" s="1133"/>
      <c r="Y65" s="81"/>
      <c r="Z65" s="199"/>
      <c r="AA65" s="81"/>
      <c r="AB65" s="81"/>
      <c r="AC65" s="199"/>
      <c r="AD65" s="81"/>
      <c r="AE65" s="81"/>
      <c r="AF65" s="199"/>
      <c r="AG65" s="81"/>
      <c r="AH65" s="81"/>
      <c r="AI65" s="199"/>
      <c r="AJ65" s="81"/>
      <c r="AK65" s="81"/>
      <c r="AL65" s="199"/>
      <c r="AM65" s="81"/>
      <c r="AN65" s="81"/>
      <c r="AO65" s="81"/>
      <c r="AP65" s="690"/>
      <c r="AQ65" s="108"/>
      <c r="AR65" s="108"/>
      <c r="AS65" s="203"/>
      <c r="AT65" s="108"/>
      <c r="AU65" s="108"/>
      <c r="AV65" s="108"/>
      <c r="AW65" s="203"/>
      <c r="AX65" s="108"/>
      <c r="AY65" s="108"/>
      <c r="AZ65" s="108"/>
      <c r="BA65" s="203"/>
      <c r="BB65" s="260"/>
      <c r="BF65" s="1135"/>
    </row>
    <row r="66" spans="1:58" s="99" customFormat="1" ht="13.5" thickBot="1" x14ac:dyDescent="0.5">
      <c r="A66" s="1090" t="s">
        <v>9</v>
      </c>
      <c r="B66" s="1127" t="s">
        <v>21</v>
      </c>
      <c r="C66" s="1127" t="s">
        <v>21</v>
      </c>
      <c r="D66" s="1127"/>
      <c r="E66" s="1127" t="s">
        <v>21</v>
      </c>
      <c r="F66" s="1127" t="s">
        <v>21</v>
      </c>
      <c r="G66" s="1128" t="s">
        <v>21</v>
      </c>
      <c r="H66" s="1136" t="s">
        <v>21</v>
      </c>
      <c r="I66" s="1137" t="s">
        <v>21</v>
      </c>
      <c r="J66" s="1138" t="s">
        <v>52</v>
      </c>
      <c r="K66" s="1139">
        <f>SUBTOTAL(9,K62:K65)</f>
        <v>0</v>
      </c>
      <c r="L66" s="1091"/>
      <c r="M66" s="1131"/>
      <c r="N66" s="1132"/>
      <c r="P66" s="81"/>
      <c r="Q66" s="199"/>
      <c r="R66" s="81"/>
      <c r="S66" s="81"/>
      <c r="T66" s="199"/>
      <c r="U66" s="97"/>
      <c r="W66" s="1133"/>
      <c r="Y66" s="81"/>
      <c r="Z66" s="199"/>
      <c r="AA66" s="81"/>
      <c r="AB66" s="81"/>
      <c r="AC66" s="199"/>
      <c r="AD66" s="81"/>
      <c r="AE66" s="81"/>
      <c r="AF66" s="199"/>
      <c r="AG66" s="81"/>
      <c r="AH66" s="81"/>
      <c r="AI66" s="199"/>
      <c r="AJ66" s="81"/>
      <c r="AK66" s="81"/>
      <c r="AL66" s="199"/>
      <c r="AM66" s="81"/>
      <c r="AN66" s="81"/>
      <c r="AO66" s="81"/>
      <c r="AP66" s="690"/>
      <c r="AQ66" s="108"/>
      <c r="AR66" s="108"/>
      <c r="AS66" s="203"/>
      <c r="AT66" s="108"/>
      <c r="AU66" s="108"/>
      <c r="AV66" s="108"/>
      <c r="AW66" s="203"/>
      <c r="AX66" s="108"/>
      <c r="AY66" s="108"/>
      <c r="AZ66" s="108"/>
      <c r="BA66" s="203"/>
      <c r="BB66" s="260"/>
      <c r="BF66" s="1135"/>
    </row>
    <row r="67" spans="1:58" s="99" customFormat="1" ht="13.5" thickTop="1" x14ac:dyDescent="0.45">
      <c r="A67" s="1090" t="s">
        <v>9</v>
      </c>
      <c r="B67" s="1127" t="s">
        <v>21</v>
      </c>
      <c r="C67" s="1127" t="s">
        <v>21</v>
      </c>
      <c r="D67" s="1127"/>
      <c r="E67" s="1127" t="s">
        <v>21</v>
      </c>
      <c r="F67" s="1127" t="s">
        <v>21</v>
      </c>
      <c r="G67" s="1128" t="s">
        <v>21</v>
      </c>
      <c r="H67" s="262" t="str">
        <f>IF($H$61="X","intern",IF($H$61=$AQ$4,+AU5,(IF($H$61=$AQ$9,+AU10,IF($H$61=$AQ$14,+AU15,IF($H$61=$AQ$19,+AU20,IF($H$61=$AQ$24,+AU25,IF($H$61=$AQ$29,+AU30,IF($H$61=$AQ$34,+AU35,IF($H$61=$AQ$39,+AU40,"Multiselect!"))))))))))</f>
        <v>Multiselect!</v>
      </c>
      <c r="I67" s="263" t="str">
        <f>IF($H$61=$AQ$4,+AV5,(IF($H$61=$AQ$9,+AV10,IF($H$61=$AQ$14,+AV15,IF($H$61=$AQ$19,+AV20,IF($H$61=$AQ$24,+AV25,IF($H$61=$AQ$29,+AV30,IF($H$61=$AQ$34,+AV35,IF($H$61=$AQ$39,+AV40,"")))))))))</f>
        <v/>
      </c>
      <c r="J67" s="597"/>
      <c r="K67" s="594" t="str">
        <f>IF($H$61=$AQ$4,+AW5,(IF($H$61=$AQ$9,+AW10,IF($H$61=$AQ$14,+AW15,IF($H$61=$AQ$19,+AW20,IF($H$61=$AQ$24,+AW25,IF($H$61=$AQ$29,+AW30,IF($H$61=$AQ$34,+AW35,IF($H$61=$AQ$39,+AW40,"")))))))))</f>
        <v/>
      </c>
      <c r="L67" s="1091"/>
      <c r="M67" s="1131"/>
      <c r="N67" s="1132"/>
      <c r="P67" s="81"/>
      <c r="Q67" s="199"/>
      <c r="R67" s="81"/>
      <c r="S67" s="81"/>
      <c r="T67" s="199"/>
      <c r="U67" s="97"/>
      <c r="W67" s="1133"/>
      <c r="Y67" s="81"/>
      <c r="Z67" s="199"/>
      <c r="AA67" s="81"/>
      <c r="AB67" s="81"/>
      <c r="AC67" s="199"/>
      <c r="AD67" s="81"/>
      <c r="AE67" s="81"/>
      <c r="AF67" s="199"/>
      <c r="AG67" s="81"/>
      <c r="AH67" s="81"/>
      <c r="AI67" s="199"/>
      <c r="AJ67" s="81"/>
      <c r="AK67" s="81"/>
      <c r="AL67" s="199"/>
      <c r="AM67" s="81"/>
      <c r="AN67" s="81"/>
      <c r="AO67" s="81"/>
      <c r="AP67" s="690"/>
      <c r="AQ67" s="108"/>
      <c r="AR67" s="108"/>
      <c r="AS67" s="203"/>
      <c r="AT67" s="108"/>
      <c r="AU67" s="108"/>
      <c r="AV67" s="108"/>
      <c r="AW67" s="203"/>
      <c r="AX67" s="108"/>
      <c r="AY67" s="108"/>
      <c r="AZ67" s="108"/>
      <c r="BA67" s="203"/>
      <c r="BB67" s="260"/>
      <c r="BF67" s="1135"/>
    </row>
    <row r="68" spans="1:58" s="99" customFormat="1" x14ac:dyDescent="0.45">
      <c r="A68" s="1090" t="s">
        <v>9</v>
      </c>
      <c r="B68" s="1127" t="s">
        <v>21</v>
      </c>
      <c r="C68" s="1127" t="s">
        <v>21</v>
      </c>
      <c r="D68" s="1127"/>
      <c r="E68" s="1127" t="s">
        <v>21</v>
      </c>
      <c r="F68" s="1127" t="s">
        <v>21</v>
      </c>
      <c r="G68" s="1128" t="s">
        <v>21</v>
      </c>
      <c r="H68" s="264" t="str">
        <f>IF($H$61="X","intern",IF($H$61=$AQ$4,+AU6,(IF($H$61=$AQ$9,+AU11,IF($H$61=$AQ$14,+AU16,IF($H$61=$AQ$19,+AU21,IF($H$61=$AQ$24,+AU26,IF($H$61=$AQ$29,+AU31,IF($H$61=$AQ$34,+AU36,IF($H$61=$AQ$39,+AU41,"Multiselect!"))))))))))</f>
        <v>Multiselect!</v>
      </c>
      <c r="I68" s="265" t="str">
        <f>IF($H$61=$AQ$4,+AV6,(IF($H$61=$AQ$9,+AV11,IF($H$61=$AQ$14,+AV16,IF($H$61=$AQ$19,+AV21,IF($H$61=$AQ$24,+AV26,IF($H$61=$AQ$29,+AV31,IF($H$61=$AQ$34,+AV36,IF($H$61=$AQ$39,+AV41,"")))))))))</f>
        <v/>
      </c>
      <c r="J68" s="598"/>
      <c r="K68" s="596" t="str">
        <f>IF($H$61=$AQ$4,+AW6,(IF($H$61=$AQ$9,+AW11,IF($H$61=$AQ$14,+AW16,IF($H$61=$AQ$19,+AW21,IF($H$61=$AQ$24,+AW26,IF($H$61=$AQ$29,+AW31,IF($H$61=$AQ$34,+AW36,IF($H$61=$AQ$39,+AW41,"")))))))))</f>
        <v/>
      </c>
      <c r="L68" s="1091"/>
      <c r="M68" s="1131"/>
      <c r="N68" s="1132"/>
      <c r="P68" s="81"/>
      <c r="Q68" s="199"/>
      <c r="R68" s="81"/>
      <c r="S68" s="81"/>
      <c r="T68" s="199"/>
      <c r="U68" s="97"/>
      <c r="V68" s="97"/>
      <c r="W68" s="97"/>
      <c r="Y68" s="81"/>
      <c r="Z68" s="199"/>
      <c r="AA68" s="81"/>
      <c r="AB68" s="81"/>
      <c r="AC68" s="199"/>
      <c r="AD68" s="81"/>
      <c r="AE68" s="81"/>
      <c r="AF68" s="199"/>
      <c r="AG68" s="81"/>
      <c r="AH68" s="81"/>
      <c r="AI68" s="199"/>
      <c r="AJ68" s="81"/>
      <c r="AK68" s="81"/>
      <c r="AL68" s="199"/>
      <c r="AM68" s="81"/>
      <c r="AN68" s="81"/>
      <c r="AO68" s="81"/>
      <c r="AP68" s="690"/>
      <c r="AQ68" s="108"/>
      <c r="AR68" s="108"/>
      <c r="AS68" s="203"/>
      <c r="AT68" s="108"/>
      <c r="AU68" s="108"/>
      <c r="AV68" s="108"/>
      <c r="AW68" s="203"/>
      <c r="AX68" s="108"/>
      <c r="AY68" s="108"/>
      <c r="AZ68" s="108"/>
      <c r="BA68" s="203"/>
      <c r="BB68" s="260"/>
      <c r="BF68" s="1135"/>
    </row>
    <row r="69" spans="1:58" s="99" customFormat="1" x14ac:dyDescent="0.45">
      <c r="A69" s="1090" t="s">
        <v>9</v>
      </c>
      <c r="B69" s="1127" t="s">
        <v>21</v>
      </c>
      <c r="C69" s="1127" t="s">
        <v>21</v>
      </c>
      <c r="D69" s="1127"/>
      <c r="E69" s="1127" t="s">
        <v>21</v>
      </c>
      <c r="F69" s="1127" t="s">
        <v>21</v>
      </c>
      <c r="G69" s="1128" t="s">
        <v>21</v>
      </c>
      <c r="H69" s="264" t="str">
        <f>IF($H$61="X","intern",IF($H$61=$AQ$4,+AU7,(IF($H$61=$AQ$9,+AU12,IF($H$61=$AQ$14,+AU17,IF($H$61=$AQ$19,+AU22,IF($H$61=$AQ$24,+AU27,IF($H$61=$AQ$29,+AU32,IF($H$61=$AQ$34,+AU37,IF($H$61=$AQ$39,+AU42,"Multiselect!"))))))))))</f>
        <v>Multiselect!</v>
      </c>
      <c r="I69" s="265" t="str">
        <f>IF($H$61=$AQ$4,+AV7,(IF($H$61=$AQ$9,+AV12,IF($H$61=$AQ$14,+AV17,IF($H$61=$AQ$19,+AV22,IF($H$61=$AQ$24,+AV27,IF($H$61=$AQ$29,+AV32,IF($H$61=$AQ$34,+AV37,IF($H$61=$AQ$39,+AV42,"")))))))))</f>
        <v/>
      </c>
      <c r="J69" s="598"/>
      <c r="K69" s="596" t="str">
        <f>IF($H$61=$AQ$4,+AW7,(IF($H$61=$AQ$9,+AW12,IF($H$61=$AQ$14,+AW17,IF($H$61=$AQ$19,+AW22,IF($H$61=$AQ$24,+AW27,IF($H$61=$AQ$29,+AW32,IF($H$61=$AQ$34,+AW37,IF($H$61=$AQ$39,+AW42,"")))))))))</f>
        <v/>
      </c>
      <c r="L69" s="1091"/>
      <c r="M69" s="1131"/>
      <c r="N69" s="1132"/>
      <c r="P69" s="81"/>
      <c r="Q69" s="199"/>
      <c r="R69" s="81"/>
      <c r="S69" s="81"/>
      <c r="T69" s="199"/>
      <c r="U69" s="97"/>
      <c r="V69" s="97"/>
      <c r="W69" s="97"/>
      <c r="Y69" s="81"/>
      <c r="Z69" s="199"/>
      <c r="AA69" s="81"/>
      <c r="AB69" s="81"/>
      <c r="AC69" s="199"/>
      <c r="AD69" s="81"/>
      <c r="AE69" s="81"/>
      <c r="AF69" s="199"/>
      <c r="AG69" s="81"/>
      <c r="AH69" s="81"/>
      <c r="AI69" s="199"/>
      <c r="AJ69" s="81"/>
      <c r="AK69" s="81"/>
      <c r="AL69" s="199"/>
      <c r="AM69" s="81"/>
      <c r="AN69" s="81"/>
      <c r="AO69" s="81"/>
      <c r="AP69" s="690"/>
      <c r="AQ69" s="108"/>
      <c r="AR69" s="108"/>
      <c r="AS69" s="203"/>
      <c r="AT69" s="108"/>
      <c r="AU69" s="108"/>
      <c r="AV69" s="108"/>
      <c r="AW69" s="203"/>
      <c r="AX69" s="108"/>
      <c r="AY69" s="108"/>
      <c r="AZ69" s="108"/>
      <c r="BA69" s="203"/>
      <c r="BB69" s="260"/>
      <c r="BF69" s="1135"/>
    </row>
    <row r="70" spans="1:58" s="99" customFormat="1" x14ac:dyDescent="0.45">
      <c r="A70" s="1090" t="s">
        <v>9</v>
      </c>
      <c r="B70" s="1127" t="s">
        <v>21</v>
      </c>
      <c r="C70" s="1127" t="s">
        <v>21</v>
      </c>
      <c r="D70" s="1127"/>
      <c r="E70" s="1127" t="s">
        <v>21</v>
      </c>
      <c r="F70" s="1127" t="s">
        <v>21</v>
      </c>
      <c r="G70" s="1128" t="s">
        <v>21</v>
      </c>
      <c r="H70" s="264" t="str">
        <f>IF($H$61="X","intern",IF($H$61=$AQ$4,+AU8,(IF($H$61=$AQ$9,+AU13,IF($H$61=$AQ$14,+AU18,IF($H$61=$AQ$19,+AU23,IF($H$61=$AQ$24,+AU28,IF($H$61=$AQ$29,+AU33,IF($H$61=$AQ$34,+AU38,IF($H$61=$AQ$39,+AU43,"Multiselect!"))))))))))</f>
        <v>Multiselect!</v>
      </c>
      <c r="I70" s="265" t="str">
        <f>IF($H$61=$AQ$4,+AV8,(IF($H$61=$AQ$9,+AV13,IF($H$61=$AQ$14,+AV18,IF($H$61=$AQ$19,+AV23,IF($H$61=$AQ$24,+AV28,IF($H$61=$AQ$29,+AV33,IF($H$61=$AQ$34,+AV38,IF($H$61=$AQ$39,+AV43,"")))))))))</f>
        <v/>
      </c>
      <c r="J70" s="598"/>
      <c r="K70" s="596" t="str">
        <f>IF($H$61=$AQ$4,+AW8,(IF($H$61=$AQ$9,+AW13,IF($H$61=$AQ$14,+AW18,IF($H$61=$AQ$19,+AW23,IF($H$61=$AQ$24,+AW28,IF($H$61=$AQ$29,+AW33,IF($H$61=$AQ$34,+AW38,IF($H$61=$AQ$39,+AW43,"")))))))))</f>
        <v/>
      </c>
      <c r="L70" s="1091"/>
      <c r="M70" s="1131"/>
      <c r="N70" s="1132"/>
      <c r="P70" s="81"/>
      <c r="Q70" s="199"/>
      <c r="R70" s="81"/>
      <c r="S70" s="81"/>
      <c r="T70" s="199"/>
      <c r="U70" s="97"/>
      <c r="W70" s="1133"/>
      <c r="Y70" s="81"/>
      <c r="Z70" s="199"/>
      <c r="AA70" s="81"/>
      <c r="AB70" s="81"/>
      <c r="AC70" s="199"/>
      <c r="AD70" s="81"/>
      <c r="AE70" s="81"/>
      <c r="AF70" s="199"/>
      <c r="AG70" s="81"/>
      <c r="AH70" s="81"/>
      <c r="AI70" s="199"/>
      <c r="AJ70" s="81"/>
      <c r="AK70" s="81"/>
      <c r="AL70" s="199"/>
      <c r="AM70" s="81"/>
      <c r="AN70" s="81"/>
      <c r="AO70" s="81"/>
      <c r="AP70" s="690"/>
      <c r="AQ70" s="108"/>
      <c r="AR70" s="108"/>
      <c r="AS70" s="203"/>
      <c r="AT70" s="108"/>
      <c r="AU70" s="108"/>
      <c r="AV70" s="108"/>
      <c r="AW70" s="203"/>
      <c r="AX70" s="108"/>
      <c r="AY70" s="108"/>
      <c r="AZ70" s="108"/>
      <c r="BA70" s="203"/>
      <c r="BB70" s="260"/>
      <c r="BF70" s="1135"/>
    </row>
    <row r="71" spans="1:58" s="99" customFormat="1" ht="13.5" thickBot="1" x14ac:dyDescent="0.5">
      <c r="A71" s="1090" t="s">
        <v>9</v>
      </c>
      <c r="B71" s="1127" t="s">
        <v>21</v>
      </c>
      <c r="C71" s="1127" t="s">
        <v>21</v>
      </c>
      <c r="D71" s="1127"/>
      <c r="E71" s="1127" t="s">
        <v>21</v>
      </c>
      <c r="F71" s="1127" t="s">
        <v>21</v>
      </c>
      <c r="G71" s="1128" t="s">
        <v>21</v>
      </c>
      <c r="H71" s="1140" t="s">
        <v>21</v>
      </c>
      <c r="I71" s="1137" t="s">
        <v>21</v>
      </c>
      <c r="J71" s="1138" t="s">
        <v>53</v>
      </c>
      <c r="K71" s="1139">
        <f>SUBTOTAL(9,K67:K70)</f>
        <v>0</v>
      </c>
      <c r="L71" s="1091"/>
      <c r="M71" s="1141"/>
      <c r="N71" s="1142"/>
      <c r="P71" s="81"/>
      <c r="Q71" s="199"/>
      <c r="R71" s="81"/>
      <c r="S71" s="81"/>
      <c r="T71" s="199"/>
      <c r="U71" s="97"/>
      <c r="W71" s="1133"/>
      <c r="Y71" s="81"/>
      <c r="Z71" s="199"/>
      <c r="AA71" s="81"/>
      <c r="AB71" s="81"/>
      <c r="AC71" s="199"/>
      <c r="AD71" s="81"/>
      <c r="AE71" s="81"/>
      <c r="AF71" s="199"/>
      <c r="AG71" s="81"/>
      <c r="AH71" s="81"/>
      <c r="AI71" s="199"/>
      <c r="AJ71" s="81"/>
      <c r="AK71" s="81"/>
      <c r="AL71" s="199"/>
      <c r="AM71" s="81"/>
      <c r="AN71" s="81"/>
      <c r="AO71" s="81"/>
      <c r="AP71" s="690"/>
      <c r="AQ71" s="108"/>
      <c r="AR71" s="108"/>
      <c r="AS71" s="203"/>
      <c r="AT71" s="108"/>
      <c r="AU71" s="108"/>
      <c r="AV71" s="108"/>
      <c r="AW71" s="203"/>
      <c r="AX71" s="108"/>
      <c r="AY71" s="108"/>
      <c r="AZ71" s="108"/>
      <c r="BA71" s="203"/>
      <c r="BB71" s="260"/>
      <c r="BF71" s="1135"/>
    </row>
    <row r="72" spans="1:58" s="99" customFormat="1" ht="13.5" thickTop="1" x14ac:dyDescent="0.45">
      <c r="A72" s="1090" t="s">
        <v>9</v>
      </c>
      <c r="B72" s="1127" t="s">
        <v>21</v>
      </c>
      <c r="C72" s="1127" t="s">
        <v>21</v>
      </c>
      <c r="D72" s="1127"/>
      <c r="E72" s="1127" t="s">
        <v>21</v>
      </c>
      <c r="F72" s="1127" t="s">
        <v>21</v>
      </c>
      <c r="G72" s="1128" t="s">
        <v>21</v>
      </c>
      <c r="H72" s="262" t="str">
        <f>IF($H$61="X","intern",IF($H$61=$AQ$4,+AY5,(IF($H$61=$AQ$9,+AY10,IF($H$61=$AQ$14,+AY15,IF($H$61=$AQ$19,+AY20,IF($H$61=$AQ$24,+AY25,IF($H$61=$AQ$29,+AY30,IF($H$61=$AQ$34,+AY35,IF($H$61=$AQ$39,+AY40,"Multiselect!"))))))))))</f>
        <v>Multiselect!</v>
      </c>
      <c r="I72" s="263" t="str">
        <f>IF($H$61=$AQ$4,+AZ5,(IF($H$61=$AQ$9,+AZ10,IF($H$61=$AQ$14,+AZ15,IF($H$61=$AQ$19,+AZ20,IF($H$61=$AQ$24,+AZ25,IF($H$61=$AQ$29,+AZ30,IF($H$61=$AQ$34,+AZ35,IF($H$61=$AQ$39,+AZ40,"")))))))))</f>
        <v/>
      </c>
      <c r="J72" s="597"/>
      <c r="K72" s="594" t="str">
        <f>IF($H$61=$AQ$4,+BA5,(IF($H$61=$AQ$9,+BA10,IF($H$61=$AQ$14,+BA15,IF($H$61=$AQ$19,+BA20,IF($H$61=$AQ$24,+BA25,IF($H$61=$AQ$29,+BA30,IF($H$61=$AQ$34,+BA35,IF($H$61=$AQ$39,+BA40,"")))))))))</f>
        <v/>
      </c>
      <c r="L72" s="1091"/>
      <c r="M72" s="1141"/>
      <c r="N72" s="1142"/>
      <c r="P72" s="81"/>
      <c r="Q72" s="199"/>
      <c r="R72" s="81"/>
      <c r="S72" s="81"/>
      <c r="T72" s="199"/>
      <c r="U72" s="97"/>
      <c r="V72" s="97"/>
      <c r="W72" s="97"/>
      <c r="X72" s="97"/>
      <c r="Y72" s="97"/>
      <c r="Z72" s="97"/>
      <c r="AA72" s="81"/>
      <c r="AB72" s="81"/>
      <c r="AC72" s="199"/>
      <c r="AD72" s="81"/>
      <c r="AE72" s="81"/>
      <c r="AF72" s="199"/>
      <c r="AG72" s="81"/>
      <c r="AH72" s="81"/>
      <c r="AI72" s="199"/>
      <c r="AJ72" s="81"/>
      <c r="AK72" s="81"/>
      <c r="AL72" s="199"/>
      <c r="AM72" s="81"/>
      <c r="AN72" s="81"/>
      <c r="AO72" s="81"/>
      <c r="AP72" s="690"/>
      <c r="AQ72" s="108"/>
      <c r="AR72" s="108"/>
      <c r="AS72" s="203"/>
      <c r="AT72" s="108"/>
      <c r="AU72" s="108"/>
      <c r="AV72" s="108"/>
      <c r="AW72" s="203"/>
      <c r="AX72" s="108"/>
      <c r="AY72" s="108"/>
      <c r="AZ72" s="108"/>
      <c r="BA72" s="203"/>
      <c r="BB72" s="260"/>
      <c r="BF72" s="1135"/>
    </row>
    <row r="73" spans="1:58" s="99" customFormat="1" x14ac:dyDescent="0.45">
      <c r="A73" s="1090" t="s">
        <v>9</v>
      </c>
      <c r="B73" s="1127" t="s">
        <v>21</v>
      </c>
      <c r="C73" s="1127" t="s">
        <v>21</v>
      </c>
      <c r="D73" s="1127"/>
      <c r="E73" s="1127" t="s">
        <v>21</v>
      </c>
      <c r="F73" s="1127" t="s">
        <v>21</v>
      </c>
      <c r="G73" s="1128" t="s">
        <v>21</v>
      </c>
      <c r="H73" s="264" t="str">
        <f>IF($H$61="X","intern",IF($H$61=$AQ$4,+AY6,(IF($H$61=$AQ$9,+AY11,IF($H$61=$AQ$14,+AY16,IF($H$61=$AQ$19,+AY21,IF($H$61=$AQ$24,+AY26,IF($H$61=$AQ$29,+AY31,IF($H$61=$AQ$34,+AY36,IF($H$61=$AQ$39,+AY41,"Multiselect!"))))))))))</f>
        <v>Multiselect!</v>
      </c>
      <c r="I73" s="265" t="str">
        <f>IF($H$61=$AQ$4,+AZ6,(IF($H$61=$AQ$9,+AZ11,IF($H$61=$AQ$14,+AZ16,IF($H$61=$AQ$19,+AZ21,IF($H$61=$AQ$24,+AZ26,IF($H$61=$AQ$29,+AZ31,IF($H$61=$AQ$34,+AZ36,IF($H$61=$AQ$39,+AZ41,"")))))))))</f>
        <v/>
      </c>
      <c r="J73" s="598"/>
      <c r="K73" s="596" t="str">
        <f>IF($H$61=$AQ$4,+BA6,(IF($H$61=$AQ$9,+BA11,IF($H$61=$AQ$14,+BA16,IF($H$61=$AQ$19,+BA21,IF($H$61=$AQ$24,+BA26,IF($H$61=$AQ$29,+BA31,IF($H$61=$AQ$34,+BA36,IF($H$61=$AQ$39,+BA41,"")))))))))</f>
        <v/>
      </c>
      <c r="L73" s="1091"/>
      <c r="M73" s="1141"/>
      <c r="N73" s="1142"/>
      <c r="P73" s="81"/>
      <c r="Q73" s="199"/>
      <c r="R73" s="81"/>
      <c r="S73" s="81"/>
      <c r="T73" s="199"/>
      <c r="U73" s="97"/>
      <c r="V73" s="97"/>
      <c r="W73" s="97"/>
      <c r="X73" s="97"/>
      <c r="Y73" s="97"/>
      <c r="Z73" s="97"/>
      <c r="AA73" s="81"/>
      <c r="AB73" s="81"/>
      <c r="AC73" s="199"/>
      <c r="AD73" s="81"/>
      <c r="AE73" s="81"/>
      <c r="AF73" s="199"/>
      <c r="AG73" s="81"/>
      <c r="AH73" s="81"/>
      <c r="AI73" s="199"/>
      <c r="AJ73" s="81"/>
      <c r="AK73" s="81"/>
      <c r="AL73" s="199"/>
      <c r="AM73" s="81"/>
      <c r="AN73" s="81"/>
      <c r="AO73" s="81"/>
      <c r="AP73" s="690"/>
      <c r="AQ73" s="108"/>
      <c r="AR73" s="108"/>
      <c r="AS73" s="203"/>
      <c r="AT73" s="108"/>
      <c r="AU73" s="108"/>
      <c r="AV73" s="108"/>
      <c r="AW73" s="203"/>
      <c r="AX73" s="108"/>
      <c r="AY73" s="108"/>
      <c r="AZ73" s="108"/>
      <c r="BA73" s="203"/>
      <c r="BB73" s="260"/>
      <c r="BF73" s="1135"/>
    </row>
    <row r="74" spans="1:58" s="99" customFormat="1" x14ac:dyDescent="0.45">
      <c r="A74" s="1090" t="s">
        <v>9</v>
      </c>
      <c r="B74" s="1127" t="s">
        <v>21</v>
      </c>
      <c r="C74" s="1127" t="s">
        <v>21</v>
      </c>
      <c r="D74" s="1127"/>
      <c r="E74" s="1127" t="s">
        <v>21</v>
      </c>
      <c r="F74" s="1127" t="s">
        <v>21</v>
      </c>
      <c r="G74" s="1128" t="s">
        <v>21</v>
      </c>
      <c r="H74" s="264" t="str">
        <f>IF($H$61="X","intern",IF($H$61=$AQ$4,+AY7,(IF($H$61=$AQ$9,+AY12,IF($H$61=$AQ$14,+AY17,IF($H$61=$AQ$19,+AY22,IF($H$61=$AQ$24,+AY27,IF($H$61=$AQ$29,+AY32,IF($H$61=$AQ$34,+AY37,IF($H$61=$AQ$39,+AY42,"Multiselect!"))))))))))</f>
        <v>Multiselect!</v>
      </c>
      <c r="I74" s="265" t="str">
        <f>IF($H$61=$AQ$4,+AZ7,(IF($H$61=$AQ$9,+AZ12,IF($H$61=$AQ$14,+AZ17,IF($H$61=$AQ$19,+AZ22,IF($H$61=$AQ$24,+AZ27,IF($H$61=$AQ$29,+AZ32,IF($H$61=$AQ$34,+AZ37,IF($H$61=$AQ$39,+AZ42,"")))))))))</f>
        <v/>
      </c>
      <c r="J74" s="598"/>
      <c r="K74" s="596" t="str">
        <f>IF($H$61=$AQ$4,+BA7,(IF($H$61=$AQ$9,+BA12,IF($H$61=$AQ$14,+BA17,IF($H$61=$AQ$19,+BA22,IF($H$61=$AQ$24,+BA27,IF($H$61=$AQ$29,+BA32,IF($H$61=$AQ$34,+BA37,IF($H$61=$AQ$39,+BA42,"")))))))))</f>
        <v/>
      </c>
      <c r="L74" s="1091"/>
      <c r="M74" s="1141"/>
      <c r="N74" s="1142"/>
      <c r="O74" s="81"/>
      <c r="P74" s="81"/>
      <c r="Q74" s="199"/>
      <c r="R74" s="81"/>
      <c r="S74" s="81"/>
      <c r="T74" s="199"/>
      <c r="U74" s="97"/>
      <c r="V74" s="97"/>
      <c r="W74" s="97"/>
      <c r="X74" s="97"/>
      <c r="Y74" s="97"/>
      <c r="Z74" s="97"/>
      <c r="AA74" s="81"/>
      <c r="AB74" s="81"/>
      <c r="AC74" s="199"/>
      <c r="AD74" s="81"/>
      <c r="AE74" s="81"/>
      <c r="AF74" s="199"/>
      <c r="AG74" s="81"/>
      <c r="AH74" s="81"/>
      <c r="AI74" s="199"/>
      <c r="AJ74" s="81"/>
      <c r="AK74" s="81"/>
      <c r="AL74" s="199"/>
      <c r="AM74" s="81"/>
      <c r="AN74" s="81"/>
      <c r="AO74" s="81"/>
      <c r="AP74" s="690"/>
      <c r="AQ74" s="108"/>
      <c r="AR74" s="108"/>
      <c r="AS74" s="203"/>
      <c r="AT74" s="108"/>
      <c r="AU74" s="108"/>
      <c r="AV74" s="108"/>
      <c r="AW74" s="203"/>
      <c r="AX74" s="108"/>
      <c r="AY74" s="108"/>
      <c r="AZ74" s="108"/>
      <c r="BA74" s="203"/>
      <c r="BB74" s="260"/>
      <c r="BF74" s="1135"/>
    </row>
    <row r="75" spans="1:58" s="99" customFormat="1" x14ac:dyDescent="0.45">
      <c r="A75" s="1090" t="s">
        <v>9</v>
      </c>
      <c r="B75" s="1127" t="s">
        <v>21</v>
      </c>
      <c r="C75" s="1127" t="s">
        <v>21</v>
      </c>
      <c r="D75" s="1127"/>
      <c r="E75" s="1127" t="s">
        <v>21</v>
      </c>
      <c r="F75" s="1127" t="s">
        <v>21</v>
      </c>
      <c r="G75" s="1128" t="s">
        <v>21</v>
      </c>
      <c r="H75" s="264" t="str">
        <f>IF($H$61="X","intern",IF($H$61=$AQ$4,+AY8,(IF($H$61=$AQ$9,+AY13,IF($H$61=$AQ$14,+AY18,IF($H$61=$AQ$19,+AY23,IF($H$61=$AQ$24,+AY28,IF($H$61=$AQ$29,+AY33,IF($H$61=$AQ$34,+AY38,IF($H$61=$AQ$39,+AY43,"Multiselect!"))))))))))</f>
        <v>Multiselect!</v>
      </c>
      <c r="I75" s="265" t="str">
        <f>IF($H$61=$AQ$4,+AZ8,(IF($H$61=$AQ$9,+AZ13,IF($H$61=$AQ$14,+AZ18,IF($H$61=$AQ$19,+AZ23,IF($H$61=$AQ$24,+AZ28,IF($H$61=$AQ$29,+AZ33,IF($H$61=$AQ$34,+AZ38,IF($H$61=$AQ$39,+AZ43,"")))))))))</f>
        <v/>
      </c>
      <c r="J75" s="598"/>
      <c r="K75" s="596" t="str">
        <f>IF($H$61=$AQ$4,+BA8,(IF($H$61=$AQ$9,+BA13,IF($H$61=$AQ$14,+BA18,IF($H$61=$AQ$19,+BA23,IF($H$61=$AQ$24,+BA28,IF($H$61=$AQ$29,+BA33,IF($H$61=$AQ$34,+BA38,IF($H$61=$AQ$39,+BA43,"")))))))))</f>
        <v/>
      </c>
      <c r="L75" s="1091"/>
      <c r="M75" s="1141"/>
      <c r="N75" s="1142"/>
      <c r="O75" s="81"/>
      <c r="Q75" s="1133"/>
      <c r="R75" s="81"/>
      <c r="S75" s="81"/>
      <c r="T75" s="199"/>
      <c r="U75" s="81"/>
      <c r="V75" s="81"/>
      <c r="W75" s="199"/>
      <c r="X75" s="81"/>
      <c r="Y75" s="81"/>
      <c r="Z75" s="199"/>
      <c r="AA75" s="81"/>
      <c r="AB75" s="81"/>
      <c r="AC75" s="199"/>
      <c r="AD75" s="81"/>
      <c r="AE75" s="81"/>
      <c r="AF75" s="199"/>
      <c r="AG75" s="81"/>
      <c r="AH75" s="81"/>
      <c r="AI75" s="199"/>
      <c r="AJ75" s="81"/>
      <c r="AK75" s="81"/>
      <c r="AL75" s="199"/>
      <c r="AM75" s="81"/>
      <c r="AN75" s="81"/>
      <c r="AO75" s="81"/>
      <c r="AP75" s="690"/>
      <c r="AQ75" s="108"/>
      <c r="AR75" s="108"/>
      <c r="AS75" s="203"/>
      <c r="AT75" s="108"/>
      <c r="AU75" s="108"/>
      <c r="AV75" s="108"/>
      <c r="AW75" s="203"/>
      <c r="AX75" s="108"/>
      <c r="AY75" s="108"/>
      <c r="AZ75" s="108"/>
      <c r="BA75" s="203"/>
      <c r="BB75" s="260"/>
      <c r="BF75" s="1135"/>
    </row>
    <row r="76" spans="1:58" s="100" customFormat="1" ht="13.5" thickBot="1" x14ac:dyDescent="0.5">
      <c r="A76" s="1090" t="s">
        <v>9</v>
      </c>
      <c r="B76" s="1127" t="s">
        <v>21</v>
      </c>
      <c r="C76" s="1127" t="s">
        <v>21</v>
      </c>
      <c r="D76" s="1127"/>
      <c r="E76" s="1127" t="s">
        <v>21</v>
      </c>
      <c r="F76" s="1127" t="s">
        <v>21</v>
      </c>
      <c r="G76" s="1128" t="s">
        <v>21</v>
      </c>
      <c r="H76" s="1140" t="s">
        <v>21</v>
      </c>
      <c r="I76" s="1137" t="s">
        <v>21</v>
      </c>
      <c r="J76" s="1138" t="s">
        <v>54</v>
      </c>
      <c r="K76" s="1139">
        <f>SUBTOTAL(9,K72:K75)</f>
        <v>0</v>
      </c>
      <c r="L76" s="1091"/>
      <c r="M76" s="1141"/>
      <c r="N76" s="1142"/>
      <c r="O76" s="81"/>
      <c r="P76" s="81"/>
      <c r="Q76" s="199"/>
      <c r="R76" s="81"/>
      <c r="S76" s="81"/>
      <c r="T76" s="199"/>
      <c r="U76" s="81"/>
      <c r="V76" s="81"/>
      <c r="W76" s="199"/>
      <c r="X76" s="81"/>
      <c r="Y76" s="81"/>
      <c r="Z76" s="199"/>
      <c r="AA76" s="81"/>
      <c r="AB76" s="81"/>
      <c r="AC76" s="199"/>
      <c r="AD76" s="81"/>
      <c r="AE76" s="81"/>
      <c r="AF76" s="199"/>
      <c r="AG76" s="81"/>
      <c r="AH76" s="81"/>
      <c r="AI76" s="199"/>
      <c r="AJ76" s="81"/>
      <c r="AK76" s="81"/>
      <c r="AL76" s="199"/>
      <c r="AM76" s="81"/>
      <c r="AN76" s="81"/>
      <c r="AO76" s="81"/>
      <c r="AP76" s="690"/>
      <c r="AQ76" s="108"/>
      <c r="AR76" s="108"/>
      <c r="AS76" s="203"/>
      <c r="AT76" s="108"/>
      <c r="AU76" s="108"/>
      <c r="AV76" s="108"/>
      <c r="AW76" s="203"/>
      <c r="AX76" s="108"/>
      <c r="AY76" s="108"/>
      <c r="AZ76" s="108"/>
      <c r="BA76" s="203"/>
      <c r="BB76" s="260"/>
      <c r="BF76" s="1143"/>
    </row>
    <row r="77" spans="1:58" ht="13.5" thickTop="1" x14ac:dyDescent="0.45"/>
  </sheetData>
  <sheetProtection formatCells="0" sort="0" autoFilter="0"/>
  <autoFilter ref="B3:G77" xr:uid="{C9B5AE4C-DEA8-49C7-8AC7-4A1A3F9662BC}"/>
  <mergeCells count="15">
    <mergeCell ref="AO51:AO59"/>
    <mergeCell ref="F2:H2"/>
    <mergeCell ref="I2:K2"/>
    <mergeCell ref="AR45:AZ45"/>
    <mergeCell ref="H61:I61"/>
    <mergeCell ref="K48:K50"/>
    <mergeCell ref="AQ47:AZ47"/>
    <mergeCell ref="AQ3:AR3"/>
    <mergeCell ref="AQ44:AV44"/>
    <mergeCell ref="B48:B49"/>
    <mergeCell ref="C48:D49"/>
    <mergeCell ref="A48:A49"/>
    <mergeCell ref="AP48:AP49"/>
    <mergeCell ref="C50:D50"/>
    <mergeCell ref="H50:J50"/>
  </mergeCells>
  <conditionalFormatting sqref="A2:A47">
    <cfRule type="expression" dxfId="1366" priority="244">
      <formula>ISERROR($K2)</formula>
    </cfRule>
  </conditionalFormatting>
  <conditionalFormatting sqref="A2:A48">
    <cfRule type="cellIs" dxfId="1365" priority="242" operator="equal">
      <formula>""</formula>
    </cfRule>
  </conditionalFormatting>
  <conditionalFormatting sqref="A4:A47">
    <cfRule type="expression" dxfId="1364" priority="193">
      <formula>AND($L4=0,$L$3&lt;&gt;0)</formula>
    </cfRule>
    <cfRule type="expression" dxfId="1363" priority="243">
      <formula>L4=1</formula>
    </cfRule>
  </conditionalFormatting>
  <conditionalFormatting sqref="A50">
    <cfRule type="cellIs" dxfId="1362" priority="194" operator="equal">
      <formula>""</formula>
    </cfRule>
  </conditionalFormatting>
  <conditionalFormatting sqref="A48:B49 AP48:AP49">
    <cfRule type="expression" dxfId="1361" priority="240">
      <formula>AND($M$49&lt;&gt;0,$BE$2=0)</formula>
    </cfRule>
  </conditionalFormatting>
  <conditionalFormatting sqref="B2">
    <cfRule type="expression" dxfId="1360" priority="354">
      <formula>$B$50="ü"</formula>
    </cfRule>
    <cfRule type="expression" dxfId="1359" priority="355">
      <formula>$B$50="y"</formula>
    </cfRule>
  </conditionalFormatting>
  <conditionalFormatting sqref="B4:B25 B27:B47">
    <cfRule type="cellIs" dxfId="1358" priority="84" operator="equal">
      <formula>"x"</formula>
    </cfRule>
    <cfRule type="cellIs" dxfId="1357" priority="83" operator="equal">
      <formula>""</formula>
    </cfRule>
    <cfRule type="expression" dxfId="1354" priority="87">
      <formula>AND($B4&gt;0,$M4=0,$B4&lt;&gt;"x")</formula>
    </cfRule>
    <cfRule type="expression" dxfId="1353" priority="88">
      <formula>A4&lt;&gt;"!"</formula>
    </cfRule>
  </conditionalFormatting>
  <conditionalFormatting sqref="B4:B47">
    <cfRule type="cellIs" dxfId="1352" priority="53" operator="equal">
      <formula>"-"</formula>
    </cfRule>
    <cfRule type="expression" dxfId="1351" priority="54">
      <formula>AND($B$50="ü",$B4="")</formula>
    </cfRule>
  </conditionalFormatting>
  <conditionalFormatting sqref="B48">
    <cfRule type="expression" dxfId="1350" priority="191">
      <formula>$B$50="ü"</formula>
    </cfRule>
  </conditionalFormatting>
  <conditionalFormatting sqref="B48:B49">
    <cfRule type="cellIs" dxfId="1349" priority="162" operator="equal">
      <formula>"geht nicht!"</formula>
    </cfRule>
  </conditionalFormatting>
  <conditionalFormatting sqref="B50">
    <cfRule type="expression" dxfId="1348" priority="226">
      <formula>$AQ$50&gt;0</formula>
    </cfRule>
    <cfRule type="cellIs" dxfId="1347" priority="228" operator="equal">
      <formula>"ü"</formula>
    </cfRule>
    <cfRule type="cellIs" dxfId="1346" priority="227" operator="equal">
      <formula>"y"</formula>
    </cfRule>
  </conditionalFormatting>
  <conditionalFormatting sqref="B2:K2">
    <cfRule type="expression" dxfId="1345" priority="142">
      <formula>$BE$2&lt;&gt;0</formula>
    </cfRule>
  </conditionalFormatting>
  <conditionalFormatting sqref="C3">
    <cfRule type="expression" dxfId="1344" priority="232">
      <formula>$A$2="&lt;"</formula>
    </cfRule>
  </conditionalFormatting>
  <conditionalFormatting sqref="C48">
    <cfRule type="expression" dxfId="1343" priority="144">
      <formula>$B$50="ü"</formula>
    </cfRule>
  </conditionalFormatting>
  <conditionalFormatting sqref="C4:D47">
    <cfRule type="expression" dxfId="1342" priority="49">
      <formula>AND($B4&lt;&gt;"",$C4="")</formula>
    </cfRule>
  </conditionalFormatting>
  <conditionalFormatting sqref="C48:D49">
    <cfRule type="expression" dxfId="1341" priority="145">
      <formula>AND($M$49&lt;&gt;0,$BE$2=0)</formula>
    </cfRule>
    <cfRule type="expression" dxfId="1340" priority="143">
      <formula>$BE$2&lt;&gt;0</formula>
    </cfRule>
  </conditionalFormatting>
  <conditionalFormatting sqref="C50:D50">
    <cfRule type="expression" dxfId="1339" priority="229">
      <formula>$AQ$50&lt;&gt;0</formula>
    </cfRule>
  </conditionalFormatting>
  <conditionalFormatting sqref="C4:G4">
    <cfRule type="expression" dxfId="1338" priority="37">
      <formula>AND($B$50="ü",$B4="")</formula>
    </cfRule>
  </conditionalFormatting>
  <conditionalFormatting sqref="E4:E47">
    <cfRule type="expression" dxfId="1337" priority="65">
      <formula>AND(COUNTIF($AQ$35:$BA$38,E4)&gt;0,F4=$AQ$34)</formula>
    </cfRule>
    <cfRule type="expression" dxfId="1336" priority="56" stopIfTrue="1">
      <formula>AND(E4="",OR(F4&lt;&gt;"",H4&lt;&gt;0,I4&lt;&gt;0,J4&lt;&gt;0))</formula>
    </cfRule>
    <cfRule type="expression" dxfId="1335" priority="57">
      <formula>AND(C4&lt;&gt;"",E4="")</formula>
    </cfRule>
    <cfRule type="expression" dxfId="1334" priority="59">
      <formula>AND(COUNTIF($AQ$5:$BA$8,E4)&gt;0,F4=$AQ$4)</formula>
    </cfRule>
    <cfRule type="expression" dxfId="1333" priority="63">
      <formula>AND(COUNTIF($AQ$25:$BA$28,E4)&gt;0,F4=$AQ$24)</formula>
    </cfRule>
    <cfRule type="expression" dxfId="1332" priority="62">
      <formula>AND(COUNTIF($AQ$20:$BA$23,E4)&gt;0,F4=$AQ$19)</formula>
    </cfRule>
    <cfRule type="expression" dxfId="1331" priority="61">
      <formula>AND(COUNTIF($AQ$15:$BA$18,E4)&gt;0,F4=$AQ$14)</formula>
    </cfRule>
    <cfRule type="expression" dxfId="1330" priority="58">
      <formula>AND(C4="",E4="")</formula>
    </cfRule>
    <cfRule type="expression" dxfId="1329" priority="60">
      <formula>AND(COUNTIF($AQ$10:$BA$13,E4)&gt;0,F4=$AQ$9)</formula>
    </cfRule>
    <cfRule type="expression" dxfId="1328" priority="67">
      <formula>AND(E4="X",F4="X")</formula>
    </cfRule>
    <cfRule type="expression" dxfId="1327" priority="66">
      <formula>AND(COUNTIF($AQ$40:$BA$43,E4)&gt;0,F4=$AQ$39)</formula>
    </cfRule>
    <cfRule type="expression" dxfId="1326" priority="64">
      <formula>AND(COUNTIF($AQ$30:$BA$33,E4)&gt;0,F4=$AQ$29)</formula>
    </cfRule>
  </conditionalFormatting>
  <conditionalFormatting sqref="E48:G49">
    <cfRule type="expression" dxfId="1325" priority="241">
      <formula>AND($M$49&lt;&gt;0,$BE$2=0)</formula>
    </cfRule>
  </conditionalFormatting>
  <conditionalFormatting sqref="F4:F47">
    <cfRule type="cellIs" dxfId="1324" priority="76" operator="equal">
      <formula>$AJ$2</formula>
    </cfRule>
    <cfRule type="cellIs" dxfId="1323" priority="77" operator="equal">
      <formula>$AM$2</formula>
    </cfRule>
    <cfRule type="expression" dxfId="1322" priority="68">
      <formula>AND(C4&lt;&gt;"",F4="")</formula>
    </cfRule>
    <cfRule type="cellIs" dxfId="1321" priority="69" operator="equal">
      <formula>$O$2</formula>
    </cfRule>
    <cfRule type="cellIs" dxfId="1320" priority="70" operator="equal">
      <formula>$R$2</formula>
    </cfRule>
    <cfRule type="cellIs" dxfId="1319" priority="71" operator="equal">
      <formula>$U$2</formula>
    </cfRule>
    <cfRule type="cellIs" dxfId="1318" priority="72" operator="equal">
      <formula>$X$2</formula>
    </cfRule>
    <cfRule type="cellIs" dxfId="1317" priority="73" operator="equal">
      <formula>$AA$2</formula>
    </cfRule>
    <cfRule type="cellIs" dxfId="1316" priority="74" operator="equal">
      <formula>$AD$2</formula>
    </cfRule>
    <cfRule type="cellIs" dxfId="1315" priority="75" operator="equal">
      <formula>$AG$2</formula>
    </cfRule>
  </conditionalFormatting>
  <conditionalFormatting sqref="F51:F59">
    <cfRule type="expression" dxfId="1314" priority="223">
      <formula>AND($M$60&lt;&gt;$N$60,$N$60&gt;1)</formula>
    </cfRule>
  </conditionalFormatting>
  <conditionalFormatting sqref="H50">
    <cfRule type="expression" dxfId="1313" priority="40">
      <formula>$H$50&lt;&gt;0</formula>
    </cfRule>
  </conditionalFormatting>
  <conditionalFormatting sqref="H62:H65">
    <cfRule type="expression" dxfId="1312" priority="237">
      <formula>$H$61="kein Umsatz"</formula>
    </cfRule>
  </conditionalFormatting>
  <conditionalFormatting sqref="H67:H70">
    <cfRule type="expression" dxfId="1311" priority="225">
      <formula>$H$61="kein Umsatz"</formula>
    </cfRule>
  </conditionalFormatting>
  <conditionalFormatting sqref="H72:H75">
    <cfRule type="expression" dxfId="1310" priority="224">
      <formula>$H$61="kein Umsatz"</formula>
    </cfRule>
  </conditionalFormatting>
  <conditionalFormatting sqref="H4:J4 C5:J47">
    <cfRule type="expression" dxfId="1309" priority="44">
      <formula>AND($B$50="ü",$B4="")</formula>
    </cfRule>
  </conditionalFormatting>
  <conditionalFormatting sqref="H4:J47">
    <cfRule type="expression" dxfId="1308" priority="43">
      <formula>AND($B4="-",H4&lt;&gt;0)</formula>
    </cfRule>
    <cfRule type="expression" dxfId="1307" priority="45">
      <formula>$L4&lt;&gt;0</formula>
    </cfRule>
  </conditionalFormatting>
  <conditionalFormatting sqref="K4:K47">
    <cfRule type="expression" dxfId="1305" priority="52">
      <formula>$B4="-"</formula>
    </cfRule>
    <cfRule type="expression" dxfId="1304" priority="79">
      <formula>AND($B4="",$B$50="ü")</formula>
    </cfRule>
    <cfRule type="expression" dxfId="1303" priority="80">
      <formula>OR(B4="",$M$49&lt;&gt;0,$L$3&lt;&gt;0)</formula>
    </cfRule>
    <cfRule type="expression" dxfId="1302" priority="81">
      <formula>$B4="x"</formula>
    </cfRule>
    <cfRule type="expression" dxfId="1301" priority="82">
      <formula>A4&lt;&gt;"!"</formula>
    </cfRule>
  </conditionalFormatting>
  <conditionalFormatting sqref="K48:K50">
    <cfRule type="cellIs" dxfId="1300" priority="41" operator="lessThan">
      <formula>0</formula>
    </cfRule>
    <cfRule type="cellIs" dxfId="1299" priority="42" operator="greaterThan">
      <formula>0</formula>
    </cfRule>
  </conditionalFormatting>
  <conditionalFormatting sqref="AP3:AP47">
    <cfRule type="expression" dxfId="1298" priority="3">
      <formula>ISERROR($K3)</formula>
    </cfRule>
  </conditionalFormatting>
  <conditionalFormatting sqref="AP4:AP47">
    <cfRule type="cellIs" dxfId="1297" priority="2" operator="equal">
      <formula>""</formula>
    </cfRule>
    <cfRule type="expression" dxfId="1296" priority="1">
      <formula>$L$3&lt;&gt;0</formula>
    </cfRule>
  </conditionalFormatting>
  <conditionalFormatting sqref="AQ46:AR46">
    <cfRule type="expression" dxfId="1295" priority="5">
      <formula>$BV$47&lt;&gt;0</formula>
    </cfRule>
  </conditionalFormatting>
  <conditionalFormatting sqref="AQ4:AS43">
    <cfRule type="expression" dxfId="1294" priority="25">
      <formula>$AO4="E"</formula>
    </cfRule>
  </conditionalFormatting>
  <conditionalFormatting sqref="AQ44:AV44">
    <cfRule type="cellIs" dxfId="1293" priority="8" operator="notEqual">
      <formula>""</formula>
    </cfRule>
  </conditionalFormatting>
  <conditionalFormatting sqref="AQ47:AZ47">
    <cfRule type="cellIs" dxfId="1292" priority="7" operator="equal">
      <formula>""</formula>
    </cfRule>
    <cfRule type="expression" dxfId="1291" priority="36">
      <formula>$BE2&lt;&gt;0</formula>
    </cfRule>
  </conditionalFormatting>
  <conditionalFormatting sqref="AQ4:BB8">
    <cfRule type="expression" dxfId="1290" priority="9">
      <formula>$AQ$4="#"</formula>
    </cfRule>
  </conditionalFormatting>
  <conditionalFormatting sqref="AQ8:BB8">
    <cfRule type="expression" dxfId="1289" priority="10">
      <formula>$AQ$4&lt;&gt;"#"</formula>
    </cfRule>
  </conditionalFormatting>
  <conditionalFormatting sqref="AQ9:BB13">
    <cfRule type="expression" dxfId="1288" priority="11">
      <formula>$AQ$9="#"</formula>
    </cfRule>
  </conditionalFormatting>
  <conditionalFormatting sqref="AQ13:BB13">
    <cfRule type="expression" dxfId="1287" priority="12">
      <formula>$AQ$9&lt;&gt;"#"</formula>
    </cfRule>
  </conditionalFormatting>
  <conditionalFormatting sqref="AQ14:BB18">
    <cfRule type="expression" dxfId="1286" priority="13">
      <formula>$AQ$14="#"</formula>
    </cfRule>
  </conditionalFormatting>
  <conditionalFormatting sqref="AQ18:BB18">
    <cfRule type="expression" dxfId="1285" priority="14">
      <formula>$AQ$14&lt;&gt;"#"</formula>
    </cfRule>
  </conditionalFormatting>
  <conditionalFormatting sqref="AQ19:BB23">
    <cfRule type="expression" dxfId="1284" priority="15">
      <formula>$AQ$19="#"</formula>
    </cfRule>
  </conditionalFormatting>
  <conditionalFormatting sqref="AQ23:BB23">
    <cfRule type="expression" dxfId="1283" priority="16">
      <formula>$AQ$19&lt;&gt;"#"</formula>
    </cfRule>
  </conditionalFormatting>
  <conditionalFormatting sqref="AQ24:BB28">
    <cfRule type="expression" dxfId="1282" priority="17">
      <formula>$AQ$24="#"</formula>
    </cfRule>
  </conditionalFormatting>
  <conditionalFormatting sqref="AQ28:BB28">
    <cfRule type="expression" dxfId="1281" priority="18">
      <formula>$AQ$24&lt;&gt;"#"</formula>
    </cfRule>
  </conditionalFormatting>
  <conditionalFormatting sqref="AQ29:BB33">
    <cfRule type="expression" dxfId="1280" priority="19">
      <formula>$AQ$29="#"</formula>
    </cfRule>
  </conditionalFormatting>
  <conditionalFormatting sqref="AQ33:BB33">
    <cfRule type="expression" dxfId="1279" priority="20">
      <formula>$AQ$29&lt;&gt;"#"</formula>
    </cfRule>
  </conditionalFormatting>
  <conditionalFormatting sqref="AQ34:BB38">
    <cfRule type="expression" dxfId="1278" priority="21">
      <formula>$AQ$34="#"</formula>
    </cfRule>
  </conditionalFormatting>
  <conditionalFormatting sqref="AQ38:BB38">
    <cfRule type="expression" dxfId="1277" priority="22">
      <formula>$AQ$34&lt;&gt;"#"</formula>
    </cfRule>
  </conditionalFormatting>
  <conditionalFormatting sqref="AQ39:BB43">
    <cfRule type="expression" dxfId="1276" priority="23">
      <formula>$AQ$39="#"</formula>
    </cfRule>
  </conditionalFormatting>
  <conditionalFormatting sqref="AQ43:BB43">
    <cfRule type="expression" dxfId="1275" priority="24">
      <formula>$AQ$39&lt;&gt;" "</formula>
    </cfRule>
  </conditionalFormatting>
  <conditionalFormatting sqref="AQ45:BB45">
    <cfRule type="expression" dxfId="1274" priority="35">
      <formula>$BB$45&lt;&gt;0</formula>
    </cfRule>
  </conditionalFormatting>
  <conditionalFormatting sqref="AQ48:BB50">
    <cfRule type="expression" dxfId="1273" priority="222">
      <formula>$AP$2=1</formula>
    </cfRule>
  </conditionalFormatting>
  <conditionalFormatting sqref="AQ1:BC50">
    <cfRule type="expression" dxfId="1272" priority="4" stopIfTrue="1">
      <formula>$AP$2=1</formula>
    </cfRule>
  </conditionalFormatting>
  <conditionalFormatting sqref="BB4">
    <cfRule type="expression" dxfId="1271" priority="26">
      <formula>BV8&lt;&gt;0</formula>
    </cfRule>
  </conditionalFormatting>
  <conditionalFormatting sqref="BB9">
    <cfRule type="expression" dxfId="1270" priority="27">
      <formula>BV13&lt;&gt;0</formula>
    </cfRule>
  </conditionalFormatting>
  <conditionalFormatting sqref="BB14">
    <cfRule type="expression" dxfId="1269" priority="28">
      <formula>BV18&lt;&gt;0</formula>
    </cfRule>
  </conditionalFormatting>
  <conditionalFormatting sqref="BB19">
    <cfRule type="expression" dxfId="1268" priority="29">
      <formula>BV23&lt;&gt;0</formula>
    </cfRule>
  </conditionalFormatting>
  <conditionalFormatting sqref="BB24">
    <cfRule type="expression" dxfId="1267" priority="30">
      <formula>BV28&lt;&gt;0</formula>
    </cfRule>
  </conditionalFormatting>
  <conditionalFormatting sqref="BB29">
    <cfRule type="expression" dxfId="1266" priority="31">
      <formula>BV33&lt;&gt;0</formula>
    </cfRule>
  </conditionalFormatting>
  <conditionalFormatting sqref="BB34">
    <cfRule type="expression" dxfId="1265" priority="32">
      <formula>BV38&lt;&gt;0</formula>
    </cfRule>
  </conditionalFormatting>
  <conditionalFormatting sqref="BB39">
    <cfRule type="expression" dxfId="1264" priority="33">
      <formula>BV43&lt;&gt;0</formula>
    </cfRule>
  </conditionalFormatting>
  <conditionalFormatting sqref="BE4:BE47">
    <cfRule type="cellIs" dxfId="1263" priority="233" operator="equal">
      <formula>"PGS7"</formula>
    </cfRule>
    <cfRule type="cellIs" dxfId="1262" priority="234" operator="equal">
      <formula>"PGS5"</formula>
    </cfRule>
    <cfRule type="cellIs" dxfId="1261" priority="235" operator="equal">
      <formula>"OG7"</formula>
    </cfRule>
    <cfRule type="cellIs" dxfId="1260" priority="236" operator="equal">
      <formula>"D9"</formula>
    </cfRule>
  </conditionalFormatting>
  <dataValidations count="1">
    <dataValidation type="list" allowBlank="1" showInputMessage="1" showErrorMessage="1" sqref="B50" xr:uid="{F700A11D-5141-4642-BD0F-FB2C6007BCA3}">
      <formula1>"o,y,ü"</formula1>
    </dataValidation>
  </dataValidations>
  <printOptions horizontalCentered="1"/>
  <pageMargins left="0" right="0" top="0.19685039370078741" bottom="0.43307086614173229" header="0" footer="0"/>
  <pageSetup paperSize="9" orientation="portrait" r:id="rId1"/>
  <headerFooter>
    <oddFooter>&amp;L&amp;"Arial,Standard"&amp;8Datei: &amp;Z&amp;F&amp;C&amp;"Cambria,Standard"&amp;8
   &amp;R&amp;"Arial,Standard"&amp;8Druck: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cellIs" priority="85" operator="lessThan" id="{AE2D3A6B-8794-44BA-9263-4F2474DA5B5C}">
            <xm:f>Parameter!$H$5</xm:f>
            <x14:dxf>
              <font>
                <b/>
                <i val="0"/>
                <color rgb="FFFFFF00"/>
              </font>
              <fill>
                <patternFill>
                  <bgColor rgb="FFC00000"/>
                </patternFill>
              </fill>
            </x14:dxf>
          </x14:cfRule>
          <x14:cfRule type="cellIs" priority="86" operator="greaterThan" id="{92CB29B3-04B1-489E-B333-F290EEB8F161}">
            <xm:f>Parameter!$I$5</xm:f>
            <x14:dxf>
              <font>
                <b/>
                <i val="0"/>
                <color rgb="FFFFFF00"/>
              </font>
              <fill>
                <patternFill>
                  <bgColor rgb="FFC00000"/>
                </patternFill>
              </fill>
            </x14:dxf>
          </x14:cfRule>
          <xm:sqref>B4:B25 B27:B47</xm:sqref>
        </x14:conditionalFormatting>
        <x14:conditionalFormatting xmlns:xm="http://schemas.microsoft.com/office/excel/2006/main">
          <x14:cfRule type="expression" priority="163" id="{8E6EA1D6-886E-48AC-823C-137DB6091B03}">
            <xm:f>$H$61=Parameter!$D$2</xm:f>
            <x14:dxf>
              <font>
                <b/>
                <i val="0"/>
                <color theme="0"/>
              </font>
              <fill>
                <patternFill>
                  <bgColor theme="0"/>
                </patternFill>
              </fill>
              <border>
                <left/>
                <right/>
                <top/>
                <bottom/>
                <vertical/>
                <horizontal/>
              </border>
            </x14:dxf>
          </x14:cfRule>
          <xm:sqref>H61:K76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4A01ACFC-0E8E-4E15-BE4A-2430304AE061}">
          <x14:formula1>
            <xm:f>Parameter!$E$4:$E$12</xm:f>
          </x14:formula1>
          <xm:sqref>F27:F47 F4:F25</xm:sqref>
        </x14:dataValidation>
        <x14:dataValidation type="list" allowBlank="1" showInputMessage="1" showErrorMessage="1" xr:uid="{C9F3A8CE-B702-404F-8C03-05668768F726}">
          <x14:formula1>
            <xm:f>Parameter!$D$14:$D$47</xm:f>
          </x14:formula1>
          <xm:sqref>E27:E47 E4:E25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9B8A6-28ED-4649-A4BD-73926142F352}">
  <sheetPr>
    <tabColor theme="4" tint="-0.249977111117893"/>
    <pageSetUpPr autoPageBreaks="0"/>
  </sheetPr>
  <dimension ref="A1:BX77"/>
  <sheetViews>
    <sheetView showGridLines="0" showRowColHeaders="0" showZeros="0" zoomScaleNormal="100" workbookViewId="0">
      <pane ySplit="3" topLeftCell="A4" activePane="bottomLeft" state="frozen"/>
      <selection activeCell="F4" sqref="F4"/>
      <selection pane="bottomLeft" activeCell="F4" sqref="F4"/>
    </sheetView>
  </sheetViews>
  <sheetFormatPr baseColWidth="10" defaultColWidth="9.77734375" defaultRowHeight="13.15" x14ac:dyDescent="0.45"/>
  <cols>
    <col min="1" max="1" width="1.5546875" style="1144" customWidth="1"/>
    <col min="2" max="2" width="6.5546875" style="104" customWidth="1"/>
    <col min="3" max="3" width="21.5546875" style="100" customWidth="1"/>
    <col min="4" max="4" width="5.5546875" style="100" customWidth="1"/>
    <col min="5" max="5" width="3.109375" style="102" customWidth="1"/>
    <col min="6" max="6" width="6.109375" style="102" customWidth="1"/>
    <col min="7" max="7" width="4.5546875" style="95" customWidth="1"/>
    <col min="8" max="8" width="8.5546875" style="1145" customWidth="1"/>
    <col min="9" max="9" width="8.5546875" style="103" customWidth="1"/>
    <col min="10" max="10" width="8.5546875" style="99" customWidth="1"/>
    <col min="11" max="11" width="9.5546875" style="103" customWidth="1"/>
    <col min="12" max="12" width="2.5546875" style="103" hidden="1" customWidth="1"/>
    <col min="13" max="13" width="1.77734375" style="1141" hidden="1" customWidth="1"/>
    <col min="14" max="14" width="1.77734375" style="1142" hidden="1" customWidth="1"/>
    <col min="15" max="16" width="8.109375" style="2" hidden="1" customWidth="1"/>
    <col min="17" max="17" width="1.77734375" style="192" hidden="1" customWidth="1"/>
    <col min="18" max="19" width="8.109375" style="2" hidden="1" customWidth="1"/>
    <col min="20" max="20" width="1.77734375" style="192" hidden="1" customWidth="1"/>
    <col min="21" max="22" width="8.109375" style="2" hidden="1" customWidth="1"/>
    <col min="23" max="23" width="1.77734375" style="192" hidden="1" customWidth="1"/>
    <col min="24" max="25" width="8.109375" style="2" hidden="1" customWidth="1"/>
    <col min="26" max="26" width="1.77734375" style="192" hidden="1" customWidth="1"/>
    <col min="27" max="28" width="8.109375" style="2" hidden="1" customWidth="1"/>
    <col min="29" max="29" width="1.77734375" style="192" hidden="1" customWidth="1"/>
    <col min="30" max="31" width="8.109375" style="2" hidden="1" customWidth="1"/>
    <col min="32" max="32" width="1.77734375" style="192" hidden="1" customWidth="1"/>
    <col min="33" max="34" width="8.109375" style="2" hidden="1" customWidth="1"/>
    <col min="35" max="35" width="1.77734375" style="192" hidden="1" customWidth="1"/>
    <col min="36" max="37" width="8.109375" style="2" hidden="1" customWidth="1"/>
    <col min="38" max="38" width="1.77734375" style="192" hidden="1" customWidth="1"/>
    <col min="39" max="40" width="8.109375" style="2" hidden="1" customWidth="1"/>
    <col min="41" max="41" width="4.109375" style="81" hidden="1" customWidth="1" collapsed="1"/>
    <col min="42" max="42" width="1.21875" style="690" customWidth="1"/>
    <col min="43" max="43" width="3.109375" style="108" customWidth="1"/>
    <col min="44" max="44" width="11.77734375" style="108" customWidth="1"/>
    <col min="45" max="45" width="9" style="203" customWidth="1"/>
    <col min="46" max="46" width="0.6640625" style="108" customWidth="1"/>
    <col min="47" max="47" width="3.109375" style="108" customWidth="1"/>
    <col min="48" max="48" width="11.77734375" style="108" customWidth="1"/>
    <col min="49" max="49" width="9" style="203" customWidth="1"/>
    <col min="50" max="50" width="0.6640625" style="108" customWidth="1"/>
    <col min="51" max="51" width="3.109375" style="108" customWidth="1"/>
    <col min="52" max="52" width="11.77734375" style="108" customWidth="1"/>
    <col min="53" max="53" width="9" style="203" customWidth="1"/>
    <col min="54" max="54" width="9.5546875" style="260" customWidth="1"/>
    <col min="55" max="55" width="1.77734375" style="109" customWidth="1"/>
    <col min="56" max="56" width="1.77734375" style="270" hidden="1" customWidth="1"/>
    <col min="57" max="57" width="2.5546875" style="269" hidden="1" customWidth="1"/>
    <col min="58" max="58" width="1.77734375" style="730" hidden="1" customWidth="1"/>
    <col min="59" max="62" width="7.6640625" style="271" hidden="1" customWidth="1"/>
    <col min="63" max="70" width="7.6640625" style="272" hidden="1" customWidth="1"/>
    <col min="71" max="71" width="9.77734375" style="270" hidden="1" customWidth="1"/>
    <col min="72" max="73" width="9.77734375" style="18" hidden="1" customWidth="1"/>
    <col min="74" max="74" width="8.77734375" style="18" hidden="1" customWidth="1"/>
    <col min="75" max="75" width="9.77734375" style="18" hidden="1" customWidth="1"/>
    <col min="76" max="76" width="1.77734375" style="18" hidden="1" customWidth="1"/>
    <col min="77" max="16384" width="9.77734375" style="81"/>
  </cols>
  <sheetData>
    <row r="1" spans="1:76" s="74" customFormat="1" ht="3" customHeight="1" thickBot="1" x14ac:dyDescent="0.5">
      <c r="A1" s="135">
        <f>IF(SUM(A3:A49)&lt;&gt;0,SUM(A3:A49),K48)</f>
        <v>0</v>
      </c>
      <c r="B1" s="73" t="str">
        <f>IF(B50="y",MAX(B3:B50),"")</f>
        <v/>
      </c>
      <c r="E1" s="73"/>
      <c r="F1" s="73"/>
      <c r="G1" s="75"/>
      <c r="H1" s="1001"/>
      <c r="I1" s="76"/>
      <c r="K1" s="77">
        <f>P50+S50+V50+Y50+AB50+AE50+AH50+AK50+AN50</f>
        <v>0</v>
      </c>
      <c r="L1" s="620"/>
      <c r="M1" s="620"/>
      <c r="N1" s="1177"/>
      <c r="O1" s="1178"/>
      <c r="P1" s="1178"/>
      <c r="Q1" s="1179"/>
      <c r="R1" s="1178"/>
      <c r="S1" s="1178"/>
      <c r="T1" s="1179"/>
      <c r="U1" s="1178"/>
      <c r="V1" s="1178"/>
      <c r="W1" s="1179"/>
      <c r="X1" s="1178"/>
      <c r="Y1" s="1178"/>
      <c r="Z1" s="1179"/>
      <c r="AA1" s="1178"/>
      <c r="AB1" s="1178"/>
      <c r="AC1" s="1179"/>
      <c r="AD1" s="1178"/>
      <c r="AE1" s="1178"/>
      <c r="AF1" s="1179"/>
      <c r="AG1" s="1178"/>
      <c r="AH1" s="1178"/>
      <c r="AI1" s="1179"/>
      <c r="AJ1" s="1178"/>
      <c r="AK1" s="1178"/>
      <c r="AL1" s="1179"/>
      <c r="AM1" s="1178"/>
      <c r="AN1" s="1178"/>
      <c r="AO1" s="621"/>
      <c r="AP1" s="624"/>
      <c r="AQ1" s="105"/>
      <c r="AR1" s="105"/>
      <c r="AS1" s="106"/>
      <c r="AT1" s="105"/>
      <c r="AU1" s="105"/>
      <c r="AV1" s="105"/>
      <c r="AW1" s="106"/>
      <c r="AX1" s="105"/>
      <c r="AY1" s="105"/>
      <c r="AZ1" s="105"/>
      <c r="BA1" s="106"/>
      <c r="BB1" s="261"/>
      <c r="BC1" s="106"/>
      <c r="BD1" s="266"/>
      <c r="BE1" s="267"/>
      <c r="BF1" s="726"/>
      <c r="BG1" s="267"/>
      <c r="BH1" s="267"/>
      <c r="BI1" s="267"/>
      <c r="BJ1" s="267"/>
      <c r="BK1" s="267"/>
      <c r="BL1" s="267"/>
      <c r="BM1" s="267"/>
      <c r="BN1" s="267"/>
      <c r="BO1" s="267"/>
      <c r="BP1" s="267"/>
      <c r="BQ1" s="267"/>
      <c r="BR1" s="267"/>
      <c r="BS1" s="266"/>
      <c r="BT1" s="1002"/>
      <c r="BU1" s="1002"/>
      <c r="BV1" s="1002"/>
      <c r="BW1" s="1002"/>
      <c r="BX1" s="1002"/>
    </row>
    <row r="2" spans="1:76" s="1027" customFormat="1" ht="22.15" customHeight="1" thickTop="1" thickBot="1" x14ac:dyDescent="0.6">
      <c r="A2" s="1003" t="s">
        <v>9</v>
      </c>
      <c r="B2" s="1004">
        <f>+Parameter!B2</f>
        <v>46023</v>
      </c>
      <c r="C2" s="1005" t="str">
        <f>+Parameter!I15</f>
        <v>DE01 234 5678 9012 3456 78</v>
      </c>
      <c r="D2" s="1006"/>
      <c r="E2" s="1007"/>
      <c r="F2" s="1377">
        <f>EOMONTH(Mrz!F2,0)+1</f>
        <v>46113</v>
      </c>
      <c r="G2" s="1377"/>
      <c r="H2" s="1377"/>
      <c r="I2" s="1375" t="str">
        <f>IF(M2=0,+Parameter!D2,IF(Apr!AO2&gt;1,+Parameter!L19,IF(N2=1,+O2,IF(Q2=1,+R2,IF(T2=1,+U2,IF(W2=1,+X2,IF(Z2=1,+AA2,IF(AC2=1,+AD2,IF(AF2=1,+AG2,IF(AI2=1,+AJ2,IF(AL2=1,+AM2,"kein Umsatz")))))))))))</f>
        <v>Haushaltskonto</v>
      </c>
      <c r="J2" s="1375"/>
      <c r="K2" s="1376"/>
      <c r="L2" s="1008" t="s">
        <v>120</v>
      </c>
      <c r="M2" s="1009">
        <f>+AP2</f>
        <v>0</v>
      </c>
      <c r="N2" s="1010">
        <f>+N51</f>
        <v>1</v>
      </c>
      <c r="O2" s="1011" t="str">
        <f>+Jahr!C3</f>
        <v>HH</v>
      </c>
      <c r="P2" s="1012">
        <f>IF(B50="y",SUMIFS(P4:P48,B4:B48,"&gt;01.01.2000",F4:F48,O2)+O3,0)</f>
        <v>0</v>
      </c>
      <c r="Q2" s="1013">
        <f>+N52</f>
        <v>1</v>
      </c>
      <c r="R2" s="1014" t="str">
        <f>+Jahr!L3</f>
        <v>Frei</v>
      </c>
      <c r="S2" s="1015">
        <f>IF(B50="y",SUMIFS(S4:S48,B4:B48,"&gt;01.01.2000",F4:F48,R2)+R3,0)</f>
        <v>0</v>
      </c>
      <c r="T2" s="1013">
        <f>+N53</f>
        <v>1</v>
      </c>
      <c r="U2" s="1016" t="str">
        <f>+Jahr!M3</f>
        <v>Arzt</v>
      </c>
      <c r="V2" s="1015">
        <f>IF(B50="y",SUMIFS(V4:V48,B4:B48,"&gt;01.01.2000",F4:F48,U2)+U3,0)</f>
        <v>0</v>
      </c>
      <c r="W2" s="1013">
        <f>+N54</f>
        <v>0</v>
      </c>
      <c r="X2" s="1017" t="str">
        <f>+Jahr!N3</f>
        <v/>
      </c>
      <c r="Y2" s="1015">
        <f>IF(B50="y",SUMIFS(Y4:Y48,B4:B48,"&gt;01.01.2000",F4:F48,X2)+X3,0)</f>
        <v>0</v>
      </c>
      <c r="Z2" s="1013">
        <f>+N55</f>
        <v>0</v>
      </c>
      <c r="AA2" s="1018" t="str">
        <f>+Jahr!P3</f>
        <v/>
      </c>
      <c r="AB2" s="1015">
        <f>IF(B50="y",SUMIFS(AB4:AB48,B4:B48,"&gt;01.01.2000",F4:F48,AA2)+AA3,0)</f>
        <v>0</v>
      </c>
      <c r="AC2" s="1013">
        <f>+N56</f>
        <v>0</v>
      </c>
      <c r="AD2" s="1019" t="str">
        <f>+Jahr!Q3</f>
        <v/>
      </c>
      <c r="AE2" s="1015">
        <f>IF(B50="y",SUMIFS(AE4:AE48,B4:B48,"&gt;01.01.2000",F4:F48,AD2)+AD3,0)</f>
        <v>0</v>
      </c>
      <c r="AF2" s="1013">
        <f>+N57</f>
        <v>0</v>
      </c>
      <c r="AG2" s="1019" t="str">
        <f>+Jahr!R3</f>
        <v/>
      </c>
      <c r="AH2" s="1015">
        <f>IF(B50="y",SUMIFS(AH4:AH48,B4:B48,"&gt;01.01.2000",F4:F48,AG2)+AG3,0)</f>
        <v>0</v>
      </c>
      <c r="AI2" s="1013">
        <f>+N58</f>
        <v>0</v>
      </c>
      <c r="AJ2" s="1020" t="str">
        <f>+Jahr!S3</f>
        <v/>
      </c>
      <c r="AK2" s="1015">
        <f>IF(B50="y",SUMIFS(AK4:AK48,B4:B48,"&gt;01.01.2000",F4:F48,AJ2)+AJ3,0)</f>
        <v>0</v>
      </c>
      <c r="AL2" s="1013">
        <f>+N59</f>
        <v>1</v>
      </c>
      <c r="AM2" s="1021" t="str">
        <f>+Jahr!O3</f>
        <v>X</v>
      </c>
      <c r="AN2" s="1022">
        <f>IF(B50="y",SUMIFS(AN4:AN48,B4:B48,"&gt;01.01.2000",F4:F48,AM2)+AM3,0)</f>
        <v>0</v>
      </c>
      <c r="AO2" s="1023">
        <f>+AL2+AI2+AF2+AC2+Z2+W2+T2+Q2+N2</f>
        <v>4</v>
      </c>
      <c r="AP2" s="1024">
        <f>IF(SUBTOTAL(109,AP3:AP48)&lt;&gt;SUM(AP3:AP48),1,0)</f>
        <v>0</v>
      </c>
      <c r="AQ2" s="107" t="str">
        <f>+Parameter!AH2</f>
        <v>EBIT</v>
      </c>
      <c r="AR2" s="107"/>
      <c r="AS2" s="228">
        <f>+AS4*Parameter!AF4+AS9*Parameter!AF9+AS14*Parameter!AF14+AS19*Parameter!AF19+AS24*Parameter!AF24+AS29*Parameter!AF29+AS34*Parameter!AF34+AS39*Parameter!AF39</f>
        <v>0</v>
      </c>
      <c r="AT2" s="797"/>
      <c r="AU2" s="797"/>
      <c r="AV2" s="798">
        <f>+BH2</f>
        <v>0</v>
      </c>
      <c r="AW2" s="798">
        <f>+BK2</f>
        <v>0</v>
      </c>
      <c r="AX2" s="798"/>
      <c r="AY2" s="798"/>
      <c r="AZ2" s="798">
        <f>+BN2</f>
        <v>0</v>
      </c>
      <c r="BA2" s="798">
        <f>+BQ2</f>
        <v>0</v>
      </c>
      <c r="BB2" s="625"/>
      <c r="BC2" s="109"/>
      <c r="BD2" s="268">
        <f>IF(AND(M2&lt;&gt;0,M64&lt;&gt;0),1,0)</f>
        <v>0</v>
      </c>
      <c r="BE2" s="1025">
        <f>+BD2+BF2+BF3</f>
        <v>0</v>
      </c>
      <c r="BF2" s="714">
        <f>COUNTBLANK(BE4:BE47)</f>
        <v>0</v>
      </c>
      <c r="BG2" s="706"/>
      <c r="BH2" s="707">
        <f>SUM(BG3:BI43)</f>
        <v>0</v>
      </c>
      <c r="BI2" s="706"/>
      <c r="BJ2" s="706"/>
      <c r="BK2" s="708">
        <f>SUM(BJ3:BL43)</f>
        <v>0</v>
      </c>
      <c r="BL2" s="709"/>
      <c r="BM2" s="709"/>
      <c r="BN2" s="710">
        <f>SUM(BM3:BO43)</f>
        <v>0</v>
      </c>
      <c r="BO2" s="709"/>
      <c r="BP2" s="709"/>
      <c r="BQ2" s="711">
        <f>SUM(BP3:BR47)</f>
        <v>0</v>
      </c>
      <c r="BR2" s="709"/>
      <c r="BS2" s="270"/>
      <c r="BT2" s="18"/>
      <c r="BU2" s="18"/>
      <c r="BV2" s="18"/>
      <c r="BW2" s="18"/>
      <c r="BX2" s="1026"/>
    </row>
    <row r="3" spans="1:76" ht="13.15" customHeight="1" thickTop="1" thickBot="1" x14ac:dyDescent="0.5">
      <c r="A3" s="1003" t="s">
        <v>9</v>
      </c>
      <c r="B3" s="1028" t="s">
        <v>4</v>
      </c>
      <c r="C3" s="1029" t="s">
        <v>94</v>
      </c>
      <c r="D3" s="1030"/>
      <c r="E3" s="1031" t="s">
        <v>77</v>
      </c>
      <c r="F3" s="1032" t="s">
        <v>160</v>
      </c>
      <c r="G3" s="1033"/>
      <c r="H3" s="1034" t="s">
        <v>6</v>
      </c>
      <c r="I3" s="1174" t="s">
        <v>0</v>
      </c>
      <c r="J3" s="1172" t="s">
        <v>1</v>
      </c>
      <c r="K3" s="1035">
        <f>IF($M$2=0,O3+R3+U3+X3+AA3+AD3+AG3+AJ3+AM3,+$N$2*O3+$Q$2*R3+$T$2*U3+$W$2*X3+$Z$2*AA3+$AC$2*AD3+$AF$2*AG3+$AI$2*AJ3+$AL$2*AM3)</f>
        <v>0</v>
      </c>
      <c r="L3" s="1036">
        <f>SUM(L4:L48)</f>
        <v>0</v>
      </c>
      <c r="M3" s="1037">
        <v>1</v>
      </c>
      <c r="N3" s="1038"/>
      <c r="O3" s="82">
        <f>+Mrz!P3</f>
        <v>0</v>
      </c>
      <c r="P3" s="1039">
        <f>+O49</f>
        <v>0</v>
      </c>
      <c r="Q3" s="1040"/>
      <c r="R3" s="82">
        <f>+Mrz!S3</f>
        <v>0</v>
      </c>
      <c r="S3" s="1039">
        <f>+R49</f>
        <v>0</v>
      </c>
      <c r="T3" s="1040"/>
      <c r="U3" s="82">
        <f>+Mrz!V3</f>
        <v>0</v>
      </c>
      <c r="V3" s="1039">
        <f>+U49</f>
        <v>0</v>
      </c>
      <c r="W3" s="1040"/>
      <c r="X3" s="82">
        <f>+Mrz!Y3</f>
        <v>0</v>
      </c>
      <c r="Y3" s="1039">
        <f>+X49</f>
        <v>0</v>
      </c>
      <c r="Z3" s="1040"/>
      <c r="AA3" s="82">
        <f>+Mrz!AB3</f>
        <v>0</v>
      </c>
      <c r="AB3" s="1039">
        <f>+AA49</f>
        <v>0</v>
      </c>
      <c r="AC3" s="1040"/>
      <c r="AD3" s="82">
        <f>+Mrz!AE3</f>
        <v>0</v>
      </c>
      <c r="AE3" s="1039">
        <f>+AD49</f>
        <v>0</v>
      </c>
      <c r="AF3" s="1040"/>
      <c r="AG3" s="82">
        <f>+Mrz!AH3</f>
        <v>0</v>
      </c>
      <c r="AH3" s="1039">
        <f>+AG49</f>
        <v>0</v>
      </c>
      <c r="AI3" s="1040"/>
      <c r="AJ3" s="82">
        <f>+Mrz!AK3</f>
        <v>0</v>
      </c>
      <c r="AK3" s="1039">
        <f>+AJ49</f>
        <v>0</v>
      </c>
      <c r="AL3" s="1040"/>
      <c r="AM3" s="1041">
        <f>+Mrz!AN3</f>
        <v>0</v>
      </c>
      <c r="AN3" s="1042">
        <f>+AM49</f>
        <v>0</v>
      </c>
      <c r="AO3" s="1043" t="s">
        <v>121</v>
      </c>
      <c r="AP3" s="690" t="s">
        <v>9</v>
      </c>
      <c r="AQ3" s="1385" t="s">
        <v>93</v>
      </c>
      <c r="AR3" s="1385"/>
      <c r="AS3" s="626">
        <f>+BB4+BB9+BB14+BB19+BB24+BB29+BB34+BB39+AZ46-AS2</f>
        <v>0</v>
      </c>
      <c r="AT3" s="795"/>
      <c r="AU3" s="795"/>
      <c r="AV3" s="796" t="str">
        <f>IF(AV2&lt;&gt;0,"Zinsen","")</f>
        <v/>
      </c>
      <c r="AW3" s="796" t="str">
        <f>IF(AW2&lt;&gt;0,"Tilgung","")</f>
        <v/>
      </c>
      <c r="AX3" s="796"/>
      <c r="AY3" s="796"/>
      <c r="AZ3" s="796" t="str">
        <f>IF(AZ2&lt;&gt;0,"Rücklage","")</f>
        <v/>
      </c>
      <c r="BA3" s="796" t="str">
        <f>IF(BA2&lt;&gt;0,"Steuer","")</f>
        <v/>
      </c>
      <c r="BB3" s="391" t="s">
        <v>92</v>
      </c>
      <c r="BD3" s="268"/>
      <c r="BE3" s="725">
        <f>SUM($BF$4:$BF$47)</f>
        <v>44</v>
      </c>
      <c r="BF3" s="727">
        <f>IF(ISERROR(BE3),1,IF(BE3&lt;44,1,IF($AP$2=1,0,0)))</f>
        <v>0</v>
      </c>
      <c r="BG3" s="694" t="s">
        <v>97</v>
      </c>
      <c r="BH3" s="694" t="s">
        <v>98</v>
      </c>
      <c r="BI3" s="694" t="s">
        <v>99</v>
      </c>
      <c r="BJ3" s="695" t="s">
        <v>100</v>
      </c>
      <c r="BK3" s="695" t="s">
        <v>101</v>
      </c>
      <c r="BL3" s="695" t="s">
        <v>102</v>
      </c>
      <c r="BM3" s="696" t="s">
        <v>103</v>
      </c>
      <c r="BN3" s="696" t="s">
        <v>104</v>
      </c>
      <c r="BO3" s="696" t="s">
        <v>105</v>
      </c>
      <c r="BP3" s="697" t="s">
        <v>106</v>
      </c>
      <c r="BQ3" s="697" t="s">
        <v>107</v>
      </c>
      <c r="BR3" s="697" t="s">
        <v>108</v>
      </c>
      <c r="BS3" s="1044" t="s">
        <v>6</v>
      </c>
      <c r="BT3" s="1045" t="s">
        <v>0</v>
      </c>
      <c r="BU3" s="1045" t="s">
        <v>1</v>
      </c>
      <c r="BV3" s="1046" t="s">
        <v>36</v>
      </c>
      <c r="BW3" s="1047" t="s">
        <v>12</v>
      </c>
      <c r="BX3" s="1026"/>
    </row>
    <row r="4" spans="1:76" ht="13.35" customHeight="1" x14ac:dyDescent="0.45">
      <c r="A4" s="1003" t="str">
        <f t="shared" ref="A4:A15" si="0">IF(AND($B$50="y",B4&gt;0,B4&lt;&gt;"x",M4=$L$49),+K4,"!")</f>
        <v>!</v>
      </c>
      <c r="B4" s="721"/>
      <c r="C4" s="1180"/>
      <c r="D4" s="1181"/>
      <c r="E4" s="585"/>
      <c r="F4" s="586"/>
      <c r="G4" s="1190">
        <f t="shared" ref="G4" si="1">+$F$2</f>
        <v>46113</v>
      </c>
      <c r="H4" s="1191"/>
      <c r="I4" s="1192"/>
      <c r="J4" s="1193"/>
      <c r="K4" s="1048">
        <f>IF($M$2=0,O4+R4+U4+X4+AA4+AD4+AG4+AJ4+AM4,+$N$2*O4+$Q$2*R4+$T$2*U4+$W$2*X4+$Z$2*AA4+$AC$2*AD4+$AF$2*AG4+$AI$2*AJ4+$AL$2*AM4)</f>
        <v>0</v>
      </c>
      <c r="L4" s="1049">
        <f t="shared" ref="L4:L47" si="2">IF(ISERROR(+H4+I4+J4),1,0)</f>
        <v>0</v>
      </c>
      <c r="M4" s="1050">
        <f t="shared" ref="M4:M25" si="3">IF(AND(B4&gt;0,B4&lt;&gt;"x",M3&lt;&gt;0),+M3+1,0)</f>
        <v>0</v>
      </c>
      <c r="N4" s="1051">
        <f>IF($F4=$O$2,1,0)</f>
        <v>0</v>
      </c>
      <c r="O4" s="87">
        <f>IF(AND($B4&lt;&gt;"-",$F4=O$2),O3+$H4+$I4+$J4,+O3)</f>
        <v>0</v>
      </c>
      <c r="P4" s="87" t="str">
        <f>IF(AND($B4&lt;&gt;"-",$F4=O$2),+$H4+$I4+$J4,"")</f>
        <v/>
      </c>
      <c r="Q4" s="1052">
        <f>IF($F4=$R$2,1,0)</f>
        <v>0</v>
      </c>
      <c r="R4" s="87">
        <f>IF(AND($B4&lt;&gt;"-",$F4=R$2),R3+$H4+$I4+$J4,+R3)</f>
        <v>0</v>
      </c>
      <c r="S4" s="87" t="str">
        <f>IF(AND($B4&lt;&gt;"-",$F4=R$2),+$H4+$I4+$J4,"")</f>
        <v/>
      </c>
      <c r="T4" s="1052">
        <f>IF($F4=$U$2,1,0)</f>
        <v>0</v>
      </c>
      <c r="U4" s="87">
        <f>IF(AND($B4&lt;&gt;"-",$F4=U$2),U3+$H4+$I4+$J4,+U3)</f>
        <v>0</v>
      </c>
      <c r="V4" s="87" t="str">
        <f>IF(AND($B4&lt;&gt;"-",$F4=U$2),+$H4+$I4+$J4,"")</f>
        <v/>
      </c>
      <c r="W4" s="1052">
        <f>IF($F4=$X$2,1,0)</f>
        <v>1</v>
      </c>
      <c r="X4" s="87">
        <f>IF(AND($B4&lt;&gt;"-",$F4=X$2),X3+$H4+$I4+$J4,+X3)</f>
        <v>0</v>
      </c>
      <c r="Y4" s="87">
        <f>IF(AND($B4&lt;&gt;"-",$F4=X$2),+$H4+$I4+$J4,"")</f>
        <v>0</v>
      </c>
      <c r="Z4" s="1052">
        <f>IF($F4=$AA$2,1,0)</f>
        <v>1</v>
      </c>
      <c r="AA4" s="87">
        <f>IF(AND($B4&lt;&gt;"-",$F4=AA$2),AA3+$H4+$I4+$J4,+AA3)</f>
        <v>0</v>
      </c>
      <c r="AB4" s="87">
        <f>IF(AND($B4&lt;&gt;"-",$F4=AA$2),+$H4+$I4+$J4,"")</f>
        <v>0</v>
      </c>
      <c r="AC4" s="1052">
        <f>IF($F4=$AD$2,1,0)</f>
        <v>1</v>
      </c>
      <c r="AD4" s="87">
        <f>IF(AND($B4&lt;&gt;"-",$F4=AD$2),AD3+$H4+$I4+$J4,+AD3)</f>
        <v>0</v>
      </c>
      <c r="AE4" s="87">
        <f>IF(AND($B4&lt;&gt;"-",$F4=AD$2),+$H4+$I4+$J4,"")</f>
        <v>0</v>
      </c>
      <c r="AF4" s="1052">
        <f>IF($F4=$AG$2,1,0)</f>
        <v>1</v>
      </c>
      <c r="AG4" s="87">
        <f>IF(AND($B4&lt;&gt;"-",$F4=AG$2),AG3+$H4+$I4+$J4,+AG3)</f>
        <v>0</v>
      </c>
      <c r="AH4" s="87">
        <f>IF(AND($B4&lt;&gt;"-",$F4=AG$2),+$H4+$I4+$J4,"")</f>
        <v>0</v>
      </c>
      <c r="AI4" s="1052">
        <f>IF($F4=$AJ$2,1,0)</f>
        <v>1</v>
      </c>
      <c r="AJ4" s="87">
        <f>IF(AND($B4&lt;&gt;"-",$F4=AJ$2),AJ3+$H4+$I4+$J4,+AJ3)</f>
        <v>0</v>
      </c>
      <c r="AK4" s="87">
        <f>IF(AND($B4&lt;&gt;"-",$F4=AJ$2),+$H4+$I4+$J4,"")</f>
        <v>0</v>
      </c>
      <c r="AL4" s="1052">
        <f>IF($F4=$AM$2,1,0)</f>
        <v>0</v>
      </c>
      <c r="AM4" s="91">
        <f>IF(AND($B4&lt;&gt;"-",$F4=AM$2),AM3+$H4+$I4+$J4,+AM3)</f>
        <v>0</v>
      </c>
      <c r="AN4" s="91" t="str">
        <f>IF(AND($B4&lt;&gt;"-",$F4=AM$2),+$H4+$I4+$J4,"")</f>
        <v/>
      </c>
      <c r="AO4" s="1053">
        <f>IF(AP4="E",1,0)</f>
        <v>0</v>
      </c>
      <c r="AP4" s="1054">
        <f>IF(F4&lt;&gt;"",1,0)</f>
        <v>0</v>
      </c>
      <c r="AQ4" s="215" t="str">
        <f>+Parameter!B4</f>
        <v>HH</v>
      </c>
      <c r="AR4" s="631"/>
      <c r="AS4" s="632">
        <f>SUM(AS5:AS8)</f>
        <v>0</v>
      </c>
      <c r="AT4" s="632"/>
      <c r="AU4" s="632"/>
      <c r="AV4" s="632"/>
      <c r="AW4" s="632">
        <f>SUM(AW5:AW8)</f>
        <v>0</v>
      </c>
      <c r="AX4" s="632"/>
      <c r="AY4" s="632"/>
      <c r="AZ4" s="632"/>
      <c r="BA4" s="632">
        <f>SUM(BA5:BA8)</f>
        <v>0</v>
      </c>
      <c r="BB4" s="633">
        <f>+BA4+AW4+AS4</f>
        <v>0</v>
      </c>
      <c r="BD4" s="268"/>
      <c r="BE4" s="274">
        <f>IF($I$2=AQ4,1,IF($I$2=Jahr!$M$7,1,0))</f>
        <v>1</v>
      </c>
      <c r="BF4" s="728">
        <v>1</v>
      </c>
      <c r="BG4" s="227"/>
      <c r="BH4" s="227"/>
      <c r="BI4" s="227"/>
      <c r="BJ4" s="227"/>
      <c r="BK4" s="227"/>
      <c r="BL4" s="227"/>
      <c r="BM4" s="227"/>
      <c r="BN4" s="227"/>
      <c r="BO4" s="227"/>
      <c r="BP4" s="273"/>
      <c r="BQ4" s="273"/>
      <c r="BR4" s="273"/>
      <c r="BV4" s="1055"/>
      <c r="BW4" s="1056"/>
      <c r="BX4" s="1026"/>
    </row>
    <row r="5" spans="1:76" ht="13.35" customHeight="1" x14ac:dyDescent="0.45">
      <c r="A5" s="1003" t="str">
        <f t="shared" si="0"/>
        <v>!</v>
      </c>
      <c r="B5" s="721"/>
      <c r="C5" s="1180"/>
      <c r="D5" s="722"/>
      <c r="E5" s="585"/>
      <c r="F5" s="586"/>
      <c r="G5" s="592"/>
      <c r="H5" s="1191"/>
      <c r="I5" s="1192"/>
      <c r="J5" s="1193"/>
      <c r="K5" s="1057">
        <f t="shared" ref="K5:K47" si="4">IF($M$2=0,O5+R5+U5+X5+AA5+AD5+AG5+AJ5+AM5,+$N$2*O5+$Q$2*R5+$T$2*U5+$W$2*X5+$Z$2*AA5+$AC$2*AD5+$AF$2*AG5+$AI$2*AJ5+$AL$2*AM5)</f>
        <v>0</v>
      </c>
      <c r="L5" s="1049">
        <f t="shared" si="2"/>
        <v>0</v>
      </c>
      <c r="M5" s="1050">
        <f t="shared" si="3"/>
        <v>0</v>
      </c>
      <c r="N5" s="1051">
        <f t="shared" ref="N5:N47" si="5">IF($F5=$O$2,1,0)</f>
        <v>0</v>
      </c>
      <c r="O5" s="87">
        <f t="shared" ref="O5:O47" si="6">IF(AND($B5&lt;&gt;"-",$F5=O$2),O4+$H5+$I5+$J5,+O4)</f>
        <v>0</v>
      </c>
      <c r="P5" s="87" t="str">
        <f t="shared" ref="P5:P47" si="7">IF(AND($B5&lt;&gt;"-",$F5=O$2),+$H5+$I5+$J5,"")</f>
        <v/>
      </c>
      <c r="Q5" s="1052">
        <f t="shared" ref="Q5:Q47" si="8">IF($F5=$R$2,1,0)</f>
        <v>0</v>
      </c>
      <c r="R5" s="87">
        <f t="shared" ref="R5:R47" si="9">IF(AND($B5&lt;&gt;"-",$F5=R$2),R4+$H5+$I5+$J5,+R4)</f>
        <v>0</v>
      </c>
      <c r="S5" s="87" t="str">
        <f t="shared" ref="S5:S47" si="10">IF(AND($B5&lt;&gt;"-",$F5=R$2),+$H5+$I5+$J5,"")</f>
        <v/>
      </c>
      <c r="T5" s="1052">
        <f t="shared" ref="T5:T47" si="11">IF($F5=$U$2,1,0)</f>
        <v>0</v>
      </c>
      <c r="U5" s="87">
        <f t="shared" ref="U5:U47" si="12">IF(AND($B5&lt;&gt;"-",$F5=U$2),U4+$H5+$I5+$J5,+U4)</f>
        <v>0</v>
      </c>
      <c r="V5" s="87" t="str">
        <f t="shared" ref="V5:V47" si="13">IF(AND($B5&lt;&gt;"-",$F5=U$2),+$H5+$I5+$J5,"")</f>
        <v/>
      </c>
      <c r="W5" s="1052">
        <f t="shared" ref="W5:W47" si="14">IF($F5=$X$2,1,0)</f>
        <v>1</v>
      </c>
      <c r="X5" s="87">
        <f t="shared" ref="X5:X47" si="15">IF(AND($B5&lt;&gt;"-",$F5=X$2),X4+$H5+$I5+$J5,+X4)</f>
        <v>0</v>
      </c>
      <c r="Y5" s="87">
        <f t="shared" ref="Y5:Y47" si="16">IF(AND($B5&lt;&gt;"-",$F5=X$2),+$H5+$I5+$J5,"")</f>
        <v>0</v>
      </c>
      <c r="Z5" s="1052">
        <f t="shared" ref="Z5:Z47" si="17">IF($F5=$AA$2,1,0)</f>
        <v>1</v>
      </c>
      <c r="AA5" s="87">
        <f t="shared" ref="AA5:AA47" si="18">IF(AND($B5&lt;&gt;"-",$F5=AA$2),AA4+$H5+$I5+$J5,+AA4)</f>
        <v>0</v>
      </c>
      <c r="AB5" s="87">
        <f t="shared" ref="AB5:AB47" si="19">IF(AND($B5&lt;&gt;"-",$F5=AA$2),+$H5+$I5+$J5,"")</f>
        <v>0</v>
      </c>
      <c r="AC5" s="1052">
        <f t="shared" ref="AC5:AC47" si="20">IF($F5=$AD$2,1,0)</f>
        <v>1</v>
      </c>
      <c r="AD5" s="87">
        <f t="shared" ref="AD5:AD47" si="21">IF(AND($B5&lt;&gt;"-",$F5=AD$2),AD4+$H5+$I5+$J5,+AD4)</f>
        <v>0</v>
      </c>
      <c r="AE5" s="87">
        <f t="shared" ref="AE5:AE47" si="22">IF(AND($B5&lt;&gt;"-",$F5=AD$2),+$H5+$I5+$J5,"")</f>
        <v>0</v>
      </c>
      <c r="AF5" s="1052">
        <f t="shared" ref="AF5:AF47" si="23">IF($F5=$AG$2,1,0)</f>
        <v>1</v>
      </c>
      <c r="AG5" s="87">
        <f t="shared" ref="AG5:AG47" si="24">IF(AND($B5&lt;&gt;"-",$F5=AG$2),AG4+$H5+$I5+$J5,+AG4)</f>
        <v>0</v>
      </c>
      <c r="AH5" s="87">
        <f t="shared" ref="AH5:AH47" si="25">IF(AND($B5&lt;&gt;"-",$F5=AG$2),+$H5+$I5+$J5,"")</f>
        <v>0</v>
      </c>
      <c r="AI5" s="1052">
        <f t="shared" ref="AI5:AI47" si="26">IF($F5=$AJ$2,1,0)</f>
        <v>1</v>
      </c>
      <c r="AJ5" s="87">
        <f t="shared" ref="AJ5:AJ47" si="27">IF(AND($B5&lt;&gt;"-",$F5=AJ$2),AJ4+$H5+$I5+$J5,+AJ4)</f>
        <v>0</v>
      </c>
      <c r="AK5" s="87">
        <f t="shared" ref="AK5:AK47" si="28">IF(AND($B5&lt;&gt;"-",$F5=AJ$2),+$H5+$I5+$J5,"")</f>
        <v>0</v>
      </c>
      <c r="AL5" s="1052">
        <f t="shared" ref="AL5:AL47" si="29">IF($F5=$AM$2,1,0)</f>
        <v>0</v>
      </c>
      <c r="AM5" s="91">
        <f t="shared" ref="AM5:AM46" si="30">IF(AND($B5&lt;&gt;"-",$F5=AM$2),AM4+$H5+$I5+$J5,+AM4)</f>
        <v>0</v>
      </c>
      <c r="AN5" s="91" t="str">
        <f t="shared" ref="AN5:AN46" si="31">IF(AND($B5&lt;&gt;"-",$F5=AM$2),+$H5+$I5+$J5,"")</f>
        <v/>
      </c>
      <c r="AO5" s="1058" t="str">
        <f>+Parameter!$D$4</f>
        <v>A</v>
      </c>
      <c r="AP5" s="1054">
        <f t="shared" ref="AP5:AP47" si="32">IF(F5&lt;&gt;"",1,0)</f>
        <v>0</v>
      </c>
      <c r="AQ5" s="368" t="str">
        <f>+Parameter!AH5</f>
        <v>B</v>
      </c>
      <c r="AR5" s="369" t="str">
        <f>+Parameter!AI5</f>
        <v>Bargeld</v>
      </c>
      <c r="AS5" s="622">
        <f>SUMIFS($I$4:$I$48,$F$4:$F$48,AQ4,$E$4:$E$48,AQ5)+SUMIFS($J$4:$J$48,$F$4:$F$48,AQ4,$E$4:$E$48,AQ5)+SUMIFS($H$4:$H$48,$F$4:$F$48,AQ4,$E$4:$E$48,AQ5)</f>
        <v>0</v>
      </c>
      <c r="AT5" s="367"/>
      <c r="AU5" s="368" t="str">
        <f>+Parameter!AL5</f>
        <v>A</v>
      </c>
      <c r="AV5" s="369" t="str">
        <f>+Parameter!AM5</f>
        <v>Ausstattung</v>
      </c>
      <c r="AW5" s="367">
        <f>SUMIFS($I$4:$I$48,$F$4:$F$48,AQ4,$E$4:$E$48,AU5)+SUMIFS($J$4:$J$48,$F$4:$F$48,AQ4,$E$4:$E$48,AU5)+SUMIFS($H$4:$H$48,$F$4:$F$48,AQ4,$E$4:$E$48,AU5)</f>
        <v>0</v>
      </c>
      <c r="AX5" s="367"/>
      <c r="AY5" s="368" t="str">
        <f>+Parameter!AP5</f>
        <v>G</v>
      </c>
      <c r="AZ5" s="369" t="str">
        <f>+Parameter!AQ5</f>
        <v>Gaststätten</v>
      </c>
      <c r="BA5" s="367">
        <f>SUMIFS($I$4:$I$48,$F$4:$F$48,AQ4,$E$4:$E$48,AY5)+SUMIFS($J$4:$J$48,$F$4:$F$48,AQ4,$E$4:$E$48,AY5)+SUMIFS($H$4:$H$48,$F$4:$F$48,AQ4,$E$4:$E$48,AY5)</f>
        <v>0</v>
      </c>
      <c r="BB5" s="370" t="str">
        <f>IF(AND($B$50="y",BB6&lt;&gt;0),"aktuell","")</f>
        <v/>
      </c>
      <c r="BD5" s="268"/>
      <c r="BE5" s="274">
        <f>IF($I$2=AQ4,1,IF($I$2=Jahr!$M$7,1,0))</f>
        <v>1</v>
      </c>
      <c r="BF5" s="728">
        <v>1</v>
      </c>
      <c r="BG5" s="699">
        <f>IF(ISERROR(FIND("insen",$AR5,1)),0,+$AS5)</f>
        <v>0</v>
      </c>
      <c r="BH5" s="699">
        <f>IF(ISERROR(FIND("insen",$AV5,1)),0,+$AW5)</f>
        <v>0</v>
      </c>
      <c r="BI5" s="699">
        <f>IF(ISERROR(FIND("insen",$AZ5,1)),0,+$BA5)</f>
        <v>0</v>
      </c>
      <c r="BJ5" s="700">
        <f>IF(ISERROR(FIND("ilgung",$AR5,1)),0,+$AS5)</f>
        <v>0</v>
      </c>
      <c r="BK5" s="700">
        <f>IF(ISERROR(FIND("ilgung",$AV5,1)),0,+$AW5)</f>
        <v>0</v>
      </c>
      <c r="BL5" s="700">
        <f>IF(ISERROR(FIND("ilgung",$AZ5,1)),0,+$BA5)</f>
        <v>0</v>
      </c>
      <c r="BM5" s="701">
        <f>IF(ISERROR(FIND("ücklage",$AR5,1)),0,+$AS5)</f>
        <v>0</v>
      </c>
      <c r="BN5" s="701">
        <f>IF(ISERROR(FIND("ücklage",$AV5,1)),0,+$AW5)</f>
        <v>0</v>
      </c>
      <c r="BO5" s="701">
        <f>IF(ISERROR(FIND("ücklage",$AZ5,1)),0,+$BA5)</f>
        <v>0</v>
      </c>
      <c r="BP5" s="698">
        <f>IF(ISERROR(FIND("teuer",$AR5,1)),0,+$AS5)</f>
        <v>0</v>
      </c>
      <c r="BQ5" s="698">
        <f>IF(ISERROR(FIND("teuer",$AV5,1)),0,+$AW5)</f>
        <v>0</v>
      </c>
      <c r="BR5" s="698">
        <f>IF(ISERROR(FIND("teuer",$AZ5,1)),0,+$BA5)</f>
        <v>0</v>
      </c>
      <c r="BS5" s="270" t="s">
        <v>8</v>
      </c>
      <c r="BV5" s="1055"/>
      <c r="BW5" s="1056"/>
      <c r="BX5" s="1026"/>
    </row>
    <row r="6" spans="1:76" ht="13.35" customHeight="1" x14ac:dyDescent="0.45">
      <c r="A6" s="1003" t="str">
        <f t="shared" si="0"/>
        <v>!</v>
      </c>
      <c r="B6" s="721"/>
      <c r="C6" s="1180"/>
      <c r="D6" s="722"/>
      <c r="E6" s="585"/>
      <c r="F6" s="586"/>
      <c r="G6" s="592"/>
      <c r="H6" s="1191"/>
      <c r="I6" s="1192"/>
      <c r="J6" s="1193"/>
      <c r="K6" s="1057">
        <f t="shared" si="4"/>
        <v>0</v>
      </c>
      <c r="L6" s="1049">
        <f t="shared" si="2"/>
        <v>0</v>
      </c>
      <c r="M6" s="1050">
        <f t="shared" si="3"/>
        <v>0</v>
      </c>
      <c r="N6" s="1051">
        <f t="shared" si="5"/>
        <v>0</v>
      </c>
      <c r="O6" s="87">
        <f t="shared" si="6"/>
        <v>0</v>
      </c>
      <c r="P6" s="87" t="str">
        <f t="shared" si="7"/>
        <v/>
      </c>
      <c r="Q6" s="1052">
        <f t="shared" si="8"/>
        <v>0</v>
      </c>
      <c r="R6" s="87">
        <f t="shared" si="9"/>
        <v>0</v>
      </c>
      <c r="S6" s="87" t="str">
        <f t="shared" si="10"/>
        <v/>
      </c>
      <c r="T6" s="1052">
        <f t="shared" si="11"/>
        <v>0</v>
      </c>
      <c r="U6" s="87">
        <f t="shared" si="12"/>
        <v>0</v>
      </c>
      <c r="V6" s="87" t="str">
        <f t="shared" si="13"/>
        <v/>
      </c>
      <c r="W6" s="1052">
        <f t="shared" si="14"/>
        <v>1</v>
      </c>
      <c r="X6" s="87">
        <f t="shared" si="15"/>
        <v>0</v>
      </c>
      <c r="Y6" s="87">
        <f t="shared" si="16"/>
        <v>0</v>
      </c>
      <c r="Z6" s="1052">
        <f t="shared" si="17"/>
        <v>1</v>
      </c>
      <c r="AA6" s="87">
        <f t="shared" si="18"/>
        <v>0</v>
      </c>
      <c r="AB6" s="87">
        <f t="shared" si="19"/>
        <v>0</v>
      </c>
      <c r="AC6" s="1052">
        <f t="shared" si="20"/>
        <v>1</v>
      </c>
      <c r="AD6" s="87">
        <f t="shared" si="21"/>
        <v>0</v>
      </c>
      <c r="AE6" s="87">
        <f t="shared" si="22"/>
        <v>0</v>
      </c>
      <c r="AF6" s="1052">
        <f t="shared" si="23"/>
        <v>1</v>
      </c>
      <c r="AG6" s="87">
        <f t="shared" si="24"/>
        <v>0</v>
      </c>
      <c r="AH6" s="87">
        <f t="shared" si="25"/>
        <v>0</v>
      </c>
      <c r="AI6" s="1052">
        <f t="shared" si="26"/>
        <v>1</v>
      </c>
      <c r="AJ6" s="87">
        <f t="shared" si="27"/>
        <v>0</v>
      </c>
      <c r="AK6" s="87">
        <f t="shared" si="28"/>
        <v>0</v>
      </c>
      <c r="AL6" s="1052">
        <f t="shared" si="29"/>
        <v>0</v>
      </c>
      <c r="AM6" s="91">
        <f t="shared" si="30"/>
        <v>0</v>
      </c>
      <c r="AN6" s="91" t="str">
        <f t="shared" si="31"/>
        <v/>
      </c>
      <c r="AO6" s="1058" t="str">
        <f>+Parameter!$D$4</f>
        <v>A</v>
      </c>
      <c r="AP6" s="1054">
        <f t="shared" si="32"/>
        <v>0</v>
      </c>
      <c r="AQ6" s="369" t="str">
        <f>+Parameter!AH6</f>
        <v>K</v>
      </c>
      <c r="AR6" s="369" t="str">
        <f>+Parameter!AI6</f>
        <v>Kreditkarte LH</v>
      </c>
      <c r="AS6" s="622">
        <f>SUMIFS($I$4:$I$48,$F$4:$F$48,AQ4,$E$4:$E$48,AQ6)+SUMIFS($J$4:$J$48,$F$4:$F$48,AQ4,$E$4:$E$48,AQ6)+SUMIFS($H$4:$H$48,$F$4:$F$48,AQ4,$E$4:$E$48,AQ6)</f>
        <v>0</v>
      </c>
      <c r="AT6" s="367"/>
      <c r="AU6" s="369" t="str">
        <f>+Parameter!AL6</f>
        <v>F</v>
      </c>
      <c r="AV6" s="369" t="str">
        <f>+Parameter!AM6</f>
        <v>Friseur</v>
      </c>
      <c r="AW6" s="367">
        <f>SUMIFS($I$4:$I$48,$F$4:$F$48,AQ4,$E$4:$E$48,AU6)+SUMIFS($J$4:$J$48,$F$4:$F$48,AQ4,$E$4:$E$48,AU6)+SUMIFS($H$4:$H$48,$F$4:$F$48,AQ4,$E$4:$E$48,AU6)</f>
        <v>0</v>
      </c>
      <c r="AX6" s="367"/>
      <c r="AY6" s="369">
        <f>+Parameter!AP6</f>
        <v>0</v>
      </c>
      <c r="AZ6" s="369">
        <f>+Parameter!AQ6</f>
        <v>0</v>
      </c>
      <c r="BA6" s="367">
        <f>SUMIFS($I$4:$I$48,$F$4:$F$48,AQ4,$E$4:$E$48,AY6)+SUMIFS($J$4:$J$48,$F$4:$F$48,AQ4,$E$4:$E$48,AY6)+SUMIFS($H$4:$H$48,$F$4:$F$48,AQ4,$E$4:$E$48,AY6)</f>
        <v>0</v>
      </c>
      <c r="BB6" s="371">
        <f>+P2</f>
        <v>0</v>
      </c>
      <c r="BD6" s="268"/>
      <c r="BE6" s="274">
        <f>IF($I$2=AQ4,1,IF($I$2=Jahr!$M$7,1,0))</f>
        <v>1</v>
      </c>
      <c r="BF6" s="728">
        <v>1</v>
      </c>
      <c r="BG6" s="699">
        <f t="shared" ref="BG6:BG43" si="33">IF(ISERROR(FIND("insen",$AR6,1)),0,+$AS6)</f>
        <v>0</v>
      </c>
      <c r="BH6" s="699">
        <f t="shared" ref="BH6:BH43" si="34">IF(ISERROR(FIND("insen",$AV6,1)),0,+$AW6)</f>
        <v>0</v>
      </c>
      <c r="BI6" s="699">
        <f t="shared" ref="BI6:BI43" si="35">IF(ISERROR(FIND("insen",$AZ6,1)),0,+$BA6)</f>
        <v>0</v>
      </c>
      <c r="BJ6" s="700">
        <f t="shared" ref="BJ6:BJ43" si="36">IF(ISERROR(FIND("ilgung",$AR6,1)),0,+$AS6)</f>
        <v>0</v>
      </c>
      <c r="BK6" s="700">
        <f t="shared" ref="BK6:BK43" si="37">IF(ISERROR(FIND("ilgung",$AV6,1)),0,+$AW6)</f>
        <v>0</v>
      </c>
      <c r="BL6" s="700">
        <f t="shared" ref="BL6:BL43" si="38">IF(ISERROR(FIND("ilgung",$AZ6,1)),0,+$BA6)</f>
        <v>0</v>
      </c>
      <c r="BM6" s="701">
        <f t="shared" ref="BM6:BM43" si="39">IF(ISERROR(FIND("ücklage",$AR6,1)),0,+$AS6)</f>
        <v>0</v>
      </c>
      <c r="BN6" s="701">
        <f t="shared" ref="BN6:BN43" si="40">IF(ISERROR(FIND("ücklage",$AV6,1)),0,+$AW6)</f>
        <v>0</v>
      </c>
      <c r="BO6" s="701">
        <f t="shared" ref="BO6:BO43" si="41">IF(ISERROR(FIND("ücklage",$AZ6,1)),0,+$BA6)</f>
        <v>0</v>
      </c>
      <c r="BP6" s="698">
        <f t="shared" ref="BP6:BP43" si="42">IF(ISERROR(FIND("teuer",$AR6,1)),0,+$AS6)</f>
        <v>0</v>
      </c>
      <c r="BQ6" s="698">
        <f t="shared" ref="BQ6:BQ43" si="43">IF(ISERROR(FIND("teuer",$AV6,1)),0,+$AW6)</f>
        <v>0</v>
      </c>
      <c r="BR6" s="698">
        <f t="shared" ref="BR6:BR43" si="44">IF(ISERROR(FIND("teuer",$AZ6,1)),0,+$BA6)</f>
        <v>0</v>
      </c>
      <c r="BS6" s="275">
        <f>SUMIFS($H$4:$H$48,$F$4:$F$48,AQ4,$B$4:$B$48,"&gt;0")</f>
        <v>0</v>
      </c>
      <c r="BT6" s="275">
        <f>SUMIFS($I$4:$I$48,$F$4:$F$48,AQ4,$B$4:$B$48,"&gt;0")</f>
        <v>0</v>
      </c>
      <c r="BU6" s="275">
        <f>SUMIFS($J$4:$J$48,$F$4:$F$48,AQ4,$B$4:$B$48,"&gt;0")</f>
        <v>0</v>
      </c>
      <c r="BV6" s="276"/>
      <c r="BW6" s="1056"/>
      <c r="BX6" s="1026"/>
    </row>
    <row r="7" spans="1:76" ht="13.35" customHeight="1" x14ac:dyDescent="0.45">
      <c r="A7" s="1003" t="str">
        <f t="shared" si="0"/>
        <v>!</v>
      </c>
      <c r="B7" s="721"/>
      <c r="C7" s="1180"/>
      <c r="D7" s="722"/>
      <c r="E7" s="585"/>
      <c r="F7" s="586"/>
      <c r="G7" s="592"/>
      <c r="H7" s="1191"/>
      <c r="I7" s="1192"/>
      <c r="J7" s="1193"/>
      <c r="K7" s="1057">
        <f t="shared" si="4"/>
        <v>0</v>
      </c>
      <c r="L7" s="1049">
        <f t="shared" si="2"/>
        <v>0</v>
      </c>
      <c r="M7" s="1050">
        <f t="shared" si="3"/>
        <v>0</v>
      </c>
      <c r="N7" s="1051">
        <f t="shared" si="5"/>
        <v>0</v>
      </c>
      <c r="O7" s="87">
        <f t="shared" si="6"/>
        <v>0</v>
      </c>
      <c r="P7" s="87" t="str">
        <f t="shared" si="7"/>
        <v/>
      </c>
      <c r="Q7" s="1052">
        <f t="shared" si="8"/>
        <v>0</v>
      </c>
      <c r="R7" s="87">
        <f t="shared" si="9"/>
        <v>0</v>
      </c>
      <c r="S7" s="87" t="str">
        <f t="shared" si="10"/>
        <v/>
      </c>
      <c r="T7" s="1052">
        <f t="shared" si="11"/>
        <v>0</v>
      </c>
      <c r="U7" s="87">
        <f t="shared" si="12"/>
        <v>0</v>
      </c>
      <c r="V7" s="87" t="str">
        <f t="shared" si="13"/>
        <v/>
      </c>
      <c r="W7" s="1052">
        <f t="shared" si="14"/>
        <v>1</v>
      </c>
      <c r="X7" s="87">
        <f t="shared" si="15"/>
        <v>0</v>
      </c>
      <c r="Y7" s="87">
        <f t="shared" si="16"/>
        <v>0</v>
      </c>
      <c r="Z7" s="1052">
        <f t="shared" si="17"/>
        <v>1</v>
      </c>
      <c r="AA7" s="87">
        <f t="shared" si="18"/>
        <v>0</v>
      </c>
      <c r="AB7" s="87">
        <f t="shared" si="19"/>
        <v>0</v>
      </c>
      <c r="AC7" s="1052">
        <f t="shared" si="20"/>
        <v>1</v>
      </c>
      <c r="AD7" s="87">
        <f t="shared" si="21"/>
        <v>0</v>
      </c>
      <c r="AE7" s="87">
        <f t="shared" si="22"/>
        <v>0</v>
      </c>
      <c r="AF7" s="1052">
        <f t="shared" si="23"/>
        <v>1</v>
      </c>
      <c r="AG7" s="87">
        <f t="shared" si="24"/>
        <v>0</v>
      </c>
      <c r="AH7" s="87">
        <f t="shared" si="25"/>
        <v>0</v>
      </c>
      <c r="AI7" s="1052">
        <f t="shared" si="26"/>
        <v>1</v>
      </c>
      <c r="AJ7" s="87">
        <f t="shared" si="27"/>
        <v>0</v>
      </c>
      <c r="AK7" s="87">
        <f t="shared" si="28"/>
        <v>0</v>
      </c>
      <c r="AL7" s="1052">
        <f t="shared" si="29"/>
        <v>0</v>
      </c>
      <c r="AM7" s="91">
        <f t="shared" si="30"/>
        <v>0</v>
      </c>
      <c r="AN7" s="91" t="str">
        <f t="shared" si="31"/>
        <v/>
      </c>
      <c r="AO7" s="1058" t="str">
        <f>+Parameter!$D$4</f>
        <v>A</v>
      </c>
      <c r="AP7" s="1054">
        <f t="shared" si="32"/>
        <v>0</v>
      </c>
      <c r="AQ7" s="369" t="str">
        <f>+Parameter!AH7</f>
        <v>L</v>
      </c>
      <c r="AR7" s="369" t="str">
        <f>+Parameter!AI7</f>
        <v>Lebensmittel</v>
      </c>
      <c r="AS7" s="622">
        <f>SUMIFS($I$4:$I$48,$F$4:$F$48,AQ4,$E$4:$E$48,AQ7)+SUMIFS($J$4:$J$48,$F$4:$F$48,AQ4,$E$4:$E$48,AQ7)+SUMIFS($H$4:$H$48,$F$4:$F$48,AQ4,$E$4:$E$48,AQ7)</f>
        <v>0</v>
      </c>
      <c r="AT7" s="367"/>
      <c r="AU7" s="369" t="str">
        <f>+Parameter!AL7</f>
        <v>I</v>
      </c>
      <c r="AV7" s="369" t="str">
        <f>+Parameter!AM7</f>
        <v>Internet</v>
      </c>
      <c r="AW7" s="367">
        <f>SUMIFS($I$4:$I$48,$F$4:$F$48,AQ4,$E$4:$E$48,AU7)+SUMIFS($J$4:$J$48,$F$4:$F$48,AQ4,$E$4:$E$48,AU7)+SUMIFS($H$4:$H$48,$F$4:$F$48,AQ4,$E$4:$E$48,AU7)</f>
        <v>0</v>
      </c>
      <c r="AX7" s="367"/>
      <c r="AY7" s="369">
        <f>+Parameter!AP7</f>
        <v>0</v>
      </c>
      <c r="AZ7" s="369">
        <f>+Parameter!AQ7</f>
        <v>0</v>
      </c>
      <c r="BA7" s="367">
        <f>SUMIFS($I$4:$I$48,$F$4:$F$48,AQ4,$E$4:$E$48,AY7)+SUMIFS($J$4:$J$48,$F$4:$F$48,AQ4,$E$4:$E$48,AY7)+SUMIFS($H$4:$H$48,$F$4:$F$48,AQ4,$E$4:$E$48,AY7)</f>
        <v>0</v>
      </c>
      <c r="BB7" s="372" t="str">
        <f>IF(BB8&lt;&gt;0,"Monatsende","")</f>
        <v/>
      </c>
      <c r="BD7" s="268"/>
      <c r="BE7" s="274">
        <f>IF($I$2=AQ4,1,IF($I$2=Jahr!$M$7,1,0))</f>
        <v>1</v>
      </c>
      <c r="BF7" s="728">
        <v>1</v>
      </c>
      <c r="BG7" s="699">
        <f t="shared" si="33"/>
        <v>0</v>
      </c>
      <c r="BH7" s="699">
        <f t="shared" si="34"/>
        <v>0</v>
      </c>
      <c r="BI7" s="699">
        <f t="shared" si="35"/>
        <v>0</v>
      </c>
      <c r="BJ7" s="700">
        <f t="shared" si="36"/>
        <v>0</v>
      </c>
      <c r="BK7" s="700">
        <f t="shared" si="37"/>
        <v>0</v>
      </c>
      <c r="BL7" s="700">
        <f t="shared" si="38"/>
        <v>0</v>
      </c>
      <c r="BM7" s="701">
        <f t="shared" si="39"/>
        <v>0</v>
      </c>
      <c r="BN7" s="701">
        <f t="shared" si="40"/>
        <v>0</v>
      </c>
      <c r="BO7" s="701">
        <f t="shared" si="41"/>
        <v>0</v>
      </c>
      <c r="BP7" s="698">
        <f t="shared" si="42"/>
        <v>0</v>
      </c>
      <c r="BQ7" s="698">
        <f t="shared" si="43"/>
        <v>0</v>
      </c>
      <c r="BR7" s="698">
        <f t="shared" si="44"/>
        <v>0</v>
      </c>
      <c r="BS7" s="270" t="s">
        <v>22</v>
      </c>
      <c r="BV7" s="1055"/>
      <c r="BW7" s="1056"/>
      <c r="BX7" s="1026"/>
    </row>
    <row r="8" spans="1:76" ht="13.35" customHeight="1" x14ac:dyDescent="0.45">
      <c r="A8" s="1003" t="str">
        <f t="shared" si="0"/>
        <v>!</v>
      </c>
      <c r="B8" s="721"/>
      <c r="C8" s="1180"/>
      <c r="D8" s="722"/>
      <c r="E8" s="585"/>
      <c r="F8" s="586"/>
      <c r="G8" s="592"/>
      <c r="H8" s="1191"/>
      <c r="I8" s="1192"/>
      <c r="J8" s="1193"/>
      <c r="K8" s="1057">
        <f t="shared" si="4"/>
        <v>0</v>
      </c>
      <c r="L8" s="1049">
        <f t="shared" si="2"/>
        <v>0</v>
      </c>
      <c r="M8" s="1050">
        <f t="shared" si="3"/>
        <v>0</v>
      </c>
      <c r="N8" s="1051">
        <f t="shared" si="5"/>
        <v>0</v>
      </c>
      <c r="O8" s="87">
        <f t="shared" si="6"/>
        <v>0</v>
      </c>
      <c r="P8" s="87" t="str">
        <f t="shared" si="7"/>
        <v/>
      </c>
      <c r="Q8" s="1052">
        <f t="shared" si="8"/>
        <v>0</v>
      </c>
      <c r="R8" s="87">
        <f t="shared" si="9"/>
        <v>0</v>
      </c>
      <c r="S8" s="87" t="str">
        <f t="shared" si="10"/>
        <v/>
      </c>
      <c r="T8" s="1052">
        <f t="shared" si="11"/>
        <v>0</v>
      </c>
      <c r="U8" s="87">
        <f t="shared" si="12"/>
        <v>0</v>
      </c>
      <c r="V8" s="87" t="str">
        <f t="shared" si="13"/>
        <v/>
      </c>
      <c r="W8" s="1052">
        <f t="shared" si="14"/>
        <v>1</v>
      </c>
      <c r="X8" s="87">
        <f t="shared" si="15"/>
        <v>0</v>
      </c>
      <c r="Y8" s="87">
        <f t="shared" si="16"/>
        <v>0</v>
      </c>
      <c r="Z8" s="1052">
        <f t="shared" si="17"/>
        <v>1</v>
      </c>
      <c r="AA8" s="87">
        <f t="shared" si="18"/>
        <v>0</v>
      </c>
      <c r="AB8" s="87">
        <f t="shared" si="19"/>
        <v>0</v>
      </c>
      <c r="AC8" s="1052">
        <f t="shared" si="20"/>
        <v>1</v>
      </c>
      <c r="AD8" s="87">
        <f t="shared" si="21"/>
        <v>0</v>
      </c>
      <c r="AE8" s="87">
        <f t="shared" si="22"/>
        <v>0</v>
      </c>
      <c r="AF8" s="1052">
        <f t="shared" si="23"/>
        <v>1</v>
      </c>
      <c r="AG8" s="87">
        <f t="shared" si="24"/>
        <v>0</v>
      </c>
      <c r="AH8" s="87">
        <f t="shared" si="25"/>
        <v>0</v>
      </c>
      <c r="AI8" s="1052">
        <f t="shared" si="26"/>
        <v>1</v>
      </c>
      <c r="AJ8" s="87">
        <f t="shared" si="27"/>
        <v>0</v>
      </c>
      <c r="AK8" s="87">
        <f t="shared" si="28"/>
        <v>0</v>
      </c>
      <c r="AL8" s="1052">
        <f t="shared" si="29"/>
        <v>0</v>
      </c>
      <c r="AM8" s="91">
        <f t="shared" si="30"/>
        <v>0</v>
      </c>
      <c r="AN8" s="91" t="str">
        <f t="shared" si="31"/>
        <v/>
      </c>
      <c r="AO8" s="1058" t="str">
        <f>+Parameter!$D$4</f>
        <v>A</v>
      </c>
      <c r="AP8" s="1054">
        <f t="shared" si="32"/>
        <v>0</v>
      </c>
      <c r="AQ8" s="374" t="str">
        <f>+Parameter!AH8</f>
        <v>V</v>
      </c>
      <c r="AR8" s="374" t="str">
        <f>+Parameter!AI8</f>
        <v>Versicherungen</v>
      </c>
      <c r="AS8" s="622">
        <f>SUMIFS($I$4:$I$48,$F$4:$F$48,AQ4,$E$4:$E$48,AQ8)+SUMIFS($J$4:$J$48,$F$4:$F$48,AQ4,$E$4:$E$48,AQ8)+SUMIFS($H$4:$H$48,$F$4:$F$48,AQ4,$E$4:$E$48,AQ8)</f>
        <v>0</v>
      </c>
      <c r="AT8" s="373"/>
      <c r="AU8" s="374" t="str">
        <f>+Parameter!AL8</f>
        <v>M</v>
      </c>
      <c r="AV8" s="374" t="str">
        <f>+Parameter!AM8</f>
        <v>Mobilfunk</v>
      </c>
      <c r="AW8" s="367">
        <f>SUMIFS($I$4:$I$48,$F$4:$F$48,AQ4,$E$4:$E$48,AU8)+SUMIFS($J$4:$J$48,$F$4:$F$48,AQ4,$E$4:$E$48,AU8)+SUMIFS($H$4:$H$48,$F$4:$F$48,AQ4,$E$4:$E$48,AU8)</f>
        <v>0</v>
      </c>
      <c r="AX8" s="373"/>
      <c r="AY8" s="374" t="str">
        <f>+Parameter!AP8</f>
        <v>S</v>
      </c>
      <c r="AZ8" s="374" t="str">
        <f>+Parameter!AQ8</f>
        <v>Sonstiges</v>
      </c>
      <c r="BA8" s="367">
        <f>SUMIFS($I$4:$I$48,$F$4:$F$48,AQ4,$E$4:$E$48,AY8)+SUMIFS($J$4:$J$48,$F$4:$F$48,AQ4,$E$4:$E$48,AY8)+SUMIFS($H$4:$H$48,$F$4:$F$48,AQ4,$E$4:$E$48,AY8)</f>
        <v>0</v>
      </c>
      <c r="BB8" s="375">
        <f>+P3</f>
        <v>0</v>
      </c>
      <c r="BD8" s="268"/>
      <c r="BE8" s="274">
        <f>IF($I$2=AQ4,1,IF($I$2=Jahr!$M$7,1,0))</f>
        <v>1</v>
      </c>
      <c r="BF8" s="728">
        <v>1</v>
      </c>
      <c r="BG8" s="702">
        <f t="shared" si="33"/>
        <v>0</v>
      </c>
      <c r="BH8" s="702">
        <f t="shared" si="34"/>
        <v>0</v>
      </c>
      <c r="BI8" s="702">
        <f t="shared" si="35"/>
        <v>0</v>
      </c>
      <c r="BJ8" s="703">
        <f t="shared" si="36"/>
        <v>0</v>
      </c>
      <c r="BK8" s="703">
        <f t="shared" si="37"/>
        <v>0</v>
      </c>
      <c r="BL8" s="703">
        <f t="shared" si="38"/>
        <v>0</v>
      </c>
      <c r="BM8" s="704">
        <f t="shared" si="39"/>
        <v>0</v>
      </c>
      <c r="BN8" s="704">
        <f t="shared" si="40"/>
        <v>0</v>
      </c>
      <c r="BO8" s="704">
        <f t="shared" si="41"/>
        <v>0</v>
      </c>
      <c r="BP8" s="705">
        <f t="shared" si="42"/>
        <v>0</v>
      </c>
      <c r="BQ8" s="705">
        <f t="shared" si="43"/>
        <v>0</v>
      </c>
      <c r="BR8" s="705">
        <f t="shared" si="44"/>
        <v>0</v>
      </c>
      <c r="BS8" s="277">
        <f>SUMIFS($H$4:$H$48,$F$4:$F$48,AQ4)</f>
        <v>0</v>
      </c>
      <c r="BT8" s="277">
        <f>SUMIFS($I$4:$I$48,$F$4:$F$48,AQ4)</f>
        <v>0</v>
      </c>
      <c r="BU8" s="277">
        <f>SUMIFS($J$4:$J$48,$F$4:$F$48,AQ4)</f>
        <v>0</v>
      </c>
      <c r="BV8" s="278">
        <f>IF($AP$2=0,+BW8-BB4,0)</f>
        <v>0</v>
      </c>
      <c r="BW8" s="1059">
        <f>+P$50</f>
        <v>0</v>
      </c>
      <c r="BX8" s="1026"/>
    </row>
    <row r="9" spans="1:76" ht="13.35" customHeight="1" x14ac:dyDescent="0.45">
      <c r="A9" s="1003" t="str">
        <f t="shared" si="0"/>
        <v>!</v>
      </c>
      <c r="B9" s="721"/>
      <c r="C9" s="1180"/>
      <c r="D9" s="722"/>
      <c r="E9" s="585"/>
      <c r="F9" s="586"/>
      <c r="G9" s="592"/>
      <c r="H9" s="1191"/>
      <c r="I9" s="1192"/>
      <c r="J9" s="1193"/>
      <c r="K9" s="1057">
        <f t="shared" si="4"/>
        <v>0</v>
      </c>
      <c r="L9" s="1049">
        <f t="shared" si="2"/>
        <v>0</v>
      </c>
      <c r="M9" s="1050">
        <f>IF(AND(B9&gt;0,B9&lt;&gt;"x",M8&lt;&gt;0),+M8+1,0)</f>
        <v>0</v>
      </c>
      <c r="N9" s="1051">
        <f t="shared" si="5"/>
        <v>0</v>
      </c>
      <c r="O9" s="87">
        <f t="shared" si="6"/>
        <v>0</v>
      </c>
      <c r="P9" s="87" t="str">
        <f t="shared" si="7"/>
        <v/>
      </c>
      <c r="Q9" s="1052">
        <f t="shared" si="8"/>
        <v>0</v>
      </c>
      <c r="R9" s="87">
        <f t="shared" si="9"/>
        <v>0</v>
      </c>
      <c r="S9" s="87" t="str">
        <f t="shared" si="10"/>
        <v/>
      </c>
      <c r="T9" s="1052">
        <f t="shared" si="11"/>
        <v>0</v>
      </c>
      <c r="U9" s="87">
        <f t="shared" si="12"/>
        <v>0</v>
      </c>
      <c r="V9" s="87" t="str">
        <f t="shared" si="13"/>
        <v/>
      </c>
      <c r="W9" s="1052">
        <f t="shared" si="14"/>
        <v>1</v>
      </c>
      <c r="X9" s="87">
        <f t="shared" si="15"/>
        <v>0</v>
      </c>
      <c r="Y9" s="87">
        <f t="shared" si="16"/>
        <v>0</v>
      </c>
      <c r="Z9" s="1052">
        <f t="shared" si="17"/>
        <v>1</v>
      </c>
      <c r="AA9" s="87">
        <f t="shared" si="18"/>
        <v>0</v>
      </c>
      <c r="AB9" s="87">
        <f t="shared" si="19"/>
        <v>0</v>
      </c>
      <c r="AC9" s="1052">
        <f t="shared" si="20"/>
        <v>1</v>
      </c>
      <c r="AD9" s="87">
        <f t="shared" si="21"/>
        <v>0</v>
      </c>
      <c r="AE9" s="87">
        <f t="shared" si="22"/>
        <v>0</v>
      </c>
      <c r="AF9" s="1052">
        <f t="shared" si="23"/>
        <v>1</v>
      </c>
      <c r="AG9" s="87">
        <f t="shared" si="24"/>
        <v>0</v>
      </c>
      <c r="AH9" s="87">
        <f t="shared" si="25"/>
        <v>0</v>
      </c>
      <c r="AI9" s="1052">
        <f t="shared" si="26"/>
        <v>1</v>
      </c>
      <c r="AJ9" s="87">
        <f t="shared" si="27"/>
        <v>0</v>
      </c>
      <c r="AK9" s="87">
        <f t="shared" si="28"/>
        <v>0</v>
      </c>
      <c r="AL9" s="1052">
        <f t="shared" si="29"/>
        <v>0</v>
      </c>
      <c r="AM9" s="91">
        <f t="shared" si="30"/>
        <v>0</v>
      </c>
      <c r="AN9" s="91" t="str">
        <f t="shared" si="31"/>
        <v/>
      </c>
      <c r="AO9" s="1053">
        <f>IF(AP9="E",1,0)</f>
        <v>0</v>
      </c>
      <c r="AP9" s="1054">
        <f t="shared" si="32"/>
        <v>0</v>
      </c>
      <c r="AQ9" s="216" t="str">
        <f>+Parameter!AH9</f>
        <v>Frei</v>
      </c>
      <c r="AR9" s="631"/>
      <c r="AS9" s="632">
        <f>SUM(AS10:AS13)</f>
        <v>0</v>
      </c>
      <c r="AT9" s="632"/>
      <c r="AU9" s="632"/>
      <c r="AV9" s="632"/>
      <c r="AW9" s="632">
        <f>SUM(AW10:AW13)</f>
        <v>0</v>
      </c>
      <c r="AX9" s="632"/>
      <c r="AY9" s="632"/>
      <c r="AZ9" s="632"/>
      <c r="BA9" s="632">
        <f>SUM(BA10:BA13)</f>
        <v>0</v>
      </c>
      <c r="BB9" s="634">
        <f>+BA9+AW9+AS9</f>
        <v>0</v>
      </c>
      <c r="BD9" s="268"/>
      <c r="BE9" s="274">
        <f>IF($I$2=AQ9,1,IF($I$2=Jahr!$M$7,1,0))</f>
        <v>1</v>
      </c>
      <c r="BF9" s="728">
        <v>1</v>
      </c>
      <c r="BG9" s="227"/>
      <c r="BH9" s="227"/>
      <c r="BI9" s="227"/>
      <c r="BJ9" s="227"/>
      <c r="BK9" s="227"/>
      <c r="BL9" s="227"/>
      <c r="BM9" s="227"/>
      <c r="BN9" s="227"/>
      <c r="BO9" s="227"/>
      <c r="BP9" s="273"/>
      <c r="BQ9" s="273"/>
      <c r="BR9" s="273"/>
      <c r="BV9" s="1055"/>
      <c r="BW9" s="1056"/>
      <c r="BX9" s="1026"/>
    </row>
    <row r="10" spans="1:76" ht="13.35" customHeight="1" x14ac:dyDescent="0.45">
      <c r="A10" s="1003" t="str">
        <f t="shared" si="0"/>
        <v>!</v>
      </c>
      <c r="B10" s="721"/>
      <c r="C10" s="1180"/>
      <c r="D10" s="722"/>
      <c r="E10" s="585"/>
      <c r="F10" s="586"/>
      <c r="G10" s="592"/>
      <c r="H10" s="1191"/>
      <c r="I10" s="1192"/>
      <c r="J10" s="1193"/>
      <c r="K10" s="1057">
        <f t="shared" si="4"/>
        <v>0</v>
      </c>
      <c r="L10" s="1049">
        <f t="shared" si="2"/>
        <v>0</v>
      </c>
      <c r="M10" s="1050">
        <f t="shared" ref="M10:M24" si="45">IF(AND(B10&gt;0,B10&lt;&gt;"x",M9&lt;&gt;0),+M9+1,0)</f>
        <v>0</v>
      </c>
      <c r="N10" s="1051">
        <f t="shared" si="5"/>
        <v>0</v>
      </c>
      <c r="O10" s="87">
        <f t="shared" si="6"/>
        <v>0</v>
      </c>
      <c r="P10" s="87" t="str">
        <f t="shared" si="7"/>
        <v/>
      </c>
      <c r="Q10" s="1052">
        <f t="shared" si="8"/>
        <v>0</v>
      </c>
      <c r="R10" s="87">
        <f t="shared" si="9"/>
        <v>0</v>
      </c>
      <c r="S10" s="87" t="str">
        <f t="shared" si="10"/>
        <v/>
      </c>
      <c r="T10" s="1052">
        <f t="shared" si="11"/>
        <v>0</v>
      </c>
      <c r="U10" s="87">
        <f t="shared" si="12"/>
        <v>0</v>
      </c>
      <c r="V10" s="87" t="str">
        <f t="shared" si="13"/>
        <v/>
      </c>
      <c r="W10" s="1052">
        <f t="shared" si="14"/>
        <v>1</v>
      </c>
      <c r="X10" s="87">
        <f t="shared" si="15"/>
        <v>0</v>
      </c>
      <c r="Y10" s="87">
        <f t="shared" si="16"/>
        <v>0</v>
      </c>
      <c r="Z10" s="1052">
        <f t="shared" si="17"/>
        <v>1</v>
      </c>
      <c r="AA10" s="87">
        <f t="shared" si="18"/>
        <v>0</v>
      </c>
      <c r="AB10" s="87">
        <f t="shared" si="19"/>
        <v>0</v>
      </c>
      <c r="AC10" s="1052">
        <f t="shared" si="20"/>
        <v>1</v>
      </c>
      <c r="AD10" s="87">
        <f t="shared" si="21"/>
        <v>0</v>
      </c>
      <c r="AE10" s="87">
        <f t="shared" si="22"/>
        <v>0</v>
      </c>
      <c r="AF10" s="1052">
        <f t="shared" si="23"/>
        <v>1</v>
      </c>
      <c r="AG10" s="87">
        <f t="shared" si="24"/>
        <v>0</v>
      </c>
      <c r="AH10" s="87">
        <f t="shared" si="25"/>
        <v>0</v>
      </c>
      <c r="AI10" s="1052">
        <f t="shared" si="26"/>
        <v>1</v>
      </c>
      <c r="AJ10" s="87">
        <f t="shared" si="27"/>
        <v>0</v>
      </c>
      <c r="AK10" s="87">
        <f t="shared" si="28"/>
        <v>0</v>
      </c>
      <c r="AL10" s="1052">
        <f t="shared" si="29"/>
        <v>0</v>
      </c>
      <c r="AM10" s="91">
        <f t="shared" si="30"/>
        <v>0</v>
      </c>
      <c r="AN10" s="91" t="str">
        <f t="shared" si="31"/>
        <v/>
      </c>
      <c r="AO10" s="1058" t="str">
        <f>+Parameter!$D$5</f>
        <v>A</v>
      </c>
      <c r="AP10" s="1054">
        <f t="shared" si="32"/>
        <v>0</v>
      </c>
      <c r="AQ10" s="376">
        <f>+Parameter!AH10</f>
        <v>0</v>
      </c>
      <c r="AR10" s="377">
        <f>+Parameter!AI10</f>
        <v>0</v>
      </c>
      <c r="AS10" s="623">
        <f>SUMIFS($I$4:$I$48,$F$4:$F$48,AQ9,$E$4:$E$48,AQ10)+SUMIFS($J$4:$J$48,$F$4:$F$48,AQ9,$E$4:$E$48,AQ10)+SUMIFS($H$4:$H$48,$F$4:$F$48,AQ9,$E$4:$E$48,AQ10)</f>
        <v>0</v>
      </c>
      <c r="AT10" s="367"/>
      <c r="AU10" s="376" t="str">
        <f>+Parameter!AL10</f>
        <v>F</v>
      </c>
      <c r="AV10" s="377" t="str">
        <f>+Parameter!AM10</f>
        <v>Förderkreise</v>
      </c>
      <c r="AW10" s="367">
        <f>SUMIFS($I$4:$I$48,$F$4:$F$48,AQ9,$E$4:$E$48,AU10)+SUMIFS($J$4:$J$48,$F$4:$F$48,AQ9,$E$4:$E$48,AU10)+SUMIFS($H$4:$H$48,$F$4:$F$48,AQ9,$E$4:$E$48,AU10)</f>
        <v>0</v>
      </c>
      <c r="AX10" s="367"/>
      <c r="AY10" s="376" t="str">
        <f>+Parameter!AP10</f>
        <v>U</v>
      </c>
      <c r="AZ10" s="377" t="str">
        <f>+Parameter!AQ10</f>
        <v>Urlaub</v>
      </c>
      <c r="BA10" s="367">
        <f>SUMIFS($I$4:$I$48,$F$4:$F$48,AQ9,$E$4:$E$48,AY10)+SUMIFS($J$4:$J$48,$F$4:$F$48,AQ9,$E$4:$E$48,AY10)+SUMIFS($H$4:$H$48,$F$4:$F$48,AQ9,$E$4:$E$48,AY10)</f>
        <v>0</v>
      </c>
      <c r="BB10" s="370" t="str">
        <f>IF(AND($B$50="y",BB11&lt;&gt;0),"aktuell","")</f>
        <v/>
      </c>
      <c r="BD10" s="268"/>
      <c r="BE10" s="274">
        <f>IF($I$2=AQ9,1,IF($I$2=Jahr!$M$7,1,0))</f>
        <v>1</v>
      </c>
      <c r="BF10" s="728">
        <v>1</v>
      </c>
      <c r="BG10" s="699">
        <f t="shared" si="33"/>
        <v>0</v>
      </c>
      <c r="BH10" s="699">
        <f t="shared" si="34"/>
        <v>0</v>
      </c>
      <c r="BI10" s="699">
        <f t="shared" si="35"/>
        <v>0</v>
      </c>
      <c r="BJ10" s="700">
        <f t="shared" si="36"/>
        <v>0</v>
      </c>
      <c r="BK10" s="700">
        <f t="shared" si="37"/>
        <v>0</v>
      </c>
      <c r="BL10" s="700">
        <f t="shared" si="38"/>
        <v>0</v>
      </c>
      <c r="BM10" s="701">
        <f t="shared" si="39"/>
        <v>0</v>
      </c>
      <c r="BN10" s="701">
        <f t="shared" si="40"/>
        <v>0</v>
      </c>
      <c r="BO10" s="701">
        <f t="shared" si="41"/>
        <v>0</v>
      </c>
      <c r="BP10" s="698">
        <f t="shared" si="42"/>
        <v>0</v>
      </c>
      <c r="BQ10" s="698">
        <f t="shared" si="43"/>
        <v>0</v>
      </c>
      <c r="BR10" s="698">
        <f t="shared" si="44"/>
        <v>0</v>
      </c>
      <c r="BS10" s="270" t="s">
        <v>8</v>
      </c>
      <c r="BV10" s="1055"/>
      <c r="BW10" s="1056"/>
      <c r="BX10" s="1026"/>
    </row>
    <row r="11" spans="1:76" ht="13.35" customHeight="1" x14ac:dyDescent="0.45">
      <c r="A11" s="1003" t="str">
        <f t="shared" si="0"/>
        <v>!</v>
      </c>
      <c r="B11" s="721"/>
      <c r="C11" s="1180"/>
      <c r="D11" s="722"/>
      <c r="E11" s="585"/>
      <c r="F11" s="586"/>
      <c r="G11" s="592"/>
      <c r="H11" s="1191"/>
      <c r="I11" s="1192"/>
      <c r="J11" s="1193"/>
      <c r="K11" s="1057">
        <f t="shared" si="4"/>
        <v>0</v>
      </c>
      <c r="L11" s="1049">
        <f t="shared" si="2"/>
        <v>0</v>
      </c>
      <c r="M11" s="1050">
        <f t="shared" si="45"/>
        <v>0</v>
      </c>
      <c r="N11" s="1051">
        <f t="shared" si="5"/>
        <v>0</v>
      </c>
      <c r="O11" s="87">
        <f t="shared" si="6"/>
        <v>0</v>
      </c>
      <c r="P11" s="87" t="str">
        <f t="shared" si="7"/>
        <v/>
      </c>
      <c r="Q11" s="1052">
        <f t="shared" si="8"/>
        <v>0</v>
      </c>
      <c r="R11" s="87">
        <f t="shared" si="9"/>
        <v>0</v>
      </c>
      <c r="S11" s="87" t="str">
        <f t="shared" si="10"/>
        <v/>
      </c>
      <c r="T11" s="1052">
        <f t="shared" si="11"/>
        <v>0</v>
      </c>
      <c r="U11" s="87">
        <f t="shared" si="12"/>
        <v>0</v>
      </c>
      <c r="V11" s="87" t="str">
        <f t="shared" si="13"/>
        <v/>
      </c>
      <c r="W11" s="1052">
        <f t="shared" si="14"/>
        <v>1</v>
      </c>
      <c r="X11" s="87">
        <f t="shared" si="15"/>
        <v>0</v>
      </c>
      <c r="Y11" s="87">
        <f t="shared" si="16"/>
        <v>0</v>
      </c>
      <c r="Z11" s="1052">
        <f t="shared" si="17"/>
        <v>1</v>
      </c>
      <c r="AA11" s="87">
        <f t="shared" si="18"/>
        <v>0</v>
      </c>
      <c r="AB11" s="87">
        <f t="shared" si="19"/>
        <v>0</v>
      </c>
      <c r="AC11" s="1052">
        <f t="shared" si="20"/>
        <v>1</v>
      </c>
      <c r="AD11" s="87">
        <f t="shared" si="21"/>
        <v>0</v>
      </c>
      <c r="AE11" s="87">
        <f t="shared" si="22"/>
        <v>0</v>
      </c>
      <c r="AF11" s="1052">
        <f t="shared" si="23"/>
        <v>1</v>
      </c>
      <c r="AG11" s="87">
        <f t="shared" si="24"/>
        <v>0</v>
      </c>
      <c r="AH11" s="87">
        <f t="shared" si="25"/>
        <v>0</v>
      </c>
      <c r="AI11" s="1052">
        <f t="shared" si="26"/>
        <v>1</v>
      </c>
      <c r="AJ11" s="87">
        <f t="shared" si="27"/>
        <v>0</v>
      </c>
      <c r="AK11" s="87">
        <f t="shared" si="28"/>
        <v>0</v>
      </c>
      <c r="AL11" s="1052">
        <f t="shared" si="29"/>
        <v>0</v>
      </c>
      <c r="AM11" s="91">
        <f t="shared" si="30"/>
        <v>0</v>
      </c>
      <c r="AN11" s="91" t="str">
        <f t="shared" si="31"/>
        <v/>
      </c>
      <c r="AO11" s="1058" t="str">
        <f>+Parameter!$D$5</f>
        <v>A</v>
      </c>
      <c r="AP11" s="1054">
        <f t="shared" si="32"/>
        <v>0</v>
      </c>
      <c r="AQ11" s="377">
        <f>+Parameter!AH11</f>
        <v>0</v>
      </c>
      <c r="AR11" s="377">
        <f>+Parameter!AI11</f>
        <v>0</v>
      </c>
      <c r="AS11" s="623">
        <f>SUMIFS($I$4:$I$48,$F$4:$F$48,AQ9,$E$4:$E$48,AQ11)+SUMIFS($J$4:$J$48,$F$4:$F$48,AQ9,$E$4:$E$48,AQ11)+SUMIFS($H$4:$H$48,$F$4:$F$48,AQ9,$E$4:$E$48,AQ11)</f>
        <v>0</v>
      </c>
      <c r="AT11" s="367"/>
      <c r="AU11" s="377" t="str">
        <f>+Parameter!AL11</f>
        <v>G</v>
      </c>
      <c r="AV11" s="377" t="str">
        <f>+Parameter!AM11</f>
        <v>Geschenke</v>
      </c>
      <c r="AW11" s="367">
        <f>SUMIFS($I$4:$I$48,$F$4:$F$48,AQ9,$E$4:$E$48,AU11)+SUMIFS($J$4:$J$48,$F$4:$F$48,AQ9,$E$4:$E$48,AU11)+SUMIFS($H$4:$H$48,$F$4:$F$48,AQ9,$E$4:$E$48,AU11)</f>
        <v>0</v>
      </c>
      <c r="AX11" s="367"/>
      <c r="AY11" s="377" t="str">
        <f>+Parameter!AP11</f>
        <v>V</v>
      </c>
      <c r="AZ11" s="377" t="str">
        <f>+Parameter!AQ11</f>
        <v>Veranstaltungn</v>
      </c>
      <c r="BA11" s="367">
        <f>SUMIFS($I$4:$I$48,$F$4:$F$48,AQ9,$E$4:$E$48,AY11)+SUMIFS($J$4:$J$48,$F$4:$F$48,AQ9,$E$4:$E$48,AY11)+SUMIFS($H$4:$H$48,$F$4:$F$48,AQ9,$E$4:$E$48,AY11)</f>
        <v>0</v>
      </c>
      <c r="BB11" s="371">
        <f>+S2</f>
        <v>0</v>
      </c>
      <c r="BD11" s="268"/>
      <c r="BE11" s="274">
        <f>IF($I$2=AQ9,1,IF($I$2=Jahr!$M$7,1,0))</f>
        <v>1</v>
      </c>
      <c r="BF11" s="728">
        <v>1</v>
      </c>
      <c r="BG11" s="699">
        <f t="shared" si="33"/>
        <v>0</v>
      </c>
      <c r="BH11" s="699">
        <f t="shared" si="34"/>
        <v>0</v>
      </c>
      <c r="BI11" s="699">
        <f t="shared" si="35"/>
        <v>0</v>
      </c>
      <c r="BJ11" s="700">
        <f t="shared" si="36"/>
        <v>0</v>
      </c>
      <c r="BK11" s="700">
        <f t="shared" si="37"/>
        <v>0</v>
      </c>
      <c r="BL11" s="700">
        <f t="shared" si="38"/>
        <v>0</v>
      </c>
      <c r="BM11" s="701">
        <f t="shared" si="39"/>
        <v>0</v>
      </c>
      <c r="BN11" s="701">
        <f t="shared" si="40"/>
        <v>0</v>
      </c>
      <c r="BO11" s="701">
        <f t="shared" si="41"/>
        <v>0</v>
      </c>
      <c r="BP11" s="698">
        <f t="shared" si="42"/>
        <v>0</v>
      </c>
      <c r="BQ11" s="698">
        <f t="shared" si="43"/>
        <v>0</v>
      </c>
      <c r="BR11" s="698">
        <f t="shared" si="44"/>
        <v>0</v>
      </c>
      <c r="BS11" s="275">
        <f>SUMIFS($H$4:$H$48,$F$4:$F$48,AQ9,$B$4:$B$48,"&gt;0")</f>
        <v>0</v>
      </c>
      <c r="BT11" s="275">
        <f>SUMIFS($I$4:$I$48,$F$4:$F$48,AQ9,$B$4:$B$48,"&gt;0")</f>
        <v>0</v>
      </c>
      <c r="BU11" s="275">
        <f>SUMIFS($J$4:$J$48,$F$4:$F$48,AQ9,$B$4:$B$48,"&gt;0")</f>
        <v>0</v>
      </c>
      <c r="BV11" s="276"/>
      <c r="BW11" s="1056"/>
      <c r="BX11" s="1026"/>
    </row>
    <row r="12" spans="1:76" ht="13.35" customHeight="1" x14ac:dyDescent="0.45">
      <c r="A12" s="1003" t="str">
        <f t="shared" si="0"/>
        <v>!</v>
      </c>
      <c r="B12" s="721"/>
      <c r="C12" s="1180"/>
      <c r="D12" s="722"/>
      <c r="E12" s="585"/>
      <c r="F12" s="586"/>
      <c r="G12" s="592"/>
      <c r="H12" s="1191"/>
      <c r="I12" s="1192"/>
      <c r="J12" s="1193"/>
      <c r="K12" s="1057">
        <f t="shared" si="4"/>
        <v>0</v>
      </c>
      <c r="L12" s="1049">
        <f t="shared" si="2"/>
        <v>0</v>
      </c>
      <c r="M12" s="1050">
        <f t="shared" ref="M12:M17" si="46">IF(AND(B12&gt;0,B12&lt;&gt;"x",M11&lt;&gt;0),+M11+1,0)</f>
        <v>0</v>
      </c>
      <c r="N12" s="1051">
        <f t="shared" si="5"/>
        <v>0</v>
      </c>
      <c r="O12" s="87">
        <f t="shared" si="6"/>
        <v>0</v>
      </c>
      <c r="P12" s="87" t="str">
        <f t="shared" si="7"/>
        <v/>
      </c>
      <c r="Q12" s="1052">
        <f t="shared" si="8"/>
        <v>0</v>
      </c>
      <c r="R12" s="87">
        <f t="shared" si="9"/>
        <v>0</v>
      </c>
      <c r="S12" s="87" t="str">
        <f t="shared" si="10"/>
        <v/>
      </c>
      <c r="T12" s="1052">
        <f t="shared" si="11"/>
        <v>0</v>
      </c>
      <c r="U12" s="87">
        <f t="shared" si="12"/>
        <v>0</v>
      </c>
      <c r="V12" s="87" t="str">
        <f t="shared" si="13"/>
        <v/>
      </c>
      <c r="W12" s="1052">
        <f t="shared" si="14"/>
        <v>1</v>
      </c>
      <c r="X12" s="87">
        <f t="shared" si="15"/>
        <v>0</v>
      </c>
      <c r="Y12" s="87">
        <f t="shared" si="16"/>
        <v>0</v>
      </c>
      <c r="Z12" s="1052">
        <f t="shared" si="17"/>
        <v>1</v>
      </c>
      <c r="AA12" s="87">
        <f t="shared" si="18"/>
        <v>0</v>
      </c>
      <c r="AB12" s="87">
        <f t="shared" si="19"/>
        <v>0</v>
      </c>
      <c r="AC12" s="1052">
        <f t="shared" si="20"/>
        <v>1</v>
      </c>
      <c r="AD12" s="87">
        <f t="shared" si="21"/>
        <v>0</v>
      </c>
      <c r="AE12" s="87">
        <f t="shared" si="22"/>
        <v>0</v>
      </c>
      <c r="AF12" s="1052">
        <f t="shared" si="23"/>
        <v>1</v>
      </c>
      <c r="AG12" s="87">
        <f t="shared" si="24"/>
        <v>0</v>
      </c>
      <c r="AH12" s="87">
        <f t="shared" si="25"/>
        <v>0</v>
      </c>
      <c r="AI12" s="1052">
        <f t="shared" si="26"/>
        <v>1</v>
      </c>
      <c r="AJ12" s="87">
        <f t="shared" si="27"/>
        <v>0</v>
      </c>
      <c r="AK12" s="87">
        <f t="shared" si="28"/>
        <v>0</v>
      </c>
      <c r="AL12" s="1052">
        <f t="shared" si="29"/>
        <v>0</v>
      </c>
      <c r="AM12" s="91">
        <f t="shared" si="30"/>
        <v>0</v>
      </c>
      <c r="AN12" s="91" t="str">
        <f t="shared" si="31"/>
        <v/>
      </c>
      <c r="AO12" s="1058" t="str">
        <f>+Parameter!$D$5</f>
        <v>A</v>
      </c>
      <c r="AP12" s="1054">
        <f t="shared" si="32"/>
        <v>0</v>
      </c>
      <c r="AQ12" s="377">
        <f>+Parameter!AH12</f>
        <v>0</v>
      </c>
      <c r="AR12" s="377">
        <f>+Parameter!AI12</f>
        <v>0</v>
      </c>
      <c r="AS12" s="623">
        <f>SUMIFS($I$4:$I$48,$F$4:$F$48,AQ9,$E$4:$E$48,AQ12)+SUMIFS($J$4:$J$48,$F$4:$F$48,AQ9,$E$4:$E$48,AQ12)+SUMIFS($H$4:$H$48,$F$4:$F$48,AQ9,$E$4:$E$48,AQ12)</f>
        <v>0</v>
      </c>
      <c r="AT12" s="367"/>
      <c r="AU12" s="377" t="str">
        <f>+Parameter!AL12</f>
        <v>H</v>
      </c>
      <c r="AV12" s="377" t="str">
        <f>+Parameter!AM12</f>
        <v>Hobby</v>
      </c>
      <c r="AW12" s="367">
        <f>SUMIFS($I$4:$I$48,$F$4:$F$48,AQ9,$E$4:$E$48,AU12)+SUMIFS($J$4:$J$48,$F$4:$F$48,AQ9,$E$4:$E$48,AU12)+SUMIFS($H$4:$H$48,$F$4:$F$48,AQ9,$E$4:$E$48,AU12)</f>
        <v>0</v>
      </c>
      <c r="AX12" s="367"/>
      <c r="AY12" s="377">
        <f>+Parameter!AP12</f>
        <v>0</v>
      </c>
      <c r="AZ12" s="377">
        <f>+Parameter!AQ12</f>
        <v>0</v>
      </c>
      <c r="BA12" s="367">
        <f>SUMIFS($I$4:$I$48,$F$4:$F$48,AQ9,$E$4:$E$48,AY12)+SUMIFS($J$4:$J$48,$F$4:$F$48,AQ9,$E$4:$E$48,AY12)+SUMIFS($H$4:$H$48,$F$4:$F$48,AQ9,$E$4:$E$48,AY12)</f>
        <v>0</v>
      </c>
      <c r="BB12" s="372" t="str">
        <f>IF(BB13&lt;&gt;0,"Monatsende","")</f>
        <v/>
      </c>
      <c r="BD12" s="268"/>
      <c r="BE12" s="274">
        <f>IF($I$2=AQ9,1,IF($I$2=Jahr!$M$7,1,0))</f>
        <v>1</v>
      </c>
      <c r="BF12" s="728">
        <v>1</v>
      </c>
      <c r="BG12" s="699">
        <f t="shared" si="33"/>
        <v>0</v>
      </c>
      <c r="BH12" s="699">
        <f t="shared" si="34"/>
        <v>0</v>
      </c>
      <c r="BI12" s="699">
        <f t="shared" si="35"/>
        <v>0</v>
      </c>
      <c r="BJ12" s="700">
        <f t="shared" si="36"/>
        <v>0</v>
      </c>
      <c r="BK12" s="700">
        <f t="shared" si="37"/>
        <v>0</v>
      </c>
      <c r="BL12" s="700">
        <f t="shared" si="38"/>
        <v>0</v>
      </c>
      <c r="BM12" s="701">
        <f t="shared" si="39"/>
        <v>0</v>
      </c>
      <c r="BN12" s="701">
        <f t="shared" si="40"/>
        <v>0</v>
      </c>
      <c r="BO12" s="701">
        <f t="shared" si="41"/>
        <v>0</v>
      </c>
      <c r="BP12" s="698">
        <f t="shared" si="42"/>
        <v>0</v>
      </c>
      <c r="BQ12" s="698">
        <f t="shared" si="43"/>
        <v>0</v>
      </c>
      <c r="BR12" s="698">
        <f t="shared" si="44"/>
        <v>0</v>
      </c>
      <c r="BS12" s="270" t="s">
        <v>22</v>
      </c>
      <c r="BV12" s="1055"/>
      <c r="BW12" s="1056"/>
      <c r="BX12" s="1026"/>
    </row>
    <row r="13" spans="1:76" ht="13.35" customHeight="1" x14ac:dyDescent="0.45">
      <c r="A13" s="1003" t="str">
        <f t="shared" si="0"/>
        <v>!</v>
      </c>
      <c r="B13" s="721"/>
      <c r="C13" s="1180"/>
      <c r="D13" s="722"/>
      <c r="E13" s="585"/>
      <c r="F13" s="586"/>
      <c r="G13" s="592"/>
      <c r="H13" s="1191"/>
      <c r="I13" s="1192"/>
      <c r="J13" s="1193"/>
      <c r="K13" s="1057">
        <f t="shared" si="4"/>
        <v>0</v>
      </c>
      <c r="L13" s="1049">
        <f t="shared" si="2"/>
        <v>0</v>
      </c>
      <c r="M13" s="1050">
        <f t="shared" si="46"/>
        <v>0</v>
      </c>
      <c r="N13" s="1051">
        <f t="shared" si="5"/>
        <v>0</v>
      </c>
      <c r="O13" s="87">
        <f t="shared" si="6"/>
        <v>0</v>
      </c>
      <c r="P13" s="87" t="str">
        <f t="shared" si="7"/>
        <v/>
      </c>
      <c r="Q13" s="1052">
        <f t="shared" si="8"/>
        <v>0</v>
      </c>
      <c r="R13" s="87">
        <f t="shared" si="9"/>
        <v>0</v>
      </c>
      <c r="S13" s="87" t="str">
        <f t="shared" si="10"/>
        <v/>
      </c>
      <c r="T13" s="1052">
        <f t="shared" si="11"/>
        <v>0</v>
      </c>
      <c r="U13" s="87">
        <f t="shared" si="12"/>
        <v>0</v>
      </c>
      <c r="V13" s="87" t="str">
        <f t="shared" si="13"/>
        <v/>
      </c>
      <c r="W13" s="1052">
        <f t="shared" si="14"/>
        <v>1</v>
      </c>
      <c r="X13" s="87">
        <f t="shared" si="15"/>
        <v>0</v>
      </c>
      <c r="Y13" s="87">
        <f t="shared" si="16"/>
        <v>0</v>
      </c>
      <c r="Z13" s="1052">
        <f t="shared" si="17"/>
        <v>1</v>
      </c>
      <c r="AA13" s="87">
        <f t="shared" si="18"/>
        <v>0</v>
      </c>
      <c r="AB13" s="87">
        <f t="shared" si="19"/>
        <v>0</v>
      </c>
      <c r="AC13" s="1052">
        <f t="shared" si="20"/>
        <v>1</v>
      </c>
      <c r="AD13" s="87">
        <f t="shared" si="21"/>
        <v>0</v>
      </c>
      <c r="AE13" s="87">
        <f t="shared" si="22"/>
        <v>0</v>
      </c>
      <c r="AF13" s="1052">
        <f t="shared" si="23"/>
        <v>1</v>
      </c>
      <c r="AG13" s="87">
        <f t="shared" si="24"/>
        <v>0</v>
      </c>
      <c r="AH13" s="87">
        <f t="shared" si="25"/>
        <v>0</v>
      </c>
      <c r="AI13" s="1052">
        <f t="shared" si="26"/>
        <v>1</v>
      </c>
      <c r="AJ13" s="87">
        <f t="shared" si="27"/>
        <v>0</v>
      </c>
      <c r="AK13" s="87">
        <f t="shared" si="28"/>
        <v>0</v>
      </c>
      <c r="AL13" s="1052">
        <f t="shared" si="29"/>
        <v>0</v>
      </c>
      <c r="AM13" s="91">
        <f t="shared" si="30"/>
        <v>0</v>
      </c>
      <c r="AN13" s="91" t="str">
        <f t="shared" si="31"/>
        <v/>
      </c>
      <c r="AO13" s="1058" t="str">
        <f>+Parameter!$D$5</f>
        <v>A</v>
      </c>
      <c r="AP13" s="1054">
        <f t="shared" si="32"/>
        <v>0</v>
      </c>
      <c r="AQ13" s="378">
        <f>+Parameter!AH13</f>
        <v>0</v>
      </c>
      <c r="AR13" s="378">
        <f>+Parameter!AI13</f>
        <v>0</v>
      </c>
      <c r="AS13" s="623">
        <f>SUMIFS($I$4:$I$48,$F$4:$F$48,AQ9,$E$4:$E$48,AQ13)+SUMIFS($J$4:$J$48,$F$4:$F$48,AQ9,$E$4:$E$48,AQ13)+SUMIFS($H$4:$H$48,$F$4:$F$48,AQ9,$E$4:$E$48,AQ13)</f>
        <v>0</v>
      </c>
      <c r="AT13" s="373"/>
      <c r="AU13" s="378" t="str">
        <f>+Parameter!AL13</f>
        <v>S</v>
      </c>
      <c r="AV13" s="378" t="str">
        <f>+Parameter!AM13</f>
        <v>Sport</v>
      </c>
      <c r="AW13" s="367">
        <f>SUMIFS($I$4:$I$48,$F$4:$F$48,AQ9,$E$4:$E$48,AU13)+SUMIFS($J$4:$J$48,$F$4:$F$48,AQ9,$E$4:$E$48,AU13)+SUMIFS($H$4:$H$48,$F$4:$F$48,AQ9,$E$4:$E$48,AU13)</f>
        <v>0</v>
      </c>
      <c r="AX13" s="373"/>
      <c r="AY13" s="378" t="str">
        <f>+Parameter!AP13</f>
        <v>A</v>
      </c>
      <c r="AZ13" s="378" t="str">
        <f>+Parameter!AQ13</f>
        <v>Akkordeon</v>
      </c>
      <c r="BA13" s="367">
        <f>SUMIFS($I$4:$I$48,$F$4:$F$48,AQ9,$E$4:$E$48,AY13)+SUMIFS($J$4:$J$48,$F$4:$F$48,AQ9,$E$4:$E$48,AY13)+SUMIFS($H$4:$H$48,$F$4:$F$48,AQ9,$E$4:$E$48,AY13)</f>
        <v>0</v>
      </c>
      <c r="BB13" s="375">
        <f>+S3</f>
        <v>0</v>
      </c>
      <c r="BD13" s="268"/>
      <c r="BE13" s="274">
        <f>IF($I$2=AQ9,1,IF($I$2=Jahr!$M$7,1,0))</f>
        <v>1</v>
      </c>
      <c r="BF13" s="728">
        <v>1</v>
      </c>
      <c r="BG13" s="702">
        <f t="shared" si="33"/>
        <v>0</v>
      </c>
      <c r="BH13" s="702">
        <f t="shared" si="34"/>
        <v>0</v>
      </c>
      <c r="BI13" s="702">
        <f t="shared" si="35"/>
        <v>0</v>
      </c>
      <c r="BJ13" s="703">
        <f t="shared" si="36"/>
        <v>0</v>
      </c>
      <c r="BK13" s="703">
        <f t="shared" si="37"/>
        <v>0</v>
      </c>
      <c r="BL13" s="703">
        <f t="shared" si="38"/>
        <v>0</v>
      </c>
      <c r="BM13" s="704">
        <f t="shared" si="39"/>
        <v>0</v>
      </c>
      <c r="BN13" s="704">
        <f t="shared" si="40"/>
        <v>0</v>
      </c>
      <c r="BO13" s="704">
        <f t="shared" si="41"/>
        <v>0</v>
      </c>
      <c r="BP13" s="705">
        <f t="shared" si="42"/>
        <v>0</v>
      </c>
      <c r="BQ13" s="705">
        <f t="shared" si="43"/>
        <v>0</v>
      </c>
      <c r="BR13" s="705">
        <f t="shared" si="44"/>
        <v>0</v>
      </c>
      <c r="BS13" s="277">
        <f>SUMIFS($H$4:$H$48,$F$4:$F$48,AQ9)</f>
        <v>0</v>
      </c>
      <c r="BT13" s="277">
        <f>SUMIFS($I$4:$I$48,$F$4:$F$48,AQ9)</f>
        <v>0</v>
      </c>
      <c r="BU13" s="277">
        <f>SUMIFS($J$4:$J$48,$F$4:$F$48,AQ9)</f>
        <v>0</v>
      </c>
      <c r="BV13" s="278">
        <f>IF($AP$2=0,+BW13-BB9,0)</f>
        <v>0</v>
      </c>
      <c r="BW13" s="1059">
        <f>+S$50</f>
        <v>0</v>
      </c>
      <c r="BX13" s="1026"/>
    </row>
    <row r="14" spans="1:76" ht="13.35" customHeight="1" x14ac:dyDescent="0.45">
      <c r="A14" s="1003" t="str">
        <f t="shared" si="0"/>
        <v>!</v>
      </c>
      <c r="B14" s="721"/>
      <c r="C14" s="1180"/>
      <c r="D14" s="722"/>
      <c r="E14" s="585"/>
      <c r="F14" s="586"/>
      <c r="G14" s="592"/>
      <c r="H14" s="1191"/>
      <c r="I14" s="1192"/>
      <c r="J14" s="1193"/>
      <c r="K14" s="1057">
        <f t="shared" si="4"/>
        <v>0</v>
      </c>
      <c r="L14" s="1049">
        <f t="shared" si="2"/>
        <v>0</v>
      </c>
      <c r="M14" s="1050">
        <f t="shared" si="46"/>
        <v>0</v>
      </c>
      <c r="N14" s="1051">
        <f t="shared" si="5"/>
        <v>0</v>
      </c>
      <c r="O14" s="87">
        <f t="shared" si="6"/>
        <v>0</v>
      </c>
      <c r="P14" s="87" t="str">
        <f t="shared" si="7"/>
        <v/>
      </c>
      <c r="Q14" s="1052">
        <f t="shared" si="8"/>
        <v>0</v>
      </c>
      <c r="R14" s="87">
        <f t="shared" si="9"/>
        <v>0</v>
      </c>
      <c r="S14" s="87" t="str">
        <f t="shared" si="10"/>
        <v/>
      </c>
      <c r="T14" s="1052">
        <f t="shared" si="11"/>
        <v>0</v>
      </c>
      <c r="U14" s="87">
        <f t="shared" si="12"/>
        <v>0</v>
      </c>
      <c r="V14" s="87" t="str">
        <f t="shared" si="13"/>
        <v/>
      </c>
      <c r="W14" s="1052">
        <f t="shared" si="14"/>
        <v>1</v>
      </c>
      <c r="X14" s="87">
        <f t="shared" si="15"/>
        <v>0</v>
      </c>
      <c r="Y14" s="87">
        <f t="shared" si="16"/>
        <v>0</v>
      </c>
      <c r="Z14" s="1052">
        <f t="shared" si="17"/>
        <v>1</v>
      </c>
      <c r="AA14" s="87">
        <f t="shared" si="18"/>
        <v>0</v>
      </c>
      <c r="AB14" s="87">
        <f t="shared" si="19"/>
        <v>0</v>
      </c>
      <c r="AC14" s="1052">
        <f t="shared" si="20"/>
        <v>1</v>
      </c>
      <c r="AD14" s="87">
        <f t="shared" si="21"/>
        <v>0</v>
      </c>
      <c r="AE14" s="87">
        <f t="shared" si="22"/>
        <v>0</v>
      </c>
      <c r="AF14" s="1052">
        <f t="shared" si="23"/>
        <v>1</v>
      </c>
      <c r="AG14" s="87">
        <f t="shared" si="24"/>
        <v>0</v>
      </c>
      <c r="AH14" s="87">
        <f t="shared" si="25"/>
        <v>0</v>
      </c>
      <c r="AI14" s="1052">
        <f t="shared" si="26"/>
        <v>1</v>
      </c>
      <c r="AJ14" s="87">
        <f t="shared" si="27"/>
        <v>0</v>
      </c>
      <c r="AK14" s="87">
        <f t="shared" si="28"/>
        <v>0</v>
      </c>
      <c r="AL14" s="1052">
        <f t="shared" si="29"/>
        <v>0</v>
      </c>
      <c r="AM14" s="91">
        <f t="shared" si="30"/>
        <v>0</v>
      </c>
      <c r="AN14" s="91" t="str">
        <f t="shared" si="31"/>
        <v/>
      </c>
      <c r="AO14" s="1053">
        <f>IF(AP14="E",1,0)</f>
        <v>0</v>
      </c>
      <c r="AP14" s="1054">
        <f t="shared" si="32"/>
        <v>0</v>
      </c>
      <c r="AQ14" s="217" t="str">
        <f>+Parameter!AH14</f>
        <v>Arzt</v>
      </c>
      <c r="AR14" s="631"/>
      <c r="AS14" s="632">
        <f>SUM(AS15:AS18)</f>
        <v>0</v>
      </c>
      <c r="AT14" s="632"/>
      <c r="AU14" s="632"/>
      <c r="AV14" s="632"/>
      <c r="AW14" s="632">
        <f>SUM(AW15:AW18)</f>
        <v>0</v>
      </c>
      <c r="AX14" s="632"/>
      <c r="AY14" s="632"/>
      <c r="AZ14" s="632"/>
      <c r="BA14" s="632">
        <f>SUM(BA15:BA18)</f>
        <v>0</v>
      </c>
      <c r="BB14" s="634">
        <f>+BA14+AW14+AS14</f>
        <v>0</v>
      </c>
      <c r="BD14" s="268"/>
      <c r="BE14" s="274">
        <f>IF($I$2=AQ14,1,IF($I$2=Jahr!$M$7,1,0))</f>
        <v>1</v>
      </c>
      <c r="BF14" s="728">
        <v>1</v>
      </c>
      <c r="BG14" s="227"/>
      <c r="BH14" s="227"/>
      <c r="BI14" s="227"/>
      <c r="BJ14" s="227"/>
      <c r="BK14" s="227"/>
      <c r="BL14" s="227"/>
      <c r="BM14" s="227"/>
      <c r="BN14" s="227"/>
      <c r="BO14" s="227"/>
      <c r="BP14" s="273"/>
      <c r="BQ14" s="273"/>
      <c r="BR14" s="273"/>
      <c r="BV14" s="1055"/>
      <c r="BW14" s="1056"/>
      <c r="BX14" s="1026"/>
    </row>
    <row r="15" spans="1:76" ht="13.35" customHeight="1" x14ac:dyDescent="0.45">
      <c r="A15" s="1003" t="str">
        <f t="shared" si="0"/>
        <v>!</v>
      </c>
      <c r="B15" s="721"/>
      <c r="C15" s="1180"/>
      <c r="D15" s="722"/>
      <c r="E15" s="585"/>
      <c r="F15" s="586"/>
      <c r="G15" s="592"/>
      <c r="H15" s="1191"/>
      <c r="I15" s="1192"/>
      <c r="J15" s="1193"/>
      <c r="K15" s="1057">
        <f t="shared" si="4"/>
        <v>0</v>
      </c>
      <c r="L15" s="1049">
        <f t="shared" si="2"/>
        <v>0</v>
      </c>
      <c r="M15" s="1050">
        <f t="shared" si="46"/>
        <v>0</v>
      </c>
      <c r="N15" s="1051">
        <f t="shared" si="5"/>
        <v>0</v>
      </c>
      <c r="O15" s="87">
        <f t="shared" si="6"/>
        <v>0</v>
      </c>
      <c r="P15" s="87" t="str">
        <f t="shared" si="7"/>
        <v/>
      </c>
      <c r="Q15" s="1052">
        <f t="shared" si="8"/>
        <v>0</v>
      </c>
      <c r="R15" s="87">
        <f t="shared" si="9"/>
        <v>0</v>
      </c>
      <c r="S15" s="87" t="str">
        <f t="shared" si="10"/>
        <v/>
      </c>
      <c r="T15" s="1052">
        <f t="shared" si="11"/>
        <v>0</v>
      </c>
      <c r="U15" s="87">
        <f t="shared" si="12"/>
        <v>0</v>
      </c>
      <c r="V15" s="87" t="str">
        <f t="shared" si="13"/>
        <v/>
      </c>
      <c r="W15" s="1052">
        <f t="shared" si="14"/>
        <v>1</v>
      </c>
      <c r="X15" s="87">
        <f t="shared" si="15"/>
        <v>0</v>
      </c>
      <c r="Y15" s="87">
        <f t="shared" si="16"/>
        <v>0</v>
      </c>
      <c r="Z15" s="1052">
        <f t="shared" si="17"/>
        <v>1</v>
      </c>
      <c r="AA15" s="87">
        <f t="shared" si="18"/>
        <v>0</v>
      </c>
      <c r="AB15" s="87">
        <f t="shared" si="19"/>
        <v>0</v>
      </c>
      <c r="AC15" s="1052">
        <f t="shared" si="20"/>
        <v>1</v>
      </c>
      <c r="AD15" s="87">
        <f t="shared" si="21"/>
        <v>0</v>
      </c>
      <c r="AE15" s="87">
        <f t="shared" si="22"/>
        <v>0</v>
      </c>
      <c r="AF15" s="1052">
        <f t="shared" si="23"/>
        <v>1</v>
      </c>
      <c r="AG15" s="87">
        <f t="shared" si="24"/>
        <v>0</v>
      </c>
      <c r="AH15" s="87">
        <f t="shared" si="25"/>
        <v>0</v>
      </c>
      <c r="AI15" s="1052">
        <f t="shared" si="26"/>
        <v>1</v>
      </c>
      <c r="AJ15" s="87">
        <f t="shared" si="27"/>
        <v>0</v>
      </c>
      <c r="AK15" s="87">
        <f t="shared" si="28"/>
        <v>0</v>
      </c>
      <c r="AL15" s="1052">
        <f t="shared" si="29"/>
        <v>0</v>
      </c>
      <c r="AM15" s="91">
        <f t="shared" si="30"/>
        <v>0</v>
      </c>
      <c r="AN15" s="91" t="str">
        <f t="shared" si="31"/>
        <v/>
      </c>
      <c r="AO15" s="1058" t="str">
        <f>+Parameter!$D$6</f>
        <v>A</v>
      </c>
      <c r="AP15" s="1054">
        <f t="shared" si="32"/>
        <v>0</v>
      </c>
      <c r="AQ15" s="380" t="str">
        <f>+Parameter!AH15</f>
        <v>A</v>
      </c>
      <c r="AR15" s="381" t="str">
        <f>+Parameter!AI15</f>
        <v>Augenarzt</v>
      </c>
      <c r="AS15" s="501">
        <f>SUMIFS($I$4:$I$48,$F$4:$F$48,AQ14,$E$4:$E$48,AQ15)+SUMIFS($J$4:$J$48,$F$4:$F$48,AQ14,$E$4:$E$48,AQ15)+SUMIFS($H$4:$H$48,$F$4:$F$48,AQ14,$E$4:$E$48,AQ15)</f>
        <v>0</v>
      </c>
      <c r="AT15" s="379"/>
      <c r="AU15" s="380" t="str">
        <f>+Parameter!AL15</f>
        <v>K</v>
      </c>
      <c r="AV15" s="381" t="str">
        <f>+Parameter!AM15</f>
        <v>Kardiologie</v>
      </c>
      <c r="AW15" s="379">
        <f>SUMIFS($I$4:$I$48,$F$4:$F$48,AQ14,$E$4:$E$48,AU15)+SUMIFS($J$4:$J$48,$F$4:$F$48,AQ14,$E$4:$E$48,AU15)+SUMIFS($H$4:$H$48,$F$4:$F$48,AQ14,$E$4:$E$48,AU15)</f>
        <v>0</v>
      </c>
      <c r="AX15" s="379"/>
      <c r="AY15" s="380" t="str">
        <f>+Parameter!AP15</f>
        <v>D</v>
      </c>
      <c r="AZ15" s="381" t="str">
        <f>+Parameter!AQ15</f>
        <v>DKV-Beitrag</v>
      </c>
      <c r="BA15" s="379">
        <f>SUMIFS($I$4:$I$48,$F$4:$F$48,AQ14,$E$4:$E$48,AY15)+SUMIFS($J$4:$J$48,$F$4:$F$48,AQ14,$E$4:$E$48,AY15)+SUMIFS($H$4:$H$48,$F$4:$F$48,AQ14,$E$4:$E$48,AY15)</f>
        <v>0</v>
      </c>
      <c r="BB15" s="370" t="str">
        <f>IF(AND($B$50="y",BB16&lt;&gt;0),"aktuell","")</f>
        <v/>
      </c>
      <c r="BD15" s="268"/>
      <c r="BE15" s="274">
        <f>IF($I$2=AQ14,1,IF($I$2=Jahr!$M$7,1,0))</f>
        <v>1</v>
      </c>
      <c r="BF15" s="728">
        <v>1</v>
      </c>
      <c r="BG15" s="699">
        <f t="shared" si="33"/>
        <v>0</v>
      </c>
      <c r="BH15" s="699">
        <f t="shared" si="34"/>
        <v>0</v>
      </c>
      <c r="BI15" s="699">
        <f t="shared" si="35"/>
        <v>0</v>
      </c>
      <c r="BJ15" s="700">
        <f t="shared" si="36"/>
        <v>0</v>
      </c>
      <c r="BK15" s="700">
        <f t="shared" si="37"/>
        <v>0</v>
      </c>
      <c r="BL15" s="700">
        <f t="shared" si="38"/>
        <v>0</v>
      </c>
      <c r="BM15" s="701">
        <f t="shared" si="39"/>
        <v>0</v>
      </c>
      <c r="BN15" s="701">
        <f t="shared" si="40"/>
        <v>0</v>
      </c>
      <c r="BO15" s="701">
        <f t="shared" si="41"/>
        <v>0</v>
      </c>
      <c r="BP15" s="698">
        <f t="shared" si="42"/>
        <v>0</v>
      </c>
      <c r="BQ15" s="698">
        <f t="shared" si="43"/>
        <v>0</v>
      </c>
      <c r="BR15" s="698">
        <f t="shared" si="44"/>
        <v>0</v>
      </c>
      <c r="BS15" s="270" t="s">
        <v>8</v>
      </c>
      <c r="BV15" s="1055"/>
      <c r="BW15" s="1056"/>
      <c r="BX15" s="1026"/>
    </row>
    <row r="16" spans="1:76" ht="13.35" customHeight="1" x14ac:dyDescent="0.45">
      <c r="A16" s="1003" t="str">
        <f t="shared" ref="A16" si="47">IF(AND($B$50="y",B16&gt;0,B16&lt;&gt;"x",M16=$L$49),+K16,"!")</f>
        <v>!</v>
      </c>
      <c r="B16" s="721"/>
      <c r="C16" s="1180"/>
      <c r="D16" s="722"/>
      <c r="E16" s="585"/>
      <c r="F16" s="586"/>
      <c r="G16" s="592"/>
      <c r="H16" s="1191"/>
      <c r="I16" s="1192"/>
      <c r="J16" s="1193"/>
      <c r="K16" s="1057">
        <f t="shared" si="4"/>
        <v>0</v>
      </c>
      <c r="L16" s="1049">
        <f t="shared" si="2"/>
        <v>0</v>
      </c>
      <c r="M16" s="1050">
        <f t="shared" si="46"/>
        <v>0</v>
      </c>
      <c r="N16" s="1051">
        <f t="shared" si="5"/>
        <v>0</v>
      </c>
      <c r="O16" s="87">
        <f t="shared" si="6"/>
        <v>0</v>
      </c>
      <c r="P16" s="87" t="str">
        <f t="shared" si="7"/>
        <v/>
      </c>
      <c r="Q16" s="1052">
        <f t="shared" si="8"/>
        <v>0</v>
      </c>
      <c r="R16" s="87">
        <f t="shared" si="9"/>
        <v>0</v>
      </c>
      <c r="S16" s="87" t="str">
        <f t="shared" si="10"/>
        <v/>
      </c>
      <c r="T16" s="1052">
        <f t="shared" si="11"/>
        <v>0</v>
      </c>
      <c r="U16" s="87">
        <f t="shared" si="12"/>
        <v>0</v>
      </c>
      <c r="V16" s="87" t="str">
        <f t="shared" si="13"/>
        <v/>
      </c>
      <c r="W16" s="1052">
        <f t="shared" si="14"/>
        <v>1</v>
      </c>
      <c r="X16" s="87">
        <f t="shared" si="15"/>
        <v>0</v>
      </c>
      <c r="Y16" s="87">
        <f t="shared" si="16"/>
        <v>0</v>
      </c>
      <c r="Z16" s="1052">
        <f t="shared" si="17"/>
        <v>1</v>
      </c>
      <c r="AA16" s="87">
        <f t="shared" si="18"/>
        <v>0</v>
      </c>
      <c r="AB16" s="87">
        <f t="shared" si="19"/>
        <v>0</v>
      </c>
      <c r="AC16" s="1052">
        <f t="shared" si="20"/>
        <v>1</v>
      </c>
      <c r="AD16" s="87">
        <f t="shared" si="21"/>
        <v>0</v>
      </c>
      <c r="AE16" s="87">
        <f t="shared" si="22"/>
        <v>0</v>
      </c>
      <c r="AF16" s="1052">
        <f t="shared" si="23"/>
        <v>1</v>
      </c>
      <c r="AG16" s="87">
        <f t="shared" si="24"/>
        <v>0</v>
      </c>
      <c r="AH16" s="87">
        <f t="shared" si="25"/>
        <v>0</v>
      </c>
      <c r="AI16" s="1052">
        <f t="shared" si="26"/>
        <v>1</v>
      </c>
      <c r="AJ16" s="87">
        <f t="shared" si="27"/>
        <v>0</v>
      </c>
      <c r="AK16" s="87">
        <f t="shared" si="28"/>
        <v>0</v>
      </c>
      <c r="AL16" s="1052">
        <f t="shared" si="29"/>
        <v>0</v>
      </c>
      <c r="AM16" s="91">
        <f t="shared" si="30"/>
        <v>0</v>
      </c>
      <c r="AN16" s="91" t="str">
        <f t="shared" si="31"/>
        <v/>
      </c>
      <c r="AO16" s="1058" t="str">
        <f>+Parameter!$D$6</f>
        <v>A</v>
      </c>
      <c r="AP16" s="1054">
        <f t="shared" si="32"/>
        <v>0</v>
      </c>
      <c r="AQ16" s="381" t="str">
        <f>+Parameter!AH16</f>
        <v>H</v>
      </c>
      <c r="AR16" s="381" t="str">
        <f>+Parameter!AI16</f>
        <v>Hausarzt</v>
      </c>
      <c r="AS16" s="501">
        <f>SUMIFS($I$4:$I$48,$F$4:$F$48,AQ14,$E$4:$E$48,AQ16)+SUMIFS($J$4:$J$48,$F$4:$F$48,AQ14,$E$4:$E$48,AQ16)+SUMIFS($H$4:$H$48,$F$4:$F$48,AQ14,$E$4:$E$48,AQ16)</f>
        <v>0</v>
      </c>
      <c r="AT16" s="379"/>
      <c r="AU16" s="381" t="str">
        <f>+Parameter!AL16</f>
        <v>N</v>
      </c>
      <c r="AV16" s="381" t="str">
        <f>+Parameter!AM16</f>
        <v>Nephrologie</v>
      </c>
      <c r="AW16" s="379">
        <f>SUMIFS($I$4:$I$48,$F$4:$F$48,AQ14,$E$4:$E$48,AU16)+SUMIFS($J$4:$J$48,$F$4:$F$48,AQ14,$E$4:$E$48,AU16)+SUMIFS($H$4:$H$48,$F$4:$F$48,AQ14,$E$4:$E$48,AU16)</f>
        <v>0</v>
      </c>
      <c r="AX16" s="379"/>
      <c r="AY16" s="381">
        <f>+Parameter!AP16</f>
        <v>0</v>
      </c>
      <c r="AZ16" s="381">
        <f>+Parameter!AQ16</f>
        <v>0</v>
      </c>
      <c r="BA16" s="379">
        <f>SUMIFS($I$4:$I$48,$F$4:$F$48,AQ14,$E$4:$E$48,AY16)+SUMIFS($J$4:$J$48,$F$4:$F$48,AQ14,$E$4:$E$48,AY16)+SUMIFS($H$4:$H$48,$F$4:$F$48,AQ14,$E$4:$E$48,AY16)</f>
        <v>0</v>
      </c>
      <c r="BB16" s="371">
        <f>+V2</f>
        <v>0</v>
      </c>
      <c r="BD16" s="268"/>
      <c r="BE16" s="274">
        <f>IF($I$2=AQ14,1,IF($I$2=Jahr!$M$7,1,0))</f>
        <v>1</v>
      </c>
      <c r="BF16" s="728">
        <v>1</v>
      </c>
      <c r="BG16" s="699">
        <f t="shared" si="33"/>
        <v>0</v>
      </c>
      <c r="BH16" s="699">
        <f t="shared" si="34"/>
        <v>0</v>
      </c>
      <c r="BI16" s="699">
        <f t="shared" si="35"/>
        <v>0</v>
      </c>
      <c r="BJ16" s="700">
        <f t="shared" si="36"/>
        <v>0</v>
      </c>
      <c r="BK16" s="700">
        <f t="shared" si="37"/>
        <v>0</v>
      </c>
      <c r="BL16" s="700">
        <f t="shared" si="38"/>
        <v>0</v>
      </c>
      <c r="BM16" s="701">
        <f t="shared" si="39"/>
        <v>0</v>
      </c>
      <c r="BN16" s="701">
        <f t="shared" si="40"/>
        <v>0</v>
      </c>
      <c r="BO16" s="701">
        <f t="shared" si="41"/>
        <v>0</v>
      </c>
      <c r="BP16" s="698">
        <f t="shared" si="42"/>
        <v>0</v>
      </c>
      <c r="BQ16" s="698">
        <f t="shared" si="43"/>
        <v>0</v>
      </c>
      <c r="BR16" s="698">
        <f t="shared" si="44"/>
        <v>0</v>
      </c>
      <c r="BS16" s="275">
        <f>SUMIFS($H$4:$H$48,$F$4:$F$48,AQ14,$B$4:$B$48,"&gt;0")</f>
        <v>0</v>
      </c>
      <c r="BT16" s="275">
        <f>SUMIFS($I$4:$I$48,$F$4:$F$48,AQ14,$B$4:$B$48,"&gt;0")</f>
        <v>0</v>
      </c>
      <c r="BU16" s="275">
        <f>SUMIFS($J$4:$J$48,$F$4:$F$48,AQ14,$B$4:$B$48,"&gt;0")</f>
        <v>0</v>
      </c>
      <c r="BV16" s="276"/>
      <c r="BW16" s="1056"/>
      <c r="BX16" s="1026"/>
    </row>
    <row r="17" spans="1:76" ht="13.35" customHeight="1" x14ac:dyDescent="0.45">
      <c r="A17" s="1003" t="str">
        <f t="shared" ref="A17:A47" si="48">IF(AND($B$50="y",B17&gt;0,B17&lt;&gt;"x",M17=$L$49),+K17,"!")</f>
        <v>!</v>
      </c>
      <c r="B17" s="721"/>
      <c r="C17" s="1180"/>
      <c r="D17" s="1184"/>
      <c r="E17" s="585"/>
      <c r="F17" s="586"/>
      <c r="G17" s="592"/>
      <c r="H17" s="1191"/>
      <c r="I17" s="1192"/>
      <c r="J17" s="1193"/>
      <c r="K17" s="1057">
        <f t="shared" si="4"/>
        <v>0</v>
      </c>
      <c r="L17" s="1049">
        <f t="shared" si="2"/>
        <v>0</v>
      </c>
      <c r="M17" s="1050">
        <f t="shared" si="46"/>
        <v>0</v>
      </c>
      <c r="N17" s="1051">
        <f t="shared" si="5"/>
        <v>0</v>
      </c>
      <c r="O17" s="87">
        <f t="shared" si="6"/>
        <v>0</v>
      </c>
      <c r="P17" s="87" t="str">
        <f t="shared" si="7"/>
        <v/>
      </c>
      <c r="Q17" s="1052">
        <f t="shared" si="8"/>
        <v>0</v>
      </c>
      <c r="R17" s="87">
        <f t="shared" si="9"/>
        <v>0</v>
      </c>
      <c r="S17" s="87" t="str">
        <f t="shared" si="10"/>
        <v/>
      </c>
      <c r="T17" s="1052">
        <f t="shared" si="11"/>
        <v>0</v>
      </c>
      <c r="U17" s="87">
        <f t="shared" si="12"/>
        <v>0</v>
      </c>
      <c r="V17" s="87" t="str">
        <f t="shared" si="13"/>
        <v/>
      </c>
      <c r="W17" s="1052">
        <f t="shared" si="14"/>
        <v>1</v>
      </c>
      <c r="X17" s="87">
        <f t="shared" si="15"/>
        <v>0</v>
      </c>
      <c r="Y17" s="87">
        <f t="shared" si="16"/>
        <v>0</v>
      </c>
      <c r="Z17" s="1052">
        <f t="shared" si="17"/>
        <v>1</v>
      </c>
      <c r="AA17" s="87">
        <f t="shared" si="18"/>
        <v>0</v>
      </c>
      <c r="AB17" s="87">
        <f t="shared" si="19"/>
        <v>0</v>
      </c>
      <c r="AC17" s="1052">
        <f t="shared" si="20"/>
        <v>1</v>
      </c>
      <c r="AD17" s="87">
        <f t="shared" si="21"/>
        <v>0</v>
      </c>
      <c r="AE17" s="87">
        <f t="shared" si="22"/>
        <v>0</v>
      </c>
      <c r="AF17" s="1052">
        <f t="shared" si="23"/>
        <v>1</v>
      </c>
      <c r="AG17" s="87">
        <f t="shared" si="24"/>
        <v>0</v>
      </c>
      <c r="AH17" s="87">
        <f t="shared" si="25"/>
        <v>0</v>
      </c>
      <c r="AI17" s="1052">
        <f t="shared" si="26"/>
        <v>1</v>
      </c>
      <c r="AJ17" s="87">
        <f t="shared" si="27"/>
        <v>0</v>
      </c>
      <c r="AK17" s="87">
        <f t="shared" si="28"/>
        <v>0</v>
      </c>
      <c r="AL17" s="1052">
        <f t="shared" si="29"/>
        <v>0</v>
      </c>
      <c r="AM17" s="91">
        <f t="shared" si="30"/>
        <v>0</v>
      </c>
      <c r="AN17" s="91" t="str">
        <f t="shared" si="31"/>
        <v/>
      </c>
      <c r="AO17" s="1058" t="str">
        <f>+Parameter!$D$6</f>
        <v>A</v>
      </c>
      <c r="AP17" s="1054">
        <f t="shared" si="32"/>
        <v>0</v>
      </c>
      <c r="AQ17" s="381" t="str">
        <f>+Parameter!AH17</f>
        <v>Z</v>
      </c>
      <c r="AR17" s="381" t="str">
        <f>+Parameter!AI17</f>
        <v>Zahnarzt</v>
      </c>
      <c r="AS17" s="501">
        <f>SUMIFS($I$4:$I$48,$F$4:$F$48,AQ14,$E$4:$E$48,AQ17)+SUMIFS($J$4:$J$48,$F$4:$F$48,AQ14,$E$4:$E$48,AQ17)+SUMIFS($H$4:$H$48,$F$4:$F$48,AQ14,$E$4:$E$48,AQ17)</f>
        <v>0</v>
      </c>
      <c r="AT17" s="379"/>
      <c r="AU17" s="381" t="str">
        <f>+Parameter!AL17</f>
        <v>U</v>
      </c>
      <c r="AV17" s="381" t="str">
        <f>+Parameter!AM17</f>
        <v>Urologie</v>
      </c>
      <c r="AW17" s="379">
        <f>SUMIFS($I$4:$I$48,$F$4:$F$48,AQ14,$E$4:$E$48,AU17)+SUMIFS($J$4:$J$48,$F$4:$F$48,AQ14,$E$4:$E$48,AU17)+SUMIFS($H$4:$H$48,$F$4:$F$48,AQ14,$E$4:$E$48,AU17)</f>
        <v>0</v>
      </c>
      <c r="AX17" s="379"/>
      <c r="AY17" s="381">
        <f>+Parameter!AP17</f>
        <v>0</v>
      </c>
      <c r="AZ17" s="381">
        <f>+Parameter!AQ17</f>
        <v>0</v>
      </c>
      <c r="BA17" s="379">
        <f>SUMIFS($I$4:$I$48,$F$4:$F$48,AQ14,$E$4:$E$48,AY17)+SUMIFS($J$4:$J$48,$F$4:$F$48,AQ14,$E$4:$E$48,AY17)+SUMIFS($H$4:$H$48,$F$4:$F$48,AQ14,$E$4:$E$48,AY17)</f>
        <v>0</v>
      </c>
      <c r="BB17" s="372" t="str">
        <f>IF(BB18&lt;&gt;0,"Monatsende","")</f>
        <v/>
      </c>
      <c r="BD17" s="268"/>
      <c r="BE17" s="274">
        <f>IF($I$2=AQ14,1,IF($I$2=Jahr!$M$7,1,0))</f>
        <v>1</v>
      </c>
      <c r="BF17" s="728">
        <v>1</v>
      </c>
      <c r="BG17" s="699">
        <f t="shared" si="33"/>
        <v>0</v>
      </c>
      <c r="BH17" s="699">
        <f t="shared" si="34"/>
        <v>0</v>
      </c>
      <c r="BI17" s="699">
        <f t="shared" si="35"/>
        <v>0</v>
      </c>
      <c r="BJ17" s="700">
        <f t="shared" si="36"/>
        <v>0</v>
      </c>
      <c r="BK17" s="700">
        <f t="shared" si="37"/>
        <v>0</v>
      </c>
      <c r="BL17" s="700">
        <f t="shared" si="38"/>
        <v>0</v>
      </c>
      <c r="BM17" s="701">
        <f t="shared" si="39"/>
        <v>0</v>
      </c>
      <c r="BN17" s="701">
        <f t="shared" si="40"/>
        <v>0</v>
      </c>
      <c r="BO17" s="701">
        <f t="shared" si="41"/>
        <v>0</v>
      </c>
      <c r="BP17" s="698">
        <f t="shared" si="42"/>
        <v>0</v>
      </c>
      <c r="BQ17" s="698">
        <f t="shared" si="43"/>
        <v>0</v>
      </c>
      <c r="BR17" s="698">
        <f t="shared" si="44"/>
        <v>0</v>
      </c>
      <c r="BS17" s="270" t="s">
        <v>22</v>
      </c>
      <c r="BV17" s="1055"/>
      <c r="BW17" s="1056"/>
      <c r="BX17" s="1026"/>
    </row>
    <row r="18" spans="1:76" ht="13.35" customHeight="1" x14ac:dyDescent="0.45">
      <c r="A18" s="1003" t="str">
        <f t="shared" si="48"/>
        <v>!</v>
      </c>
      <c r="B18" s="721"/>
      <c r="C18" s="1180"/>
      <c r="D18" s="1184"/>
      <c r="E18" s="585"/>
      <c r="F18" s="586"/>
      <c r="G18" s="592"/>
      <c r="H18" s="1195"/>
      <c r="I18" s="1192"/>
      <c r="J18" s="1193"/>
      <c r="K18" s="1057">
        <f t="shared" si="4"/>
        <v>0</v>
      </c>
      <c r="L18" s="1049">
        <f t="shared" si="2"/>
        <v>0</v>
      </c>
      <c r="M18" s="1050">
        <f t="shared" si="45"/>
        <v>0</v>
      </c>
      <c r="N18" s="1051">
        <f t="shared" si="5"/>
        <v>0</v>
      </c>
      <c r="O18" s="87">
        <f t="shared" si="6"/>
        <v>0</v>
      </c>
      <c r="P18" s="87" t="str">
        <f t="shared" si="7"/>
        <v/>
      </c>
      <c r="Q18" s="1052">
        <f t="shared" si="8"/>
        <v>0</v>
      </c>
      <c r="R18" s="87">
        <f t="shared" si="9"/>
        <v>0</v>
      </c>
      <c r="S18" s="87" t="str">
        <f t="shared" si="10"/>
        <v/>
      </c>
      <c r="T18" s="1052">
        <f t="shared" si="11"/>
        <v>0</v>
      </c>
      <c r="U18" s="87">
        <f t="shared" si="12"/>
        <v>0</v>
      </c>
      <c r="V18" s="87" t="str">
        <f t="shared" si="13"/>
        <v/>
      </c>
      <c r="W18" s="1052">
        <f t="shared" si="14"/>
        <v>1</v>
      </c>
      <c r="X18" s="87">
        <f t="shared" si="15"/>
        <v>0</v>
      </c>
      <c r="Y18" s="87">
        <f t="shared" si="16"/>
        <v>0</v>
      </c>
      <c r="Z18" s="1052">
        <f t="shared" si="17"/>
        <v>1</v>
      </c>
      <c r="AA18" s="87">
        <f t="shared" si="18"/>
        <v>0</v>
      </c>
      <c r="AB18" s="87">
        <f t="shared" si="19"/>
        <v>0</v>
      </c>
      <c r="AC18" s="1052">
        <f t="shared" si="20"/>
        <v>1</v>
      </c>
      <c r="AD18" s="87">
        <f t="shared" si="21"/>
        <v>0</v>
      </c>
      <c r="AE18" s="87">
        <f t="shared" si="22"/>
        <v>0</v>
      </c>
      <c r="AF18" s="1052">
        <f t="shared" si="23"/>
        <v>1</v>
      </c>
      <c r="AG18" s="87">
        <f t="shared" si="24"/>
        <v>0</v>
      </c>
      <c r="AH18" s="87">
        <f t="shared" si="25"/>
        <v>0</v>
      </c>
      <c r="AI18" s="1052">
        <f t="shared" si="26"/>
        <v>1</v>
      </c>
      <c r="AJ18" s="87">
        <f t="shared" si="27"/>
        <v>0</v>
      </c>
      <c r="AK18" s="87">
        <f t="shared" si="28"/>
        <v>0</v>
      </c>
      <c r="AL18" s="1052">
        <f t="shared" si="29"/>
        <v>0</v>
      </c>
      <c r="AM18" s="91">
        <f t="shared" si="30"/>
        <v>0</v>
      </c>
      <c r="AN18" s="91" t="str">
        <f t="shared" si="31"/>
        <v/>
      </c>
      <c r="AO18" s="1058" t="str">
        <f>+Parameter!$D$6</f>
        <v>A</v>
      </c>
      <c r="AP18" s="1054">
        <f t="shared" si="32"/>
        <v>0</v>
      </c>
      <c r="AQ18" s="383" t="str">
        <f>+Parameter!AH18</f>
        <v>M</v>
      </c>
      <c r="AR18" s="383" t="str">
        <f>+Parameter!AI18</f>
        <v>Medikamente</v>
      </c>
      <c r="AS18" s="501">
        <f>SUMIFS($I$4:$I$48,$F$4:$F$48,AQ14,$E$4:$E$48,AQ18)+SUMIFS($J$4:$J$48,$F$4:$F$48,AQ14,$E$4:$E$48,AQ18)+SUMIFS($H$4:$H$48,$F$4:$F$48,AQ14,$E$4:$E$48,AQ18)</f>
        <v>0</v>
      </c>
      <c r="AT18" s="382"/>
      <c r="AU18" s="383" t="str">
        <f>+Parameter!AL18</f>
        <v>L</v>
      </c>
      <c r="AV18" s="383" t="str">
        <f>+Parameter!AM18</f>
        <v>Labor</v>
      </c>
      <c r="AW18" s="379">
        <f>SUMIFS($I$4:$I$48,$F$4:$F$48,AQ14,$E$4:$E$48,AU18)+SUMIFS($J$4:$J$48,$F$4:$F$48,AQ14,$E$4:$E$48,AU18)+SUMIFS($H$4:$H$48,$F$4:$F$48,AQ14,$E$4:$E$48,AU18)</f>
        <v>0</v>
      </c>
      <c r="AX18" s="382"/>
      <c r="AY18" s="383" t="str">
        <f>+Parameter!AP18</f>
        <v>E</v>
      </c>
      <c r="AZ18" s="383" t="str">
        <f>+Parameter!AQ18</f>
        <v>Erstattung DKV</v>
      </c>
      <c r="BA18" s="379">
        <f>SUMIFS($I$4:$I$48,$F$4:$F$48,AQ14,$E$4:$E$48,AY18)+SUMIFS($J$4:$J$48,$F$4:$F$48,AQ14,$E$4:$E$48,AY18)+SUMIFS($H$4:$H$48,$F$4:$F$48,AQ14,$E$4:$E$48,AY18)</f>
        <v>0</v>
      </c>
      <c r="BB18" s="375">
        <f>+V3</f>
        <v>0</v>
      </c>
      <c r="BD18" s="268"/>
      <c r="BE18" s="274">
        <f>IF($I$2=AQ14,1,IF($I$2=Jahr!$M$7,1,0))</f>
        <v>1</v>
      </c>
      <c r="BF18" s="728">
        <v>1</v>
      </c>
      <c r="BG18" s="702">
        <f t="shared" si="33"/>
        <v>0</v>
      </c>
      <c r="BH18" s="702">
        <f t="shared" si="34"/>
        <v>0</v>
      </c>
      <c r="BI18" s="702">
        <f t="shared" si="35"/>
        <v>0</v>
      </c>
      <c r="BJ18" s="703">
        <f t="shared" si="36"/>
        <v>0</v>
      </c>
      <c r="BK18" s="703">
        <f t="shared" si="37"/>
        <v>0</v>
      </c>
      <c r="BL18" s="703">
        <f t="shared" si="38"/>
        <v>0</v>
      </c>
      <c r="BM18" s="704">
        <f t="shared" si="39"/>
        <v>0</v>
      </c>
      <c r="BN18" s="704">
        <f t="shared" si="40"/>
        <v>0</v>
      </c>
      <c r="BO18" s="704">
        <f t="shared" si="41"/>
        <v>0</v>
      </c>
      <c r="BP18" s="705">
        <f t="shared" si="42"/>
        <v>0</v>
      </c>
      <c r="BQ18" s="705">
        <f t="shared" si="43"/>
        <v>0</v>
      </c>
      <c r="BR18" s="705">
        <f t="shared" si="44"/>
        <v>0</v>
      </c>
      <c r="BS18" s="277">
        <f>SUMIFS($H$4:$H$48,$F$4:$F$48,AQ14)</f>
        <v>0</v>
      </c>
      <c r="BT18" s="277">
        <f>SUMIFS($I$4:$I$48,$F$4:$F$48,AQ14)</f>
        <v>0</v>
      </c>
      <c r="BU18" s="277">
        <f>SUMIFS($J$4:$J$48,$F$4:$F$48,AQ14)</f>
        <v>0</v>
      </c>
      <c r="BV18" s="278">
        <f>IF($AP$2=0,+BW18-BB14,0)</f>
        <v>0</v>
      </c>
      <c r="BW18" s="1059">
        <f>+V$50</f>
        <v>0</v>
      </c>
      <c r="BX18" s="1026"/>
    </row>
    <row r="19" spans="1:76" ht="13.35" customHeight="1" x14ac:dyDescent="0.45">
      <c r="A19" s="1003" t="str">
        <f t="shared" si="48"/>
        <v>!</v>
      </c>
      <c r="B19" s="721"/>
      <c r="C19" s="1180"/>
      <c r="D19" s="722"/>
      <c r="E19" s="585"/>
      <c r="F19" s="586"/>
      <c r="G19" s="592"/>
      <c r="H19" s="1195"/>
      <c r="I19" s="1192"/>
      <c r="J19" s="1196"/>
      <c r="K19" s="1057">
        <f t="shared" si="4"/>
        <v>0</v>
      </c>
      <c r="L19" s="1049">
        <f t="shared" si="2"/>
        <v>0</v>
      </c>
      <c r="M19" s="1050">
        <f t="shared" si="45"/>
        <v>0</v>
      </c>
      <c r="N19" s="1051">
        <f t="shared" si="5"/>
        <v>0</v>
      </c>
      <c r="O19" s="87">
        <f t="shared" si="6"/>
        <v>0</v>
      </c>
      <c r="P19" s="87" t="str">
        <f t="shared" si="7"/>
        <v/>
      </c>
      <c r="Q19" s="1052">
        <f t="shared" si="8"/>
        <v>0</v>
      </c>
      <c r="R19" s="87">
        <f t="shared" si="9"/>
        <v>0</v>
      </c>
      <c r="S19" s="87" t="str">
        <f t="shared" si="10"/>
        <v/>
      </c>
      <c r="T19" s="1052">
        <f t="shared" si="11"/>
        <v>0</v>
      </c>
      <c r="U19" s="87">
        <f t="shared" si="12"/>
        <v>0</v>
      </c>
      <c r="V19" s="87" t="str">
        <f t="shared" si="13"/>
        <v/>
      </c>
      <c r="W19" s="1052">
        <f t="shared" si="14"/>
        <v>1</v>
      </c>
      <c r="X19" s="87">
        <f t="shared" si="15"/>
        <v>0</v>
      </c>
      <c r="Y19" s="87">
        <f t="shared" si="16"/>
        <v>0</v>
      </c>
      <c r="Z19" s="1052">
        <f t="shared" si="17"/>
        <v>1</v>
      </c>
      <c r="AA19" s="87">
        <f t="shared" si="18"/>
        <v>0</v>
      </c>
      <c r="AB19" s="87">
        <f t="shared" si="19"/>
        <v>0</v>
      </c>
      <c r="AC19" s="1052">
        <f t="shared" si="20"/>
        <v>1</v>
      </c>
      <c r="AD19" s="87">
        <f t="shared" si="21"/>
        <v>0</v>
      </c>
      <c r="AE19" s="87">
        <f t="shared" si="22"/>
        <v>0</v>
      </c>
      <c r="AF19" s="1052">
        <f t="shared" si="23"/>
        <v>1</v>
      </c>
      <c r="AG19" s="87">
        <f t="shared" si="24"/>
        <v>0</v>
      </c>
      <c r="AH19" s="87">
        <f t="shared" si="25"/>
        <v>0</v>
      </c>
      <c r="AI19" s="1052">
        <f t="shared" si="26"/>
        <v>1</v>
      </c>
      <c r="AJ19" s="87">
        <f t="shared" si="27"/>
        <v>0</v>
      </c>
      <c r="AK19" s="87">
        <f t="shared" si="28"/>
        <v>0</v>
      </c>
      <c r="AL19" s="1052">
        <f t="shared" si="29"/>
        <v>0</v>
      </c>
      <c r="AM19" s="91">
        <f t="shared" si="30"/>
        <v>0</v>
      </c>
      <c r="AN19" s="91" t="str">
        <f t="shared" si="31"/>
        <v/>
      </c>
      <c r="AO19" s="1053">
        <f>IF(AP19="E",1,0)</f>
        <v>0</v>
      </c>
      <c r="AP19" s="1054">
        <f t="shared" si="32"/>
        <v>0</v>
      </c>
      <c r="AQ19" s="218" t="str">
        <f>+Parameter!AH19</f>
        <v>#</v>
      </c>
      <c r="AR19" s="631"/>
      <c r="AS19" s="632">
        <f>SUM(AS20:AS23)</f>
        <v>0</v>
      </c>
      <c r="AT19" s="632"/>
      <c r="AU19" s="632"/>
      <c r="AV19" s="632"/>
      <c r="AW19" s="632">
        <f>SUM(AW20:AW23)</f>
        <v>0</v>
      </c>
      <c r="AX19" s="632"/>
      <c r="AY19" s="632"/>
      <c r="AZ19" s="632"/>
      <c r="BA19" s="632">
        <f>SUM(BA20:BA23)</f>
        <v>0</v>
      </c>
      <c r="BB19" s="634">
        <f>+BA19+AW19+AS19</f>
        <v>0</v>
      </c>
      <c r="BD19" s="268"/>
      <c r="BE19" s="274">
        <f>IF($I$2=AQ19,1,IF($I$2=Jahr!$M$7,1,0))</f>
        <v>1</v>
      </c>
      <c r="BF19" s="728">
        <v>1</v>
      </c>
      <c r="BG19" s="227"/>
      <c r="BH19" s="227"/>
      <c r="BI19" s="227"/>
      <c r="BJ19" s="227"/>
      <c r="BK19" s="227"/>
      <c r="BL19" s="227"/>
      <c r="BM19" s="227"/>
      <c r="BN19" s="227"/>
      <c r="BO19" s="227"/>
      <c r="BP19" s="273"/>
      <c r="BQ19" s="273"/>
      <c r="BR19" s="273"/>
      <c r="BV19" s="1055"/>
      <c r="BW19" s="1056"/>
      <c r="BX19" s="1026"/>
    </row>
    <row r="20" spans="1:76" ht="13.35" customHeight="1" x14ac:dyDescent="0.45">
      <c r="A20" s="1003" t="str">
        <f t="shared" si="48"/>
        <v>!</v>
      </c>
      <c r="B20" s="721"/>
      <c r="C20" s="1180"/>
      <c r="D20" s="722"/>
      <c r="E20" s="585"/>
      <c r="F20" s="586"/>
      <c r="G20" s="592"/>
      <c r="H20" s="1195"/>
      <c r="I20" s="1192"/>
      <c r="J20" s="1196"/>
      <c r="K20" s="1057">
        <f t="shared" si="4"/>
        <v>0</v>
      </c>
      <c r="L20" s="1049">
        <f t="shared" si="2"/>
        <v>0</v>
      </c>
      <c r="M20" s="1050">
        <f t="shared" si="45"/>
        <v>0</v>
      </c>
      <c r="N20" s="1051">
        <f t="shared" si="5"/>
        <v>0</v>
      </c>
      <c r="O20" s="87">
        <f t="shared" si="6"/>
        <v>0</v>
      </c>
      <c r="P20" s="87" t="str">
        <f t="shared" si="7"/>
        <v/>
      </c>
      <c r="Q20" s="1052">
        <f t="shared" si="8"/>
        <v>0</v>
      </c>
      <c r="R20" s="87">
        <f t="shared" si="9"/>
        <v>0</v>
      </c>
      <c r="S20" s="87" t="str">
        <f t="shared" si="10"/>
        <v/>
      </c>
      <c r="T20" s="1052">
        <f t="shared" si="11"/>
        <v>0</v>
      </c>
      <c r="U20" s="87">
        <f t="shared" si="12"/>
        <v>0</v>
      </c>
      <c r="V20" s="87" t="str">
        <f t="shared" si="13"/>
        <v/>
      </c>
      <c r="W20" s="1052">
        <f t="shared" si="14"/>
        <v>1</v>
      </c>
      <c r="X20" s="87">
        <f t="shared" si="15"/>
        <v>0</v>
      </c>
      <c r="Y20" s="87">
        <f t="shared" si="16"/>
        <v>0</v>
      </c>
      <c r="Z20" s="1052">
        <f t="shared" si="17"/>
        <v>1</v>
      </c>
      <c r="AA20" s="87">
        <f t="shared" si="18"/>
        <v>0</v>
      </c>
      <c r="AB20" s="87">
        <f t="shared" si="19"/>
        <v>0</v>
      </c>
      <c r="AC20" s="1052">
        <f t="shared" si="20"/>
        <v>1</v>
      </c>
      <c r="AD20" s="87">
        <f t="shared" si="21"/>
        <v>0</v>
      </c>
      <c r="AE20" s="87">
        <f t="shared" si="22"/>
        <v>0</v>
      </c>
      <c r="AF20" s="1052">
        <f t="shared" si="23"/>
        <v>1</v>
      </c>
      <c r="AG20" s="87">
        <f t="shared" si="24"/>
        <v>0</v>
      </c>
      <c r="AH20" s="87">
        <f t="shared" si="25"/>
        <v>0</v>
      </c>
      <c r="AI20" s="1052">
        <f t="shared" si="26"/>
        <v>1</v>
      </c>
      <c r="AJ20" s="87">
        <f t="shared" si="27"/>
        <v>0</v>
      </c>
      <c r="AK20" s="87">
        <f t="shared" si="28"/>
        <v>0</v>
      </c>
      <c r="AL20" s="1052">
        <f t="shared" si="29"/>
        <v>0</v>
      </c>
      <c r="AM20" s="91">
        <f t="shared" si="30"/>
        <v>0</v>
      </c>
      <c r="AN20" s="91" t="str">
        <f t="shared" si="31"/>
        <v/>
      </c>
      <c r="AO20" s="1058">
        <f>+Parameter!$D$7</f>
        <v>0</v>
      </c>
      <c r="AP20" s="1054">
        <f t="shared" si="32"/>
        <v>0</v>
      </c>
      <c r="AQ20" s="384">
        <f>+Parameter!AH20</f>
        <v>0</v>
      </c>
      <c r="AR20" s="385">
        <f>+Parameter!AI20</f>
        <v>0</v>
      </c>
      <c r="AS20" s="379">
        <f>SUMIFS($I$4:$I$48,$F$4:$F$48,AQ19,$E$4:$E$48,AQ20)+SUMIFS($J$4:$J$48,$F$4:$F$48,AQ19,$E$4:$E$48,AQ20)+SUMIFS($H$4:$H$48,$F$4:$F$48,AQ19,$E$4:$E$48,AQ20)</f>
        <v>0</v>
      </c>
      <c r="AT20" s="379"/>
      <c r="AU20" s="384">
        <f>+Parameter!AL20</f>
        <v>0</v>
      </c>
      <c r="AV20" s="385">
        <f>+Parameter!AM20</f>
        <v>0</v>
      </c>
      <c r="AW20" s="379">
        <f>SUMIFS($I$4:$I$48,$F$4:$F$48,AQ19,$E$4:$E$48,AU20)+SUMIFS($J$4:$J$48,$F$4:$F$48,AQ19,$E$4:$E$48,AU20)+SUMIFS($H$4:$H$48,$F$4:$F$48,AQ19,$E$4:$E$48,AU20)</f>
        <v>0</v>
      </c>
      <c r="AX20" s="379"/>
      <c r="AY20" s="384">
        <f>+Parameter!AP20</f>
        <v>0</v>
      </c>
      <c r="AZ20" s="385">
        <f>+Parameter!AQ20</f>
        <v>0</v>
      </c>
      <c r="BA20" s="379">
        <f>SUMIFS($I$4:$I$48,$F$4:$F$48,AQ19,$E$4:$E$48,AY20)+SUMIFS($J$4:$J$48,$F$4:$F$48,AQ19,$E$4:$E$48,AY20)+SUMIFS($H$4:$H$48,$F$4:$F$48,AQ19,$E$4:$E$48,AY20)</f>
        <v>0</v>
      </c>
      <c r="BB20" s="370" t="str">
        <f>IF(AND($B$50="y",BB21&lt;&gt;0),"aktuell","")</f>
        <v/>
      </c>
      <c r="BD20" s="268"/>
      <c r="BE20" s="274">
        <f>IF($I$2=AQ19,1,IF($I$2=Jahr!$M$7,1,0))</f>
        <v>1</v>
      </c>
      <c r="BF20" s="728">
        <v>1</v>
      </c>
      <c r="BG20" s="699">
        <f t="shared" si="33"/>
        <v>0</v>
      </c>
      <c r="BH20" s="699">
        <f t="shared" si="34"/>
        <v>0</v>
      </c>
      <c r="BI20" s="699">
        <f t="shared" si="35"/>
        <v>0</v>
      </c>
      <c r="BJ20" s="700">
        <f t="shared" si="36"/>
        <v>0</v>
      </c>
      <c r="BK20" s="700">
        <f t="shared" si="37"/>
        <v>0</v>
      </c>
      <c r="BL20" s="700">
        <f t="shared" si="38"/>
        <v>0</v>
      </c>
      <c r="BM20" s="701">
        <f t="shared" si="39"/>
        <v>0</v>
      </c>
      <c r="BN20" s="701">
        <f t="shared" si="40"/>
        <v>0</v>
      </c>
      <c r="BO20" s="701">
        <f t="shared" si="41"/>
        <v>0</v>
      </c>
      <c r="BP20" s="698">
        <f t="shared" si="42"/>
        <v>0</v>
      </c>
      <c r="BQ20" s="698">
        <f t="shared" si="43"/>
        <v>0</v>
      </c>
      <c r="BR20" s="698">
        <f t="shared" si="44"/>
        <v>0</v>
      </c>
      <c r="BS20" s="270" t="s">
        <v>8</v>
      </c>
      <c r="BV20" s="1055"/>
      <c r="BW20" s="1056"/>
      <c r="BX20" s="1026"/>
    </row>
    <row r="21" spans="1:76" ht="13.35" customHeight="1" x14ac:dyDescent="0.45">
      <c r="A21" s="1003" t="str">
        <f t="shared" si="48"/>
        <v>!</v>
      </c>
      <c r="B21" s="721"/>
      <c r="C21" s="1180"/>
      <c r="D21" s="722"/>
      <c r="E21" s="585"/>
      <c r="F21" s="586"/>
      <c r="G21" s="592"/>
      <c r="H21" s="1195"/>
      <c r="I21" s="1192"/>
      <c r="J21" s="1196"/>
      <c r="K21" s="1057">
        <f t="shared" si="4"/>
        <v>0</v>
      </c>
      <c r="L21" s="1049">
        <f t="shared" si="2"/>
        <v>0</v>
      </c>
      <c r="M21" s="1050">
        <f t="shared" si="45"/>
        <v>0</v>
      </c>
      <c r="N21" s="1051">
        <f t="shared" si="5"/>
        <v>0</v>
      </c>
      <c r="O21" s="87">
        <f t="shared" si="6"/>
        <v>0</v>
      </c>
      <c r="P21" s="87" t="str">
        <f t="shared" si="7"/>
        <v/>
      </c>
      <c r="Q21" s="1052">
        <f t="shared" si="8"/>
        <v>0</v>
      </c>
      <c r="R21" s="87">
        <f t="shared" si="9"/>
        <v>0</v>
      </c>
      <c r="S21" s="87" t="str">
        <f t="shared" si="10"/>
        <v/>
      </c>
      <c r="T21" s="1052">
        <f t="shared" si="11"/>
        <v>0</v>
      </c>
      <c r="U21" s="87">
        <f t="shared" si="12"/>
        <v>0</v>
      </c>
      <c r="V21" s="87" t="str">
        <f t="shared" si="13"/>
        <v/>
      </c>
      <c r="W21" s="1052">
        <f t="shared" si="14"/>
        <v>1</v>
      </c>
      <c r="X21" s="87">
        <f t="shared" si="15"/>
        <v>0</v>
      </c>
      <c r="Y21" s="87">
        <f t="shared" si="16"/>
        <v>0</v>
      </c>
      <c r="Z21" s="1052">
        <f t="shared" si="17"/>
        <v>1</v>
      </c>
      <c r="AA21" s="87">
        <f t="shared" si="18"/>
        <v>0</v>
      </c>
      <c r="AB21" s="87">
        <f t="shared" si="19"/>
        <v>0</v>
      </c>
      <c r="AC21" s="1052">
        <f t="shared" si="20"/>
        <v>1</v>
      </c>
      <c r="AD21" s="87">
        <f t="shared" si="21"/>
        <v>0</v>
      </c>
      <c r="AE21" s="87">
        <f t="shared" si="22"/>
        <v>0</v>
      </c>
      <c r="AF21" s="1052">
        <f t="shared" si="23"/>
        <v>1</v>
      </c>
      <c r="AG21" s="87">
        <f t="shared" si="24"/>
        <v>0</v>
      </c>
      <c r="AH21" s="87">
        <f t="shared" si="25"/>
        <v>0</v>
      </c>
      <c r="AI21" s="1052">
        <f t="shared" si="26"/>
        <v>1</v>
      </c>
      <c r="AJ21" s="87">
        <f t="shared" si="27"/>
        <v>0</v>
      </c>
      <c r="AK21" s="87">
        <f t="shared" si="28"/>
        <v>0</v>
      </c>
      <c r="AL21" s="1052">
        <f t="shared" si="29"/>
        <v>0</v>
      </c>
      <c r="AM21" s="91">
        <f t="shared" si="30"/>
        <v>0</v>
      </c>
      <c r="AN21" s="91" t="str">
        <f t="shared" si="31"/>
        <v/>
      </c>
      <c r="AO21" s="1058">
        <f>+Parameter!$D$7</f>
        <v>0</v>
      </c>
      <c r="AP21" s="1054">
        <f t="shared" si="32"/>
        <v>0</v>
      </c>
      <c r="AQ21" s="385">
        <f>+Parameter!AH21</f>
        <v>0</v>
      </c>
      <c r="AR21" s="385">
        <f>+Parameter!AI21</f>
        <v>0</v>
      </c>
      <c r="AS21" s="379">
        <f>SUMIFS($I$4:$I$48,$F$4:$F$48,AQ19,$E$4:$E$48,AQ21)+SUMIFS($J$4:$J$48,$F$4:$F$48,AQ19,$E$4:$E$48,AQ21)+SUMIFS($H$4:$H$48,$F$4:$F$48,AQ19,$E$4:$E$48,AQ21)</f>
        <v>0</v>
      </c>
      <c r="AT21" s="379"/>
      <c r="AU21" s="385">
        <f>+Parameter!AL21</f>
        <v>0</v>
      </c>
      <c r="AV21" s="385">
        <f>+Parameter!AM21</f>
        <v>0</v>
      </c>
      <c r="AW21" s="379">
        <f>SUMIFS($I$4:$I$48,$F$4:$F$48,AQ19,$E$4:$E$48,AU21)+SUMIFS($J$4:$J$48,$F$4:$F$48,AQ19,$E$4:$E$48,AU21)+SUMIFS($H$4:$H$48,$F$4:$F$48,AQ19,$E$4:$E$48,AU21)</f>
        <v>0</v>
      </c>
      <c r="AX21" s="379"/>
      <c r="AY21" s="385">
        <f>+Parameter!AP21</f>
        <v>0</v>
      </c>
      <c r="AZ21" s="385">
        <f>+Parameter!AQ21</f>
        <v>0</v>
      </c>
      <c r="BA21" s="379">
        <f>SUMIFS($I$4:$I$48,$F$4:$F$48,AQ19,$E$4:$E$48,AY21)+SUMIFS($J$4:$J$48,$F$4:$F$48,AQ19,$E$4:$E$48,AY21)+SUMIFS($H$4:$H$48,$F$4:$F$48,AQ19,$E$4:$E$48,AY21)</f>
        <v>0</v>
      </c>
      <c r="BB21" s="371">
        <f>+Y2</f>
        <v>0</v>
      </c>
      <c r="BD21" s="268"/>
      <c r="BE21" s="274">
        <f>IF($I$2=AQ19,1,IF($I$2=Jahr!$M$7,1,0))</f>
        <v>1</v>
      </c>
      <c r="BF21" s="728">
        <v>1</v>
      </c>
      <c r="BG21" s="699">
        <f t="shared" si="33"/>
        <v>0</v>
      </c>
      <c r="BH21" s="699">
        <f t="shared" si="34"/>
        <v>0</v>
      </c>
      <c r="BI21" s="699">
        <f t="shared" si="35"/>
        <v>0</v>
      </c>
      <c r="BJ21" s="700">
        <f t="shared" si="36"/>
        <v>0</v>
      </c>
      <c r="BK21" s="700">
        <f t="shared" si="37"/>
        <v>0</v>
      </c>
      <c r="BL21" s="700">
        <f t="shared" si="38"/>
        <v>0</v>
      </c>
      <c r="BM21" s="701">
        <f t="shared" si="39"/>
        <v>0</v>
      </c>
      <c r="BN21" s="701">
        <f t="shared" si="40"/>
        <v>0</v>
      </c>
      <c r="BO21" s="701">
        <f t="shared" si="41"/>
        <v>0</v>
      </c>
      <c r="BP21" s="698">
        <f t="shared" si="42"/>
        <v>0</v>
      </c>
      <c r="BQ21" s="698">
        <f t="shared" si="43"/>
        <v>0</v>
      </c>
      <c r="BR21" s="698">
        <f t="shared" si="44"/>
        <v>0</v>
      </c>
      <c r="BS21" s="275">
        <f>SUMIFS($H$4:$H$48,$F$4:$F$48,AQ19,$B$4:$B$48,"&gt;0")</f>
        <v>0</v>
      </c>
      <c r="BT21" s="275">
        <f>SUMIFS($I$4:$I$48,$F$4:$F$48,AQ19,$B$4:$B$48,"&gt;0")</f>
        <v>0</v>
      </c>
      <c r="BU21" s="275">
        <f>SUMIFS($J$4:$J$48,$F$4:$F$48,AQ19,$B$4:$B$48,"&gt;0")</f>
        <v>0</v>
      </c>
      <c r="BV21" s="276"/>
      <c r="BW21" s="1056"/>
      <c r="BX21" s="1026"/>
    </row>
    <row r="22" spans="1:76" ht="13.35" customHeight="1" x14ac:dyDescent="0.45">
      <c r="A22" s="1003" t="str">
        <f t="shared" si="48"/>
        <v>!</v>
      </c>
      <c r="B22" s="721"/>
      <c r="C22" s="1180"/>
      <c r="D22" s="722"/>
      <c r="E22" s="585"/>
      <c r="F22" s="586"/>
      <c r="G22" s="592"/>
      <c r="H22" s="1195"/>
      <c r="I22" s="1192"/>
      <c r="J22" s="1196"/>
      <c r="K22" s="1057">
        <f t="shared" si="4"/>
        <v>0</v>
      </c>
      <c r="L22" s="1049">
        <f t="shared" si="2"/>
        <v>0</v>
      </c>
      <c r="M22" s="1050">
        <f t="shared" si="45"/>
        <v>0</v>
      </c>
      <c r="N22" s="1051">
        <f t="shared" si="5"/>
        <v>0</v>
      </c>
      <c r="O22" s="87">
        <f t="shared" si="6"/>
        <v>0</v>
      </c>
      <c r="P22" s="87" t="str">
        <f t="shared" si="7"/>
        <v/>
      </c>
      <c r="Q22" s="1052">
        <f t="shared" si="8"/>
        <v>0</v>
      </c>
      <c r="R22" s="87">
        <f t="shared" si="9"/>
        <v>0</v>
      </c>
      <c r="S22" s="87" t="str">
        <f t="shared" si="10"/>
        <v/>
      </c>
      <c r="T22" s="1052">
        <f t="shared" si="11"/>
        <v>0</v>
      </c>
      <c r="U22" s="87">
        <f t="shared" si="12"/>
        <v>0</v>
      </c>
      <c r="V22" s="87" t="str">
        <f t="shared" si="13"/>
        <v/>
      </c>
      <c r="W22" s="1052">
        <f t="shared" si="14"/>
        <v>1</v>
      </c>
      <c r="X22" s="87">
        <f t="shared" si="15"/>
        <v>0</v>
      </c>
      <c r="Y22" s="87">
        <f t="shared" si="16"/>
        <v>0</v>
      </c>
      <c r="Z22" s="1052">
        <f t="shared" si="17"/>
        <v>1</v>
      </c>
      <c r="AA22" s="87">
        <f t="shared" si="18"/>
        <v>0</v>
      </c>
      <c r="AB22" s="87">
        <f t="shared" si="19"/>
        <v>0</v>
      </c>
      <c r="AC22" s="1052">
        <f t="shared" si="20"/>
        <v>1</v>
      </c>
      <c r="AD22" s="87">
        <f t="shared" si="21"/>
        <v>0</v>
      </c>
      <c r="AE22" s="87">
        <f t="shared" si="22"/>
        <v>0</v>
      </c>
      <c r="AF22" s="1052">
        <f t="shared" si="23"/>
        <v>1</v>
      </c>
      <c r="AG22" s="87">
        <f t="shared" si="24"/>
        <v>0</v>
      </c>
      <c r="AH22" s="87">
        <f t="shared" si="25"/>
        <v>0</v>
      </c>
      <c r="AI22" s="1052">
        <f t="shared" si="26"/>
        <v>1</v>
      </c>
      <c r="AJ22" s="87">
        <f t="shared" si="27"/>
        <v>0</v>
      </c>
      <c r="AK22" s="87">
        <f t="shared" si="28"/>
        <v>0</v>
      </c>
      <c r="AL22" s="1052">
        <f t="shared" si="29"/>
        <v>0</v>
      </c>
      <c r="AM22" s="91">
        <f t="shared" si="30"/>
        <v>0</v>
      </c>
      <c r="AN22" s="91" t="str">
        <f t="shared" si="31"/>
        <v/>
      </c>
      <c r="AO22" s="1058">
        <f>+Parameter!$D$7</f>
        <v>0</v>
      </c>
      <c r="AP22" s="1054">
        <f t="shared" si="32"/>
        <v>0</v>
      </c>
      <c r="AQ22" s="385">
        <f>+Parameter!AH22</f>
        <v>0</v>
      </c>
      <c r="AR22" s="385">
        <f>+Parameter!AI22</f>
        <v>0</v>
      </c>
      <c r="AS22" s="379">
        <f>SUMIFS($I$4:$I$48,$F$4:$F$48,AQ19,$E$4:$E$48,AQ22)+SUMIFS($J$4:$J$48,$F$4:$F$48,AQ19,$E$4:$E$48,AQ22)+SUMIFS($H$4:$H$48,$F$4:$F$48,AQ19,$E$4:$E$48,AQ22)</f>
        <v>0</v>
      </c>
      <c r="AT22" s="379"/>
      <c r="AU22" s="385">
        <f>+Parameter!AL22</f>
        <v>0</v>
      </c>
      <c r="AV22" s="385">
        <f>+Parameter!AM22</f>
        <v>0</v>
      </c>
      <c r="AW22" s="379">
        <f>SUMIFS($I$4:$I$48,$F$4:$F$48,AQ19,$E$4:$E$48,AU22)+SUMIFS($J$4:$J$48,$F$4:$F$48,AQ19,$E$4:$E$48,AU22)+SUMIFS($H$4:$H$48,$F$4:$F$48,AQ19,$E$4:$E$48,AU22)</f>
        <v>0</v>
      </c>
      <c r="AX22" s="379"/>
      <c r="AY22" s="385">
        <f>+Parameter!AP22</f>
        <v>0</v>
      </c>
      <c r="AZ22" s="385">
        <f>+Parameter!AQ22</f>
        <v>0</v>
      </c>
      <c r="BA22" s="379">
        <f>SUMIFS($I$4:$I$48,$F$4:$F$48,AQ19,$E$4:$E$48,AY22)+SUMIFS($J$4:$J$48,$F$4:$F$48,AQ19,$E$4:$E$48,AY22)+SUMIFS($H$4:$H$48,$F$4:$F$48,AQ19,$E$4:$E$48,AY22)</f>
        <v>0</v>
      </c>
      <c r="BB22" s="386" t="str">
        <f>IF(BB23&lt;&gt;0,"Monatsende","")</f>
        <v/>
      </c>
      <c r="BD22" s="268"/>
      <c r="BE22" s="274">
        <f>IF($I$2=AQ19,1,IF($I$2=Jahr!$M$7,1,0))</f>
        <v>1</v>
      </c>
      <c r="BF22" s="728">
        <v>1</v>
      </c>
      <c r="BG22" s="699">
        <f t="shared" si="33"/>
        <v>0</v>
      </c>
      <c r="BH22" s="699">
        <f t="shared" si="34"/>
        <v>0</v>
      </c>
      <c r="BI22" s="699">
        <f t="shared" si="35"/>
        <v>0</v>
      </c>
      <c r="BJ22" s="700">
        <f t="shared" si="36"/>
        <v>0</v>
      </c>
      <c r="BK22" s="700">
        <f t="shared" si="37"/>
        <v>0</v>
      </c>
      <c r="BL22" s="700">
        <f t="shared" si="38"/>
        <v>0</v>
      </c>
      <c r="BM22" s="701">
        <f t="shared" si="39"/>
        <v>0</v>
      </c>
      <c r="BN22" s="701">
        <f t="shared" si="40"/>
        <v>0</v>
      </c>
      <c r="BO22" s="701">
        <f t="shared" si="41"/>
        <v>0</v>
      </c>
      <c r="BP22" s="698">
        <f t="shared" si="42"/>
        <v>0</v>
      </c>
      <c r="BQ22" s="698">
        <f t="shared" si="43"/>
        <v>0</v>
      </c>
      <c r="BR22" s="698">
        <f t="shared" si="44"/>
        <v>0</v>
      </c>
      <c r="BS22" s="270" t="s">
        <v>22</v>
      </c>
      <c r="BV22" s="1055"/>
      <c r="BW22" s="1056"/>
      <c r="BX22" s="1026"/>
    </row>
    <row r="23" spans="1:76" ht="13.35" customHeight="1" x14ac:dyDescent="0.45">
      <c r="A23" s="1003" t="str">
        <f t="shared" si="48"/>
        <v>!</v>
      </c>
      <c r="B23" s="721"/>
      <c r="C23" s="1180"/>
      <c r="D23" s="722"/>
      <c r="E23" s="585"/>
      <c r="F23" s="586"/>
      <c r="G23" s="592"/>
      <c r="H23" s="1195"/>
      <c r="I23" s="1192"/>
      <c r="J23" s="1196"/>
      <c r="K23" s="1057">
        <f t="shared" si="4"/>
        <v>0</v>
      </c>
      <c r="L23" s="1049">
        <f t="shared" si="2"/>
        <v>0</v>
      </c>
      <c r="M23" s="1050">
        <f t="shared" si="45"/>
        <v>0</v>
      </c>
      <c r="N23" s="1051">
        <f t="shared" si="5"/>
        <v>0</v>
      </c>
      <c r="O23" s="87">
        <f t="shared" si="6"/>
        <v>0</v>
      </c>
      <c r="P23" s="87" t="str">
        <f t="shared" si="7"/>
        <v/>
      </c>
      <c r="Q23" s="1052">
        <f t="shared" si="8"/>
        <v>0</v>
      </c>
      <c r="R23" s="87">
        <f t="shared" si="9"/>
        <v>0</v>
      </c>
      <c r="S23" s="87" t="str">
        <f t="shared" si="10"/>
        <v/>
      </c>
      <c r="T23" s="1052">
        <f t="shared" si="11"/>
        <v>0</v>
      </c>
      <c r="U23" s="87">
        <f t="shared" si="12"/>
        <v>0</v>
      </c>
      <c r="V23" s="87" t="str">
        <f t="shared" si="13"/>
        <v/>
      </c>
      <c r="W23" s="1052">
        <f t="shared" si="14"/>
        <v>1</v>
      </c>
      <c r="X23" s="87">
        <f t="shared" si="15"/>
        <v>0</v>
      </c>
      <c r="Y23" s="87">
        <f t="shared" si="16"/>
        <v>0</v>
      </c>
      <c r="Z23" s="1052">
        <f t="shared" si="17"/>
        <v>1</v>
      </c>
      <c r="AA23" s="87">
        <f t="shared" si="18"/>
        <v>0</v>
      </c>
      <c r="AB23" s="87">
        <f t="shared" si="19"/>
        <v>0</v>
      </c>
      <c r="AC23" s="1052">
        <f t="shared" si="20"/>
        <v>1</v>
      </c>
      <c r="AD23" s="87">
        <f t="shared" si="21"/>
        <v>0</v>
      </c>
      <c r="AE23" s="87">
        <f t="shared" si="22"/>
        <v>0</v>
      </c>
      <c r="AF23" s="1052">
        <f t="shared" si="23"/>
        <v>1</v>
      </c>
      <c r="AG23" s="87">
        <f t="shared" si="24"/>
        <v>0</v>
      </c>
      <c r="AH23" s="87">
        <f t="shared" si="25"/>
        <v>0</v>
      </c>
      <c r="AI23" s="1052">
        <f t="shared" si="26"/>
        <v>1</v>
      </c>
      <c r="AJ23" s="87">
        <f t="shared" si="27"/>
        <v>0</v>
      </c>
      <c r="AK23" s="87">
        <f t="shared" si="28"/>
        <v>0</v>
      </c>
      <c r="AL23" s="1052">
        <f t="shared" si="29"/>
        <v>0</v>
      </c>
      <c r="AM23" s="91">
        <f t="shared" si="30"/>
        <v>0</v>
      </c>
      <c r="AN23" s="91" t="str">
        <f t="shared" si="31"/>
        <v/>
      </c>
      <c r="AO23" s="1058">
        <f>+Parameter!$D$7</f>
        <v>0</v>
      </c>
      <c r="AP23" s="1054">
        <f t="shared" si="32"/>
        <v>0</v>
      </c>
      <c r="AQ23" s="387">
        <f>+Parameter!AH23</f>
        <v>0</v>
      </c>
      <c r="AR23" s="387">
        <f>+Parameter!AI23</f>
        <v>0</v>
      </c>
      <c r="AS23" s="379">
        <f>SUMIFS($I$4:$I$48,$F$4:$F$48,AQ19,$E$4:$E$48,AQ23)+SUMIFS($J$4:$J$48,$F$4:$F$48,AQ19,$E$4:$E$48,AQ23)+SUMIFS($H$4:$H$48,$F$4:$F$48,AQ19,$E$4:$E$48,AQ23)</f>
        <v>0</v>
      </c>
      <c r="AT23" s="382"/>
      <c r="AU23" s="387">
        <f>+Parameter!AL23</f>
        <v>0</v>
      </c>
      <c r="AV23" s="387">
        <f>+Parameter!AM23</f>
        <v>0</v>
      </c>
      <c r="AW23" s="379">
        <f>SUMIFS($I$4:$I$48,$F$4:$F$48,AQ19,$E$4:$E$48,AU23)+SUMIFS($J$4:$J$48,$F$4:$F$48,AQ19,$E$4:$E$48,AU23)+SUMIFS($H$4:$H$48,$F$4:$F$48,AQ19,$E$4:$E$48,AU23)</f>
        <v>0</v>
      </c>
      <c r="AX23" s="382"/>
      <c r="AY23" s="387">
        <f>+Parameter!AP23</f>
        <v>0</v>
      </c>
      <c r="AZ23" s="387">
        <f>+Parameter!AQ23</f>
        <v>0</v>
      </c>
      <c r="BA23" s="379">
        <f>SUMIFS($I$4:$I$48,$F$4:$F$48,AQ19,$E$4:$E$48,AY23)+SUMIFS($J$4:$J$48,$F$4:$F$48,AQ19,$E$4:$E$48,AY23)+SUMIFS($H$4:$H$48,$F$4:$F$48,AQ19,$E$4:$E$48,AY23)</f>
        <v>0</v>
      </c>
      <c r="BB23" s="375">
        <f>+Y3</f>
        <v>0</v>
      </c>
      <c r="BD23" s="268"/>
      <c r="BE23" s="274">
        <f>IF($I$2=AQ19,1,IF($I$2=Jahr!$M$7,1,0))</f>
        <v>1</v>
      </c>
      <c r="BF23" s="728">
        <v>1</v>
      </c>
      <c r="BG23" s="702">
        <f t="shared" si="33"/>
        <v>0</v>
      </c>
      <c r="BH23" s="702">
        <f t="shared" si="34"/>
        <v>0</v>
      </c>
      <c r="BI23" s="702">
        <f t="shared" si="35"/>
        <v>0</v>
      </c>
      <c r="BJ23" s="703">
        <f t="shared" si="36"/>
        <v>0</v>
      </c>
      <c r="BK23" s="703">
        <f t="shared" si="37"/>
        <v>0</v>
      </c>
      <c r="BL23" s="703">
        <f t="shared" si="38"/>
        <v>0</v>
      </c>
      <c r="BM23" s="704">
        <f t="shared" si="39"/>
        <v>0</v>
      </c>
      <c r="BN23" s="704">
        <f t="shared" si="40"/>
        <v>0</v>
      </c>
      <c r="BO23" s="704">
        <f t="shared" si="41"/>
        <v>0</v>
      </c>
      <c r="BP23" s="705">
        <f t="shared" si="42"/>
        <v>0</v>
      </c>
      <c r="BQ23" s="705">
        <f t="shared" si="43"/>
        <v>0</v>
      </c>
      <c r="BR23" s="705">
        <f t="shared" si="44"/>
        <v>0</v>
      </c>
      <c r="BS23" s="277">
        <f>SUMIFS($H$4:$H$48,$F$4:$F$48,AQ19)</f>
        <v>0</v>
      </c>
      <c r="BT23" s="277">
        <f>SUMIFS($I$4:$I$48,$F$4:$F$48,AQ19)</f>
        <v>0</v>
      </c>
      <c r="BU23" s="277">
        <f>SUMIFS($J$4:$J$48,$F$4:$F$48,AQ19)</f>
        <v>0</v>
      </c>
      <c r="BV23" s="278">
        <f>IF($AP$2=0,+BW23-BB19,0)</f>
        <v>0</v>
      </c>
      <c r="BW23" s="1059">
        <f>+Y$50</f>
        <v>0</v>
      </c>
      <c r="BX23" s="1026"/>
    </row>
    <row r="24" spans="1:76" ht="13.35" customHeight="1" x14ac:dyDescent="0.45">
      <c r="A24" s="1003" t="str">
        <f t="shared" si="48"/>
        <v>!</v>
      </c>
      <c r="B24" s="721"/>
      <c r="C24" s="1180"/>
      <c r="D24" s="722"/>
      <c r="E24" s="585"/>
      <c r="F24" s="586"/>
      <c r="G24" s="592"/>
      <c r="H24" s="1195"/>
      <c r="I24" s="1192"/>
      <c r="J24" s="1196"/>
      <c r="K24" s="1057">
        <f t="shared" si="4"/>
        <v>0</v>
      </c>
      <c r="L24" s="1049">
        <f t="shared" si="2"/>
        <v>0</v>
      </c>
      <c r="M24" s="1050">
        <f t="shared" si="45"/>
        <v>0</v>
      </c>
      <c r="N24" s="1051">
        <f t="shared" si="5"/>
        <v>0</v>
      </c>
      <c r="O24" s="87">
        <f t="shared" si="6"/>
        <v>0</v>
      </c>
      <c r="P24" s="87" t="str">
        <f t="shared" si="7"/>
        <v/>
      </c>
      <c r="Q24" s="1052">
        <f t="shared" si="8"/>
        <v>0</v>
      </c>
      <c r="R24" s="87">
        <f t="shared" si="9"/>
        <v>0</v>
      </c>
      <c r="S24" s="87" t="str">
        <f t="shared" si="10"/>
        <v/>
      </c>
      <c r="T24" s="1052">
        <f t="shared" si="11"/>
        <v>0</v>
      </c>
      <c r="U24" s="87">
        <f t="shared" si="12"/>
        <v>0</v>
      </c>
      <c r="V24" s="87" t="str">
        <f t="shared" si="13"/>
        <v/>
      </c>
      <c r="W24" s="1052">
        <f t="shared" si="14"/>
        <v>1</v>
      </c>
      <c r="X24" s="87">
        <f t="shared" si="15"/>
        <v>0</v>
      </c>
      <c r="Y24" s="87">
        <f t="shared" si="16"/>
        <v>0</v>
      </c>
      <c r="Z24" s="1052">
        <f t="shared" si="17"/>
        <v>1</v>
      </c>
      <c r="AA24" s="87">
        <f t="shared" si="18"/>
        <v>0</v>
      </c>
      <c r="AB24" s="87">
        <f t="shared" si="19"/>
        <v>0</v>
      </c>
      <c r="AC24" s="1052">
        <f t="shared" si="20"/>
        <v>1</v>
      </c>
      <c r="AD24" s="87">
        <f t="shared" si="21"/>
        <v>0</v>
      </c>
      <c r="AE24" s="87">
        <f t="shared" si="22"/>
        <v>0</v>
      </c>
      <c r="AF24" s="1052">
        <f t="shared" si="23"/>
        <v>1</v>
      </c>
      <c r="AG24" s="87">
        <f t="shared" si="24"/>
        <v>0</v>
      </c>
      <c r="AH24" s="87">
        <f t="shared" si="25"/>
        <v>0</v>
      </c>
      <c r="AI24" s="1052">
        <f t="shared" si="26"/>
        <v>1</v>
      </c>
      <c r="AJ24" s="87">
        <f t="shared" si="27"/>
        <v>0</v>
      </c>
      <c r="AK24" s="87">
        <f t="shared" si="28"/>
        <v>0</v>
      </c>
      <c r="AL24" s="1052">
        <f t="shared" si="29"/>
        <v>0</v>
      </c>
      <c r="AM24" s="91">
        <f t="shared" si="30"/>
        <v>0</v>
      </c>
      <c r="AN24" s="91" t="str">
        <f t="shared" si="31"/>
        <v/>
      </c>
      <c r="AO24" s="1053">
        <f>IF(AP24="E",1,0)</f>
        <v>0</v>
      </c>
      <c r="AP24" s="1054">
        <f t="shared" si="32"/>
        <v>0</v>
      </c>
      <c r="AQ24" s="219" t="str">
        <f>+Parameter!AH24</f>
        <v>#</v>
      </c>
      <c r="AR24" s="631"/>
      <c r="AS24" s="632">
        <f>SUM(AS25:AS28)</f>
        <v>0</v>
      </c>
      <c r="AT24" s="632"/>
      <c r="AU24" s="632"/>
      <c r="AV24" s="632"/>
      <c r="AW24" s="632">
        <f>SUM(AW25:AW28)</f>
        <v>0</v>
      </c>
      <c r="AX24" s="632"/>
      <c r="AY24" s="632"/>
      <c r="AZ24" s="632"/>
      <c r="BA24" s="632">
        <f>SUM(BA25:BA28)</f>
        <v>0</v>
      </c>
      <c r="BB24" s="634">
        <f>+BA24+AW24+AS24</f>
        <v>0</v>
      </c>
      <c r="BD24" s="268"/>
      <c r="BE24" s="274">
        <f>IF($I$2=AQ24,1,IF($I$2=Jahr!$M$7,1,0))</f>
        <v>1</v>
      </c>
      <c r="BF24" s="728">
        <v>1</v>
      </c>
      <c r="BG24" s="227"/>
      <c r="BH24" s="227"/>
      <c r="BI24" s="227"/>
      <c r="BJ24" s="227"/>
      <c r="BK24" s="227"/>
      <c r="BL24" s="227"/>
      <c r="BM24" s="227"/>
      <c r="BN24" s="227"/>
      <c r="BO24" s="227"/>
      <c r="BP24" s="273"/>
      <c r="BQ24" s="273"/>
      <c r="BR24" s="273"/>
      <c r="BV24" s="1055"/>
      <c r="BW24" s="1056"/>
      <c r="BX24" s="1026"/>
    </row>
    <row r="25" spans="1:76" ht="13.35" customHeight="1" x14ac:dyDescent="0.45">
      <c r="A25" s="1003" t="str">
        <f t="shared" si="48"/>
        <v>!</v>
      </c>
      <c r="B25" s="721"/>
      <c r="C25" s="1180"/>
      <c r="D25" s="722"/>
      <c r="E25" s="585"/>
      <c r="F25" s="586"/>
      <c r="G25" s="592"/>
      <c r="H25" s="1195"/>
      <c r="I25" s="1192"/>
      <c r="J25" s="1196"/>
      <c r="K25" s="1057">
        <f t="shared" si="4"/>
        <v>0</v>
      </c>
      <c r="L25" s="1049">
        <f t="shared" si="2"/>
        <v>0</v>
      </c>
      <c r="M25" s="1050">
        <f t="shared" si="3"/>
        <v>0</v>
      </c>
      <c r="N25" s="1051">
        <f t="shared" si="5"/>
        <v>0</v>
      </c>
      <c r="O25" s="87">
        <f t="shared" si="6"/>
        <v>0</v>
      </c>
      <c r="P25" s="87" t="str">
        <f t="shared" si="7"/>
        <v/>
      </c>
      <c r="Q25" s="1052">
        <f t="shared" si="8"/>
        <v>0</v>
      </c>
      <c r="R25" s="87">
        <f t="shared" si="9"/>
        <v>0</v>
      </c>
      <c r="S25" s="87" t="str">
        <f t="shared" si="10"/>
        <v/>
      </c>
      <c r="T25" s="1052">
        <f t="shared" si="11"/>
        <v>0</v>
      </c>
      <c r="U25" s="87">
        <f t="shared" si="12"/>
        <v>0</v>
      </c>
      <c r="V25" s="87" t="str">
        <f t="shared" si="13"/>
        <v/>
      </c>
      <c r="W25" s="1052">
        <f t="shared" si="14"/>
        <v>1</v>
      </c>
      <c r="X25" s="87">
        <f t="shared" si="15"/>
        <v>0</v>
      </c>
      <c r="Y25" s="87">
        <f t="shared" si="16"/>
        <v>0</v>
      </c>
      <c r="Z25" s="1052">
        <f t="shared" si="17"/>
        <v>1</v>
      </c>
      <c r="AA25" s="87">
        <f t="shared" si="18"/>
        <v>0</v>
      </c>
      <c r="AB25" s="87">
        <f t="shared" si="19"/>
        <v>0</v>
      </c>
      <c r="AC25" s="1052">
        <f t="shared" si="20"/>
        <v>1</v>
      </c>
      <c r="AD25" s="87">
        <f t="shared" si="21"/>
        <v>0</v>
      </c>
      <c r="AE25" s="87">
        <f t="shared" si="22"/>
        <v>0</v>
      </c>
      <c r="AF25" s="1052">
        <f t="shared" si="23"/>
        <v>1</v>
      </c>
      <c r="AG25" s="87">
        <f t="shared" si="24"/>
        <v>0</v>
      </c>
      <c r="AH25" s="87">
        <f t="shared" si="25"/>
        <v>0</v>
      </c>
      <c r="AI25" s="1052">
        <f t="shared" si="26"/>
        <v>1</v>
      </c>
      <c r="AJ25" s="87">
        <f t="shared" si="27"/>
        <v>0</v>
      </c>
      <c r="AK25" s="87">
        <f t="shared" si="28"/>
        <v>0</v>
      </c>
      <c r="AL25" s="1052">
        <f t="shared" si="29"/>
        <v>0</v>
      </c>
      <c r="AM25" s="91">
        <f t="shared" si="30"/>
        <v>0</v>
      </c>
      <c r="AN25" s="91" t="str">
        <f t="shared" si="31"/>
        <v/>
      </c>
      <c r="AO25" s="1058">
        <f>+Parameter!$D$8</f>
        <v>0</v>
      </c>
      <c r="AP25" s="1054">
        <f t="shared" si="32"/>
        <v>0</v>
      </c>
      <c r="AQ25" s="389">
        <f>+Parameter!AH25</f>
        <v>0</v>
      </c>
      <c r="AR25" s="390">
        <f>+Parameter!AI25</f>
        <v>0</v>
      </c>
      <c r="AS25" s="388">
        <f>SUMIFS($I$4:$I$48,$F$4:$F$48,AQ24,$E$4:$E$48,AQ25)+SUMIFS($J$4:$J$48,$F$4:$F$48,AQ24,$E$4:$E$48,AQ25)+SUMIFS($H$4:$H$48,$F$4:$F$48,AQ24,$E$4:$E$48,AQ25)</f>
        <v>0</v>
      </c>
      <c r="AT25" s="388"/>
      <c r="AU25" s="389">
        <f>+Parameter!AL25</f>
        <v>0</v>
      </c>
      <c r="AV25" s="390">
        <f>+Parameter!AM25</f>
        <v>0</v>
      </c>
      <c r="AW25" s="388">
        <f>SUMIFS($I$4:$I$48,$F$4:$F$48,AQ24,$E$4:$E$48,AU25)+SUMIFS($J$4:$J$48,$F$4:$F$48,AQ24,$E$4:$E$48,AU25)+SUMIFS($H$4:$H$48,$F$4:$F$48,AQ24,$E$4:$E$48,AU25)</f>
        <v>0</v>
      </c>
      <c r="AX25" s="388"/>
      <c r="AY25" s="389">
        <f>+Parameter!AP25</f>
        <v>0</v>
      </c>
      <c r="AZ25" s="390">
        <f>+Parameter!AQ25</f>
        <v>0</v>
      </c>
      <c r="BA25" s="388">
        <f>SUMIFS($I$4:$I$48,$F$4:$F$48,AQ24,$E$4:$E$48,AY25)+SUMIFS($J$4:$J$48,$F$4:$F$48,AQ24,$E$4:$E$48,AY25)+SUMIFS($H$4:$H$48,$F$4:$F$48,AQ24,$E$4:$E$48,AY25)</f>
        <v>0</v>
      </c>
      <c r="BB25" s="370" t="str">
        <f>IF(AND($B$50="y",BB26&lt;&gt;0),"aktuell","")</f>
        <v/>
      </c>
      <c r="BD25" s="268"/>
      <c r="BE25" s="274">
        <f>IF($I$2=AQ24,1,IF($I$2=Jahr!$M$7,1,0))</f>
        <v>1</v>
      </c>
      <c r="BF25" s="728">
        <v>1</v>
      </c>
      <c r="BG25" s="699">
        <f t="shared" si="33"/>
        <v>0</v>
      </c>
      <c r="BH25" s="699">
        <f t="shared" si="34"/>
        <v>0</v>
      </c>
      <c r="BI25" s="699">
        <f t="shared" si="35"/>
        <v>0</v>
      </c>
      <c r="BJ25" s="700">
        <f t="shared" si="36"/>
        <v>0</v>
      </c>
      <c r="BK25" s="700">
        <f t="shared" si="37"/>
        <v>0</v>
      </c>
      <c r="BL25" s="700">
        <f t="shared" si="38"/>
        <v>0</v>
      </c>
      <c r="BM25" s="701">
        <f t="shared" si="39"/>
        <v>0</v>
      </c>
      <c r="BN25" s="701">
        <f t="shared" si="40"/>
        <v>0</v>
      </c>
      <c r="BO25" s="701">
        <f t="shared" si="41"/>
        <v>0</v>
      </c>
      <c r="BP25" s="698">
        <f t="shared" si="42"/>
        <v>0</v>
      </c>
      <c r="BQ25" s="698">
        <f t="shared" si="43"/>
        <v>0</v>
      </c>
      <c r="BR25" s="698">
        <f t="shared" si="44"/>
        <v>0</v>
      </c>
      <c r="BS25" s="270" t="s">
        <v>8</v>
      </c>
      <c r="BV25" s="1055"/>
      <c r="BW25" s="1056"/>
      <c r="BX25" s="1026"/>
    </row>
    <row r="26" spans="1:76" ht="13.35" customHeight="1" x14ac:dyDescent="0.45">
      <c r="A26" s="1003" t="str">
        <f t="shared" si="48"/>
        <v>!</v>
      </c>
      <c r="B26" s="721"/>
      <c r="C26" s="1180"/>
      <c r="D26" s="722"/>
      <c r="E26" s="731"/>
      <c r="F26" s="732"/>
      <c r="G26" s="592"/>
      <c r="H26" s="1195"/>
      <c r="I26" s="1192"/>
      <c r="J26" s="1196"/>
      <c r="K26" s="1057">
        <f t="shared" si="4"/>
        <v>0</v>
      </c>
      <c r="L26" s="1049">
        <f t="shared" si="2"/>
        <v>0</v>
      </c>
      <c r="M26" s="1050">
        <f t="shared" ref="M26:M35" si="49">IF(AND(B26&gt;0,B26&lt;&gt;"x",M25&lt;&gt;0),+M25+1,0)</f>
        <v>0</v>
      </c>
      <c r="N26" s="1051">
        <f t="shared" si="5"/>
        <v>0</v>
      </c>
      <c r="O26" s="87">
        <f t="shared" si="6"/>
        <v>0</v>
      </c>
      <c r="P26" s="87" t="str">
        <f t="shared" si="7"/>
        <v/>
      </c>
      <c r="Q26" s="1052">
        <f t="shared" si="8"/>
        <v>0</v>
      </c>
      <c r="R26" s="87">
        <f t="shared" si="9"/>
        <v>0</v>
      </c>
      <c r="S26" s="87" t="str">
        <f t="shared" si="10"/>
        <v/>
      </c>
      <c r="T26" s="1052">
        <f t="shared" si="11"/>
        <v>0</v>
      </c>
      <c r="U26" s="87">
        <f t="shared" si="12"/>
        <v>0</v>
      </c>
      <c r="V26" s="87" t="str">
        <f t="shared" si="13"/>
        <v/>
      </c>
      <c r="W26" s="1052">
        <f t="shared" si="14"/>
        <v>1</v>
      </c>
      <c r="X26" s="87">
        <f t="shared" si="15"/>
        <v>0</v>
      </c>
      <c r="Y26" s="87">
        <f t="shared" si="16"/>
        <v>0</v>
      </c>
      <c r="Z26" s="1052">
        <f t="shared" si="17"/>
        <v>1</v>
      </c>
      <c r="AA26" s="87">
        <f t="shared" si="18"/>
        <v>0</v>
      </c>
      <c r="AB26" s="87">
        <f t="shared" si="19"/>
        <v>0</v>
      </c>
      <c r="AC26" s="1052">
        <f t="shared" si="20"/>
        <v>1</v>
      </c>
      <c r="AD26" s="87">
        <f t="shared" si="21"/>
        <v>0</v>
      </c>
      <c r="AE26" s="87">
        <f t="shared" si="22"/>
        <v>0</v>
      </c>
      <c r="AF26" s="1052">
        <f t="shared" si="23"/>
        <v>1</v>
      </c>
      <c r="AG26" s="87">
        <f t="shared" si="24"/>
        <v>0</v>
      </c>
      <c r="AH26" s="87">
        <f t="shared" si="25"/>
        <v>0</v>
      </c>
      <c r="AI26" s="1052">
        <f t="shared" si="26"/>
        <v>1</v>
      </c>
      <c r="AJ26" s="87">
        <f t="shared" si="27"/>
        <v>0</v>
      </c>
      <c r="AK26" s="87">
        <f t="shared" si="28"/>
        <v>0</v>
      </c>
      <c r="AL26" s="1052">
        <f t="shared" si="29"/>
        <v>0</v>
      </c>
      <c r="AM26" s="91">
        <f t="shared" si="30"/>
        <v>0</v>
      </c>
      <c r="AN26" s="91" t="str">
        <f t="shared" si="31"/>
        <v/>
      </c>
      <c r="AO26" s="1058">
        <f>+Parameter!$D$8</f>
        <v>0</v>
      </c>
      <c r="AP26" s="1054">
        <f t="shared" si="32"/>
        <v>0</v>
      </c>
      <c r="AQ26" s="390">
        <f>+Parameter!AH26</f>
        <v>0</v>
      </c>
      <c r="AR26" s="390">
        <f>+Parameter!AI26</f>
        <v>0</v>
      </c>
      <c r="AS26" s="388">
        <f>SUMIFS($I$4:$I$48,$F$4:$F$48,AQ24,$E$4:$E$48,AQ26)+SUMIFS($J$4:$J$48,$F$4:$F$48,AQ24,$E$4:$E$48,AQ26)+SUMIFS($H$4:$H$48,$F$4:$F$48,AQ24,$E$4:$E$48,AQ26)</f>
        <v>0</v>
      </c>
      <c r="AT26" s="388"/>
      <c r="AU26" s="390">
        <f>+Parameter!AL26</f>
        <v>0</v>
      </c>
      <c r="AV26" s="390">
        <f>+Parameter!AM26</f>
        <v>0</v>
      </c>
      <c r="AW26" s="388">
        <f>SUMIFS($I$4:$I$48,$F$4:$F$48,AQ24,$E$4:$E$48,AU26)+SUMIFS($J$4:$J$48,$F$4:$F$48,AQ24,$E$4:$E$48,AU26)+SUMIFS($H$4:$H$48,$F$4:$F$48,AQ24,$E$4:$E$48,AU26)</f>
        <v>0</v>
      </c>
      <c r="AX26" s="388"/>
      <c r="AY26" s="390">
        <f>+Parameter!AP26</f>
        <v>0</v>
      </c>
      <c r="AZ26" s="390">
        <f>+Parameter!AQ26</f>
        <v>0</v>
      </c>
      <c r="BA26" s="388">
        <f>SUMIFS($I$4:$I$48,$F$4:$F$48,AQ24,$E$4:$E$48,AY26)+SUMIFS($J$4:$J$48,$F$4:$F$48,AQ24,$E$4:$E$48,AY26)+SUMIFS($H$4:$H$48,$F$4:$F$48,AQ24,$E$4:$E$48,AY26)</f>
        <v>0</v>
      </c>
      <c r="BB26" s="371">
        <f>+AB2</f>
        <v>0</v>
      </c>
      <c r="BD26" s="268"/>
      <c r="BE26" s="274">
        <f>IF($I$2=AQ24,1,IF($I$2=Jahr!$M$7,1,0))</f>
        <v>1</v>
      </c>
      <c r="BF26" s="728">
        <v>1</v>
      </c>
      <c r="BG26" s="699">
        <f t="shared" si="33"/>
        <v>0</v>
      </c>
      <c r="BH26" s="699">
        <f t="shared" si="34"/>
        <v>0</v>
      </c>
      <c r="BI26" s="699">
        <f t="shared" si="35"/>
        <v>0</v>
      </c>
      <c r="BJ26" s="700">
        <f t="shared" si="36"/>
        <v>0</v>
      </c>
      <c r="BK26" s="700">
        <f t="shared" si="37"/>
        <v>0</v>
      </c>
      <c r="BL26" s="700">
        <f t="shared" si="38"/>
        <v>0</v>
      </c>
      <c r="BM26" s="701">
        <f t="shared" si="39"/>
        <v>0</v>
      </c>
      <c r="BN26" s="701">
        <f t="shared" si="40"/>
        <v>0</v>
      </c>
      <c r="BO26" s="701">
        <f t="shared" si="41"/>
        <v>0</v>
      </c>
      <c r="BP26" s="698">
        <f t="shared" si="42"/>
        <v>0</v>
      </c>
      <c r="BQ26" s="698">
        <f t="shared" si="43"/>
        <v>0</v>
      </c>
      <c r="BR26" s="698">
        <f t="shared" si="44"/>
        <v>0</v>
      </c>
      <c r="BS26" s="275">
        <f>SUMIFS($H$4:$H$48,$F$4:$F$48,AQ24,$B$4:$B$48,"&gt;0")</f>
        <v>0</v>
      </c>
      <c r="BT26" s="275">
        <f>SUMIFS($I$4:$I$48,$F$4:$F$48,AQ24,$B$4:$B$48,"&gt;0")</f>
        <v>0</v>
      </c>
      <c r="BU26" s="275">
        <f>SUMIFS($J$4:$J$48,$F$4:$F$48,AQ24,$B$4:$B$48,"&gt;0")</f>
        <v>0</v>
      </c>
      <c r="BV26" s="276"/>
      <c r="BW26" s="1056"/>
      <c r="BX26" s="1026"/>
    </row>
    <row r="27" spans="1:76" ht="13.35" customHeight="1" x14ac:dyDescent="0.45">
      <c r="A27" s="1003" t="str">
        <f t="shared" si="48"/>
        <v>!</v>
      </c>
      <c r="B27" s="721"/>
      <c r="C27" s="1180"/>
      <c r="D27" s="722"/>
      <c r="E27" s="585"/>
      <c r="F27" s="586"/>
      <c r="G27" s="592"/>
      <c r="H27" s="1195"/>
      <c r="I27" s="1192"/>
      <c r="J27" s="1196"/>
      <c r="K27" s="1057">
        <f t="shared" si="4"/>
        <v>0</v>
      </c>
      <c r="L27" s="1049">
        <f t="shared" si="2"/>
        <v>0</v>
      </c>
      <c r="M27" s="1050">
        <f t="shared" si="49"/>
        <v>0</v>
      </c>
      <c r="N27" s="1051">
        <f t="shared" si="5"/>
        <v>0</v>
      </c>
      <c r="O27" s="87">
        <f t="shared" si="6"/>
        <v>0</v>
      </c>
      <c r="P27" s="87" t="str">
        <f t="shared" si="7"/>
        <v/>
      </c>
      <c r="Q27" s="1052">
        <f t="shared" si="8"/>
        <v>0</v>
      </c>
      <c r="R27" s="87">
        <f t="shared" si="9"/>
        <v>0</v>
      </c>
      <c r="S27" s="87" t="str">
        <f t="shared" si="10"/>
        <v/>
      </c>
      <c r="T27" s="1052">
        <f t="shared" si="11"/>
        <v>0</v>
      </c>
      <c r="U27" s="87">
        <f t="shared" si="12"/>
        <v>0</v>
      </c>
      <c r="V27" s="87" t="str">
        <f t="shared" si="13"/>
        <v/>
      </c>
      <c r="W27" s="1052">
        <f t="shared" si="14"/>
        <v>1</v>
      </c>
      <c r="X27" s="87">
        <f t="shared" si="15"/>
        <v>0</v>
      </c>
      <c r="Y27" s="87">
        <f t="shared" si="16"/>
        <v>0</v>
      </c>
      <c r="Z27" s="1052">
        <f t="shared" si="17"/>
        <v>1</v>
      </c>
      <c r="AA27" s="87">
        <f t="shared" si="18"/>
        <v>0</v>
      </c>
      <c r="AB27" s="87">
        <f t="shared" si="19"/>
        <v>0</v>
      </c>
      <c r="AC27" s="1052">
        <f t="shared" si="20"/>
        <v>1</v>
      </c>
      <c r="AD27" s="87">
        <f t="shared" si="21"/>
        <v>0</v>
      </c>
      <c r="AE27" s="87">
        <f t="shared" si="22"/>
        <v>0</v>
      </c>
      <c r="AF27" s="1052">
        <f t="shared" si="23"/>
        <v>1</v>
      </c>
      <c r="AG27" s="87">
        <f t="shared" si="24"/>
        <v>0</v>
      </c>
      <c r="AH27" s="87">
        <f t="shared" si="25"/>
        <v>0</v>
      </c>
      <c r="AI27" s="1052">
        <f t="shared" si="26"/>
        <v>1</v>
      </c>
      <c r="AJ27" s="87">
        <f t="shared" si="27"/>
        <v>0</v>
      </c>
      <c r="AK27" s="87">
        <f t="shared" si="28"/>
        <v>0</v>
      </c>
      <c r="AL27" s="1052">
        <f t="shared" si="29"/>
        <v>0</v>
      </c>
      <c r="AM27" s="91">
        <f t="shared" si="30"/>
        <v>0</v>
      </c>
      <c r="AN27" s="91" t="str">
        <f t="shared" si="31"/>
        <v/>
      </c>
      <c r="AO27" s="1058">
        <f>+Parameter!$D$8</f>
        <v>0</v>
      </c>
      <c r="AP27" s="1054">
        <f t="shared" si="32"/>
        <v>0</v>
      </c>
      <c r="AQ27" s="390">
        <f>+Parameter!AH27</f>
        <v>0</v>
      </c>
      <c r="AR27" s="390">
        <f>+Parameter!AI27</f>
        <v>0</v>
      </c>
      <c r="AS27" s="388">
        <f>SUMIFS($I$4:$I$48,$F$4:$F$48,AQ24,$E$4:$E$48,AQ27)+SUMIFS($J$4:$J$48,$F$4:$F$48,AQ24,$E$4:$E$48,AQ27)+SUMIFS($H$4:$H$48,$F$4:$F$48,AQ24,$E$4:$E$48,AQ27)</f>
        <v>0</v>
      </c>
      <c r="AT27" s="388"/>
      <c r="AU27" s="390">
        <f>+Parameter!AL27</f>
        <v>0</v>
      </c>
      <c r="AV27" s="390">
        <f>+Parameter!AM27</f>
        <v>0</v>
      </c>
      <c r="AW27" s="388">
        <f>SUMIFS($I$4:$I$48,$F$4:$F$48,AQ24,$E$4:$E$48,AU27)+SUMIFS($J$4:$J$48,$F$4:$F$48,AQ24,$E$4:$E$48,AU27)+SUMIFS($H$4:$H$48,$F$4:$F$48,AQ24,$E$4:$E$48,AU27)</f>
        <v>0</v>
      </c>
      <c r="AX27" s="388"/>
      <c r="AY27" s="390">
        <f>+Parameter!AP27</f>
        <v>0</v>
      </c>
      <c r="AZ27" s="390">
        <f>+Parameter!AQ27</f>
        <v>0</v>
      </c>
      <c r="BA27" s="388">
        <f>SUMIFS($I$4:$I$48,$F$4:$F$48,AQ24,$E$4:$E$48,AY27)+SUMIFS($J$4:$J$48,$F$4:$F$48,AQ24,$E$4:$E$48,AY27)+SUMIFS($H$4:$H$48,$F$4:$F$48,AQ24,$E$4:$E$48,AY27)</f>
        <v>0</v>
      </c>
      <c r="BB27" s="372" t="str">
        <f>IF(BB28&lt;&gt;0,"Monatsende","")</f>
        <v/>
      </c>
      <c r="BD27" s="268"/>
      <c r="BE27" s="274">
        <f>IF($I$2=AQ24,1,IF($I$2=Jahr!$M$7,1,0))</f>
        <v>1</v>
      </c>
      <c r="BF27" s="728">
        <v>1</v>
      </c>
      <c r="BG27" s="699">
        <f t="shared" si="33"/>
        <v>0</v>
      </c>
      <c r="BH27" s="699">
        <f t="shared" si="34"/>
        <v>0</v>
      </c>
      <c r="BI27" s="699">
        <f t="shared" si="35"/>
        <v>0</v>
      </c>
      <c r="BJ27" s="700">
        <f t="shared" si="36"/>
        <v>0</v>
      </c>
      <c r="BK27" s="700">
        <f t="shared" si="37"/>
        <v>0</v>
      </c>
      <c r="BL27" s="700">
        <f t="shared" si="38"/>
        <v>0</v>
      </c>
      <c r="BM27" s="701">
        <f t="shared" si="39"/>
        <v>0</v>
      </c>
      <c r="BN27" s="701">
        <f t="shared" si="40"/>
        <v>0</v>
      </c>
      <c r="BO27" s="701">
        <f t="shared" si="41"/>
        <v>0</v>
      </c>
      <c r="BP27" s="698">
        <f t="shared" si="42"/>
        <v>0</v>
      </c>
      <c r="BQ27" s="698">
        <f t="shared" si="43"/>
        <v>0</v>
      </c>
      <c r="BR27" s="698">
        <f t="shared" si="44"/>
        <v>0</v>
      </c>
      <c r="BS27" s="270" t="s">
        <v>22</v>
      </c>
      <c r="BV27" s="1055"/>
      <c r="BW27" s="1056"/>
      <c r="BX27" s="1026"/>
    </row>
    <row r="28" spans="1:76" ht="13.35" customHeight="1" x14ac:dyDescent="0.45">
      <c r="A28" s="1003" t="str">
        <f t="shared" si="48"/>
        <v>!</v>
      </c>
      <c r="B28" s="721"/>
      <c r="C28" s="1180"/>
      <c r="D28" s="722"/>
      <c r="E28" s="585"/>
      <c r="F28" s="586"/>
      <c r="G28" s="592"/>
      <c r="H28" s="1195"/>
      <c r="I28" s="1192"/>
      <c r="J28" s="1196"/>
      <c r="K28" s="1057">
        <f t="shared" si="4"/>
        <v>0</v>
      </c>
      <c r="L28" s="1049">
        <f t="shared" si="2"/>
        <v>0</v>
      </c>
      <c r="M28" s="1050">
        <f t="shared" si="49"/>
        <v>0</v>
      </c>
      <c r="N28" s="1051">
        <f t="shared" si="5"/>
        <v>0</v>
      </c>
      <c r="O28" s="87">
        <f t="shared" si="6"/>
        <v>0</v>
      </c>
      <c r="P28" s="87" t="str">
        <f t="shared" si="7"/>
        <v/>
      </c>
      <c r="Q28" s="1052">
        <f t="shared" si="8"/>
        <v>0</v>
      </c>
      <c r="R28" s="87">
        <f t="shared" si="9"/>
        <v>0</v>
      </c>
      <c r="S28" s="87" t="str">
        <f t="shared" si="10"/>
        <v/>
      </c>
      <c r="T28" s="1052">
        <f t="shared" si="11"/>
        <v>0</v>
      </c>
      <c r="U28" s="87">
        <f t="shared" si="12"/>
        <v>0</v>
      </c>
      <c r="V28" s="87" t="str">
        <f t="shared" si="13"/>
        <v/>
      </c>
      <c r="W28" s="1052">
        <f t="shared" si="14"/>
        <v>1</v>
      </c>
      <c r="X28" s="87">
        <f t="shared" si="15"/>
        <v>0</v>
      </c>
      <c r="Y28" s="87">
        <f t="shared" si="16"/>
        <v>0</v>
      </c>
      <c r="Z28" s="1052">
        <f t="shared" si="17"/>
        <v>1</v>
      </c>
      <c r="AA28" s="87">
        <f t="shared" si="18"/>
        <v>0</v>
      </c>
      <c r="AB28" s="87">
        <f t="shared" si="19"/>
        <v>0</v>
      </c>
      <c r="AC28" s="1052">
        <f t="shared" si="20"/>
        <v>1</v>
      </c>
      <c r="AD28" s="87">
        <f t="shared" si="21"/>
        <v>0</v>
      </c>
      <c r="AE28" s="87">
        <f t="shared" si="22"/>
        <v>0</v>
      </c>
      <c r="AF28" s="1052">
        <f t="shared" si="23"/>
        <v>1</v>
      </c>
      <c r="AG28" s="87">
        <f t="shared" si="24"/>
        <v>0</v>
      </c>
      <c r="AH28" s="87">
        <f t="shared" si="25"/>
        <v>0</v>
      </c>
      <c r="AI28" s="1052">
        <f t="shared" si="26"/>
        <v>1</v>
      </c>
      <c r="AJ28" s="87">
        <f t="shared" si="27"/>
        <v>0</v>
      </c>
      <c r="AK28" s="87">
        <f t="shared" si="28"/>
        <v>0</v>
      </c>
      <c r="AL28" s="1052">
        <f t="shared" si="29"/>
        <v>0</v>
      </c>
      <c r="AM28" s="91">
        <f t="shared" si="30"/>
        <v>0</v>
      </c>
      <c r="AN28" s="91" t="str">
        <f t="shared" si="31"/>
        <v/>
      </c>
      <c r="AO28" s="1058">
        <f>+Parameter!$D$8</f>
        <v>0</v>
      </c>
      <c r="AP28" s="1054">
        <f t="shared" si="32"/>
        <v>0</v>
      </c>
      <c r="AQ28" s="392">
        <f>+Parameter!AH28</f>
        <v>0</v>
      </c>
      <c r="AR28" s="392">
        <f>+Parameter!AI28</f>
        <v>0</v>
      </c>
      <c r="AS28" s="388">
        <f>SUMIFS($I$4:$I$48,$F$4:$F$48,AQ24,$E$4:$E$48,AQ28)+SUMIFS($J$4:$J$48,$F$4:$F$48,AQ24,$E$4:$E$48,AQ28)+SUMIFS($H$4:$H$48,$F$4:$F$48,AQ24,$E$4:$E$48,AQ28)</f>
        <v>0</v>
      </c>
      <c r="AT28" s="391"/>
      <c r="AU28" s="392">
        <f>+Parameter!AL28</f>
        <v>0</v>
      </c>
      <c r="AV28" s="392">
        <f>+Parameter!AM28</f>
        <v>0</v>
      </c>
      <c r="AW28" s="388">
        <f>SUMIFS($I$4:$I$48,$F$4:$F$48,AQ24,$E$4:$E$48,AU28)+SUMIFS($J$4:$J$48,$F$4:$F$48,AQ24,$E$4:$E$48,AU28)+SUMIFS($H$4:$H$48,$F$4:$F$48,AQ24,$E$4:$E$48,AU28)</f>
        <v>0</v>
      </c>
      <c r="AX28" s="391"/>
      <c r="AY28" s="392">
        <f>+Parameter!AP28</f>
        <v>0</v>
      </c>
      <c r="AZ28" s="392">
        <f>+Parameter!AQ28</f>
        <v>0</v>
      </c>
      <c r="BA28" s="388">
        <f>SUMIFS($I$4:$I$48,$F$4:$F$48,AQ24,$E$4:$E$48,AY28)+SUMIFS($J$4:$J$48,$F$4:$F$48,AQ24,$E$4:$E$48,AY28)+SUMIFS($H$4:$H$48,$F$4:$F$48,AQ24,$E$4:$E$48,AY28)</f>
        <v>0</v>
      </c>
      <c r="BB28" s="375">
        <f>+AB3</f>
        <v>0</v>
      </c>
      <c r="BD28" s="268"/>
      <c r="BE28" s="274">
        <f>IF($I$2=AQ24,1,IF($I$2=Jahr!$M$7,1,0))</f>
        <v>1</v>
      </c>
      <c r="BF28" s="728">
        <v>1</v>
      </c>
      <c r="BG28" s="702">
        <f t="shared" si="33"/>
        <v>0</v>
      </c>
      <c r="BH28" s="702">
        <f t="shared" si="34"/>
        <v>0</v>
      </c>
      <c r="BI28" s="702">
        <f t="shared" si="35"/>
        <v>0</v>
      </c>
      <c r="BJ28" s="703">
        <f t="shared" si="36"/>
        <v>0</v>
      </c>
      <c r="BK28" s="703">
        <f t="shared" si="37"/>
        <v>0</v>
      </c>
      <c r="BL28" s="703">
        <f t="shared" si="38"/>
        <v>0</v>
      </c>
      <c r="BM28" s="704">
        <f t="shared" si="39"/>
        <v>0</v>
      </c>
      <c r="BN28" s="704">
        <f t="shared" si="40"/>
        <v>0</v>
      </c>
      <c r="BO28" s="704">
        <f t="shared" si="41"/>
        <v>0</v>
      </c>
      <c r="BP28" s="705">
        <f t="shared" si="42"/>
        <v>0</v>
      </c>
      <c r="BQ28" s="705">
        <f t="shared" si="43"/>
        <v>0</v>
      </c>
      <c r="BR28" s="705">
        <f t="shared" si="44"/>
        <v>0</v>
      </c>
      <c r="BS28" s="277">
        <f>SUMIFS($H$4:$H$48,$F$4:$F$48,AQ24)</f>
        <v>0</v>
      </c>
      <c r="BT28" s="277">
        <f>SUMIFS($I$4:$I$48,$F$4:$F$48,AQ24)</f>
        <v>0</v>
      </c>
      <c r="BU28" s="277">
        <f>SUMIFS($J$4:$J$48,$F$4:$F$48,AQ24)</f>
        <v>0</v>
      </c>
      <c r="BV28" s="278">
        <f>IF($AP$2=0,+BW28-BB24,0)</f>
        <v>0</v>
      </c>
      <c r="BW28" s="1059">
        <f>+AB$50</f>
        <v>0</v>
      </c>
      <c r="BX28" s="1026"/>
    </row>
    <row r="29" spans="1:76" ht="13.35" customHeight="1" x14ac:dyDescent="0.45">
      <c r="A29" s="1003" t="str">
        <f t="shared" si="48"/>
        <v>!</v>
      </c>
      <c r="B29" s="721"/>
      <c r="C29" s="1180"/>
      <c r="D29" s="722"/>
      <c r="E29" s="585"/>
      <c r="F29" s="586"/>
      <c r="G29" s="592"/>
      <c r="H29" s="1195"/>
      <c r="I29" s="1192"/>
      <c r="J29" s="1196"/>
      <c r="K29" s="1057">
        <f t="shared" si="4"/>
        <v>0</v>
      </c>
      <c r="L29" s="1049">
        <f t="shared" si="2"/>
        <v>0</v>
      </c>
      <c r="M29" s="1050">
        <f t="shared" si="49"/>
        <v>0</v>
      </c>
      <c r="N29" s="1051">
        <f t="shared" si="5"/>
        <v>0</v>
      </c>
      <c r="O29" s="87">
        <f t="shared" si="6"/>
        <v>0</v>
      </c>
      <c r="P29" s="87" t="str">
        <f t="shared" si="7"/>
        <v/>
      </c>
      <c r="Q29" s="1052">
        <f t="shared" si="8"/>
        <v>0</v>
      </c>
      <c r="R29" s="87">
        <f t="shared" si="9"/>
        <v>0</v>
      </c>
      <c r="S29" s="87" t="str">
        <f t="shared" si="10"/>
        <v/>
      </c>
      <c r="T29" s="1052">
        <f t="shared" si="11"/>
        <v>0</v>
      </c>
      <c r="U29" s="87">
        <f t="shared" si="12"/>
        <v>0</v>
      </c>
      <c r="V29" s="87" t="str">
        <f t="shared" si="13"/>
        <v/>
      </c>
      <c r="W29" s="1052">
        <f t="shared" si="14"/>
        <v>1</v>
      </c>
      <c r="X29" s="87">
        <f t="shared" si="15"/>
        <v>0</v>
      </c>
      <c r="Y29" s="87">
        <f t="shared" si="16"/>
        <v>0</v>
      </c>
      <c r="Z29" s="1052">
        <f t="shared" si="17"/>
        <v>1</v>
      </c>
      <c r="AA29" s="87">
        <f t="shared" si="18"/>
        <v>0</v>
      </c>
      <c r="AB29" s="87">
        <f t="shared" si="19"/>
        <v>0</v>
      </c>
      <c r="AC29" s="1052">
        <f t="shared" si="20"/>
        <v>1</v>
      </c>
      <c r="AD29" s="87">
        <f t="shared" si="21"/>
        <v>0</v>
      </c>
      <c r="AE29" s="87">
        <f t="shared" si="22"/>
        <v>0</v>
      </c>
      <c r="AF29" s="1052">
        <f t="shared" si="23"/>
        <v>1</v>
      </c>
      <c r="AG29" s="87">
        <f t="shared" si="24"/>
        <v>0</v>
      </c>
      <c r="AH29" s="87">
        <f t="shared" si="25"/>
        <v>0</v>
      </c>
      <c r="AI29" s="1052">
        <f t="shared" si="26"/>
        <v>1</v>
      </c>
      <c r="AJ29" s="87">
        <f t="shared" si="27"/>
        <v>0</v>
      </c>
      <c r="AK29" s="87">
        <f t="shared" si="28"/>
        <v>0</v>
      </c>
      <c r="AL29" s="1052">
        <f t="shared" si="29"/>
        <v>0</v>
      </c>
      <c r="AM29" s="91">
        <f t="shared" si="30"/>
        <v>0</v>
      </c>
      <c r="AN29" s="91" t="str">
        <f t="shared" si="31"/>
        <v/>
      </c>
      <c r="AO29" s="1053">
        <f>IF(AP29="E",1,0)</f>
        <v>0</v>
      </c>
      <c r="AP29" s="1054">
        <f t="shared" si="32"/>
        <v>0</v>
      </c>
      <c r="AQ29" s="220" t="str">
        <f>+Parameter!AH29</f>
        <v>#</v>
      </c>
      <c r="AR29" s="631"/>
      <c r="AS29" s="632">
        <f>SUM(AS30:AS33)</f>
        <v>0</v>
      </c>
      <c r="AT29" s="632"/>
      <c r="AU29" s="632"/>
      <c r="AV29" s="632"/>
      <c r="AW29" s="632">
        <f>SUM(AW30:AW33)</f>
        <v>0</v>
      </c>
      <c r="AX29" s="632"/>
      <c r="AY29" s="632"/>
      <c r="AZ29" s="632"/>
      <c r="BA29" s="632">
        <f>SUM(BA30:BA33)</f>
        <v>0</v>
      </c>
      <c r="BB29" s="634">
        <f>+BA29+AW29+AS29</f>
        <v>0</v>
      </c>
      <c r="BD29" s="268"/>
      <c r="BE29" s="274">
        <f>IF($I$2=AQ29,1,IF($I$2=Jahr!$M$7,1,0))</f>
        <v>1</v>
      </c>
      <c r="BF29" s="728">
        <v>1</v>
      </c>
      <c r="BG29" s="227"/>
      <c r="BH29" s="227"/>
      <c r="BI29" s="227"/>
      <c r="BJ29" s="227"/>
      <c r="BK29" s="227"/>
      <c r="BL29" s="227"/>
      <c r="BM29" s="227"/>
      <c r="BN29" s="227"/>
      <c r="BO29" s="227"/>
      <c r="BP29" s="273"/>
      <c r="BQ29" s="273"/>
      <c r="BR29" s="273"/>
      <c r="BV29" s="1055"/>
      <c r="BW29" s="1056"/>
      <c r="BX29" s="1026"/>
    </row>
    <row r="30" spans="1:76" ht="13.35" customHeight="1" x14ac:dyDescent="0.45">
      <c r="A30" s="1003" t="str">
        <f t="shared" si="48"/>
        <v>!</v>
      </c>
      <c r="B30" s="721"/>
      <c r="C30" s="1180"/>
      <c r="D30" s="722"/>
      <c r="E30" s="585"/>
      <c r="F30" s="586"/>
      <c r="G30" s="592"/>
      <c r="H30" s="1195"/>
      <c r="I30" s="1192"/>
      <c r="J30" s="1196"/>
      <c r="K30" s="1057">
        <f t="shared" si="4"/>
        <v>0</v>
      </c>
      <c r="L30" s="1049">
        <f t="shared" si="2"/>
        <v>0</v>
      </c>
      <c r="M30" s="1050">
        <f t="shared" si="49"/>
        <v>0</v>
      </c>
      <c r="N30" s="1051">
        <f t="shared" si="5"/>
        <v>0</v>
      </c>
      <c r="O30" s="87">
        <f t="shared" si="6"/>
        <v>0</v>
      </c>
      <c r="P30" s="87" t="str">
        <f t="shared" si="7"/>
        <v/>
      </c>
      <c r="Q30" s="1052">
        <f t="shared" si="8"/>
        <v>0</v>
      </c>
      <c r="R30" s="87">
        <f t="shared" si="9"/>
        <v>0</v>
      </c>
      <c r="S30" s="87" t="str">
        <f t="shared" si="10"/>
        <v/>
      </c>
      <c r="T30" s="1052">
        <f t="shared" si="11"/>
        <v>0</v>
      </c>
      <c r="U30" s="87">
        <f t="shared" si="12"/>
        <v>0</v>
      </c>
      <c r="V30" s="87" t="str">
        <f t="shared" si="13"/>
        <v/>
      </c>
      <c r="W30" s="1052">
        <f t="shared" si="14"/>
        <v>1</v>
      </c>
      <c r="X30" s="87">
        <f t="shared" si="15"/>
        <v>0</v>
      </c>
      <c r="Y30" s="87">
        <f t="shared" si="16"/>
        <v>0</v>
      </c>
      <c r="Z30" s="1052">
        <f t="shared" si="17"/>
        <v>1</v>
      </c>
      <c r="AA30" s="87">
        <f t="shared" si="18"/>
        <v>0</v>
      </c>
      <c r="AB30" s="87">
        <f t="shared" si="19"/>
        <v>0</v>
      </c>
      <c r="AC30" s="1052">
        <f t="shared" si="20"/>
        <v>1</v>
      </c>
      <c r="AD30" s="87">
        <f t="shared" si="21"/>
        <v>0</v>
      </c>
      <c r="AE30" s="87">
        <f t="shared" si="22"/>
        <v>0</v>
      </c>
      <c r="AF30" s="1052">
        <f t="shared" si="23"/>
        <v>1</v>
      </c>
      <c r="AG30" s="87">
        <f t="shared" si="24"/>
        <v>0</v>
      </c>
      <c r="AH30" s="87">
        <f t="shared" si="25"/>
        <v>0</v>
      </c>
      <c r="AI30" s="1052">
        <f t="shared" si="26"/>
        <v>1</v>
      </c>
      <c r="AJ30" s="87">
        <f t="shared" si="27"/>
        <v>0</v>
      </c>
      <c r="AK30" s="87">
        <f t="shared" si="28"/>
        <v>0</v>
      </c>
      <c r="AL30" s="1052">
        <f t="shared" si="29"/>
        <v>0</v>
      </c>
      <c r="AM30" s="91">
        <f t="shared" si="30"/>
        <v>0</v>
      </c>
      <c r="AN30" s="91" t="str">
        <f t="shared" si="31"/>
        <v/>
      </c>
      <c r="AO30" s="1058">
        <f>+Parameter!$D$9</f>
        <v>0</v>
      </c>
      <c r="AP30" s="1054">
        <f t="shared" si="32"/>
        <v>0</v>
      </c>
      <c r="AQ30" s="394">
        <f>+Parameter!AH30</f>
        <v>0</v>
      </c>
      <c r="AR30" s="395">
        <f>+Parameter!AI30</f>
        <v>0</v>
      </c>
      <c r="AS30" s="393">
        <f>SUMIFS($I$4:$I$48,$F$4:$F$48,AQ29,$E$4:$E$48,AQ30)+SUMIFS($J$4:$J$48,$F$4:$F$48,AQ29,$E$4:$E$48,AQ30)+SUMIFS($H$4:$H$48,$F$4:$F$48,AQ29,$E$4:$E$48,AQ30)</f>
        <v>0</v>
      </c>
      <c r="AT30" s="393"/>
      <c r="AU30" s="394">
        <f>+Parameter!AL30</f>
        <v>0</v>
      </c>
      <c r="AV30" s="395">
        <f>+Parameter!AM30</f>
        <v>0</v>
      </c>
      <c r="AW30" s="393">
        <f>SUMIFS($I$4:$I$48,$F$4:$F$48,AQ29,$E$4:$E$48,AU30)+SUMIFS($J$4:$J$48,$F$4:$F$48,AQ29,$E$4:$E$48,AU30)+SUMIFS($H$4:$H$48,$F$4:$F$48,AQ29,$E$4:$E$48,AU30)</f>
        <v>0</v>
      </c>
      <c r="AX30" s="393"/>
      <c r="AY30" s="394">
        <f>+Parameter!AP30</f>
        <v>0</v>
      </c>
      <c r="AZ30" s="395">
        <f>+Parameter!AQ30</f>
        <v>0</v>
      </c>
      <c r="BA30" s="393">
        <f>SUMIFS($I$4:$I$48,$F$4:$F$48,AQ29,$E$4:$E$48,AY30)+SUMIFS($J$4:$J$48,$F$4:$F$48,AQ29,$E$4:$E$48,AY30)+SUMIFS($H$4:$H$48,$F$4:$F$48,AQ29,$E$4:$E$48,AY30)</f>
        <v>0</v>
      </c>
      <c r="BB30" s="370" t="str">
        <f>IF(AND($B$50="y",BB31&lt;&gt;0),"aktuell","")</f>
        <v/>
      </c>
      <c r="BD30" s="268"/>
      <c r="BE30" s="274">
        <f>IF($I$2=AQ29,1,IF($I$2=Jahr!$M$7,1,0))</f>
        <v>1</v>
      </c>
      <c r="BF30" s="728">
        <v>1</v>
      </c>
      <c r="BG30" s="699">
        <f t="shared" si="33"/>
        <v>0</v>
      </c>
      <c r="BH30" s="699">
        <f t="shared" si="34"/>
        <v>0</v>
      </c>
      <c r="BI30" s="699">
        <f t="shared" si="35"/>
        <v>0</v>
      </c>
      <c r="BJ30" s="700">
        <f t="shared" si="36"/>
        <v>0</v>
      </c>
      <c r="BK30" s="700">
        <f t="shared" si="37"/>
        <v>0</v>
      </c>
      <c r="BL30" s="700">
        <f t="shared" si="38"/>
        <v>0</v>
      </c>
      <c r="BM30" s="701">
        <f t="shared" si="39"/>
        <v>0</v>
      </c>
      <c r="BN30" s="701">
        <f t="shared" si="40"/>
        <v>0</v>
      </c>
      <c r="BO30" s="701">
        <f t="shared" si="41"/>
        <v>0</v>
      </c>
      <c r="BP30" s="698">
        <f t="shared" si="42"/>
        <v>0</v>
      </c>
      <c r="BQ30" s="698">
        <f t="shared" si="43"/>
        <v>0</v>
      </c>
      <c r="BR30" s="698">
        <f t="shared" si="44"/>
        <v>0</v>
      </c>
      <c r="BS30" s="270" t="s">
        <v>8</v>
      </c>
      <c r="BV30" s="1055"/>
      <c r="BW30" s="1056"/>
      <c r="BX30" s="1026"/>
    </row>
    <row r="31" spans="1:76" ht="13.35" customHeight="1" x14ac:dyDescent="0.45">
      <c r="A31" s="1003" t="str">
        <f t="shared" si="48"/>
        <v>!</v>
      </c>
      <c r="B31" s="721"/>
      <c r="C31" s="1180"/>
      <c r="D31" s="722"/>
      <c r="E31" s="585"/>
      <c r="F31" s="586"/>
      <c r="G31" s="592"/>
      <c r="H31" s="1195"/>
      <c r="I31" s="1192"/>
      <c r="J31" s="1196"/>
      <c r="K31" s="1057">
        <f t="shared" si="4"/>
        <v>0</v>
      </c>
      <c r="L31" s="1049">
        <f t="shared" si="2"/>
        <v>0</v>
      </c>
      <c r="M31" s="1050">
        <f t="shared" si="49"/>
        <v>0</v>
      </c>
      <c r="N31" s="1051">
        <f t="shared" si="5"/>
        <v>0</v>
      </c>
      <c r="O31" s="87">
        <f t="shared" si="6"/>
        <v>0</v>
      </c>
      <c r="P31" s="87" t="str">
        <f t="shared" si="7"/>
        <v/>
      </c>
      <c r="Q31" s="1052">
        <f t="shared" si="8"/>
        <v>0</v>
      </c>
      <c r="R31" s="87">
        <f t="shared" si="9"/>
        <v>0</v>
      </c>
      <c r="S31" s="87" t="str">
        <f t="shared" si="10"/>
        <v/>
      </c>
      <c r="T31" s="1052">
        <f t="shared" si="11"/>
        <v>0</v>
      </c>
      <c r="U31" s="87">
        <f t="shared" si="12"/>
        <v>0</v>
      </c>
      <c r="V31" s="87" t="str">
        <f t="shared" si="13"/>
        <v/>
      </c>
      <c r="W31" s="1052">
        <f t="shared" si="14"/>
        <v>1</v>
      </c>
      <c r="X31" s="87">
        <f t="shared" si="15"/>
        <v>0</v>
      </c>
      <c r="Y31" s="87">
        <f t="shared" si="16"/>
        <v>0</v>
      </c>
      <c r="Z31" s="1052">
        <f t="shared" si="17"/>
        <v>1</v>
      </c>
      <c r="AA31" s="87">
        <f t="shared" si="18"/>
        <v>0</v>
      </c>
      <c r="AB31" s="87">
        <f t="shared" si="19"/>
        <v>0</v>
      </c>
      <c r="AC31" s="1052">
        <f t="shared" si="20"/>
        <v>1</v>
      </c>
      <c r="AD31" s="87">
        <f t="shared" si="21"/>
        <v>0</v>
      </c>
      <c r="AE31" s="87">
        <f t="shared" si="22"/>
        <v>0</v>
      </c>
      <c r="AF31" s="1052">
        <f t="shared" si="23"/>
        <v>1</v>
      </c>
      <c r="AG31" s="87">
        <f t="shared" si="24"/>
        <v>0</v>
      </c>
      <c r="AH31" s="87">
        <f t="shared" si="25"/>
        <v>0</v>
      </c>
      <c r="AI31" s="1052">
        <f t="shared" si="26"/>
        <v>1</v>
      </c>
      <c r="AJ31" s="87">
        <f t="shared" si="27"/>
        <v>0</v>
      </c>
      <c r="AK31" s="87">
        <f t="shared" si="28"/>
        <v>0</v>
      </c>
      <c r="AL31" s="1052">
        <f t="shared" si="29"/>
        <v>0</v>
      </c>
      <c r="AM31" s="91">
        <f t="shared" si="30"/>
        <v>0</v>
      </c>
      <c r="AN31" s="91" t="str">
        <f t="shared" si="31"/>
        <v/>
      </c>
      <c r="AO31" s="1058">
        <f>+Parameter!$D$9</f>
        <v>0</v>
      </c>
      <c r="AP31" s="1054">
        <f t="shared" si="32"/>
        <v>0</v>
      </c>
      <c r="AQ31" s="395">
        <f>+Parameter!AH31</f>
        <v>0</v>
      </c>
      <c r="AR31" s="395">
        <f>+Parameter!AI31</f>
        <v>0</v>
      </c>
      <c r="AS31" s="393">
        <f>SUMIFS($I$4:$I$48,$F$4:$F$48,AQ29,$E$4:$E$48,AQ31)+SUMIFS($J$4:$J$48,$F$4:$F$48,AQ29,$E$4:$E$48,AQ31)+SUMIFS($H$4:$H$48,$F$4:$F$48,AQ29,$E$4:$E$48,AQ31)</f>
        <v>0</v>
      </c>
      <c r="AT31" s="393"/>
      <c r="AU31" s="395">
        <f>+Parameter!AL31</f>
        <v>0</v>
      </c>
      <c r="AV31" s="395">
        <f>+Parameter!AM31</f>
        <v>0</v>
      </c>
      <c r="AW31" s="393">
        <f>SUMIFS($I$4:$I$48,$F$4:$F$48,AQ29,$E$4:$E$48,AU31)+SUMIFS($J$4:$J$48,$F$4:$F$48,AQ29,$E$4:$E$48,AU31)+SUMIFS($H$4:$H$48,$F$4:$F$48,AQ29,$E$4:$E$48,AU31)</f>
        <v>0</v>
      </c>
      <c r="AX31" s="393"/>
      <c r="AY31" s="395">
        <f>+Parameter!AP31</f>
        <v>0</v>
      </c>
      <c r="AZ31" s="395">
        <f>+Parameter!AQ31</f>
        <v>0</v>
      </c>
      <c r="BA31" s="393">
        <f>SUMIFS($I$4:$I$48,$F$4:$F$48,AQ29,$E$4:$E$48,AY31)+SUMIFS($J$4:$J$48,$F$4:$F$48,AQ29,$E$4:$E$48,AY31)+SUMIFS($H$4:$H$48,$F$4:$F$48,AQ29,$E$4:$E$48,AY31)</f>
        <v>0</v>
      </c>
      <c r="BB31" s="371">
        <f>+AE2</f>
        <v>0</v>
      </c>
      <c r="BD31" s="268"/>
      <c r="BE31" s="274">
        <f>IF($I$2=AQ29,1,IF($I$2=Jahr!$M$7,1,0))</f>
        <v>1</v>
      </c>
      <c r="BF31" s="728">
        <v>1</v>
      </c>
      <c r="BG31" s="699">
        <f t="shared" si="33"/>
        <v>0</v>
      </c>
      <c r="BH31" s="699">
        <f t="shared" si="34"/>
        <v>0</v>
      </c>
      <c r="BI31" s="699">
        <f t="shared" si="35"/>
        <v>0</v>
      </c>
      <c r="BJ31" s="700">
        <f t="shared" si="36"/>
        <v>0</v>
      </c>
      <c r="BK31" s="700">
        <f t="shared" si="37"/>
        <v>0</v>
      </c>
      <c r="BL31" s="700">
        <f t="shared" si="38"/>
        <v>0</v>
      </c>
      <c r="BM31" s="701">
        <f t="shared" si="39"/>
        <v>0</v>
      </c>
      <c r="BN31" s="701">
        <f t="shared" si="40"/>
        <v>0</v>
      </c>
      <c r="BO31" s="701">
        <f t="shared" si="41"/>
        <v>0</v>
      </c>
      <c r="BP31" s="698">
        <f t="shared" si="42"/>
        <v>0</v>
      </c>
      <c r="BQ31" s="698">
        <f t="shared" si="43"/>
        <v>0</v>
      </c>
      <c r="BR31" s="698">
        <f t="shared" si="44"/>
        <v>0</v>
      </c>
      <c r="BS31" s="275">
        <f>SUMIFS($H$4:$H$48,$F$4:$F$48,AQ29,$B$4:$B$48,"&gt;0")</f>
        <v>0</v>
      </c>
      <c r="BT31" s="275">
        <f>SUMIFS($I$4:$I$48,$F$4:$F$48,AQ29,$B$4:$B$48,"&gt;0")</f>
        <v>0</v>
      </c>
      <c r="BU31" s="275">
        <f>SUMIFS($J$4:$J$48,$F$4:$F$48,AQ29,$B$4:$B$48,"&gt;0")</f>
        <v>0</v>
      </c>
      <c r="BV31" s="276"/>
      <c r="BW31" s="1056"/>
      <c r="BX31" s="1026"/>
    </row>
    <row r="32" spans="1:76" ht="13.35" customHeight="1" x14ac:dyDescent="0.45">
      <c r="A32" s="1003" t="str">
        <f t="shared" si="48"/>
        <v>!</v>
      </c>
      <c r="B32" s="721"/>
      <c r="C32" s="1180"/>
      <c r="D32" s="722"/>
      <c r="E32" s="585"/>
      <c r="F32" s="586"/>
      <c r="G32" s="592"/>
      <c r="H32" s="1195"/>
      <c r="I32" s="1192"/>
      <c r="J32" s="1196"/>
      <c r="K32" s="1057">
        <f t="shared" si="4"/>
        <v>0</v>
      </c>
      <c r="L32" s="1049">
        <f t="shared" si="2"/>
        <v>0</v>
      </c>
      <c r="M32" s="1050">
        <f t="shared" si="49"/>
        <v>0</v>
      </c>
      <c r="N32" s="1051">
        <f t="shared" si="5"/>
        <v>0</v>
      </c>
      <c r="O32" s="87">
        <f t="shared" si="6"/>
        <v>0</v>
      </c>
      <c r="P32" s="87" t="str">
        <f t="shared" si="7"/>
        <v/>
      </c>
      <c r="Q32" s="1052">
        <f t="shared" si="8"/>
        <v>0</v>
      </c>
      <c r="R32" s="87">
        <f t="shared" si="9"/>
        <v>0</v>
      </c>
      <c r="S32" s="87" t="str">
        <f t="shared" si="10"/>
        <v/>
      </c>
      <c r="T32" s="1052">
        <f t="shared" si="11"/>
        <v>0</v>
      </c>
      <c r="U32" s="87">
        <f t="shared" si="12"/>
        <v>0</v>
      </c>
      <c r="V32" s="87" t="str">
        <f t="shared" si="13"/>
        <v/>
      </c>
      <c r="W32" s="1052">
        <f t="shared" si="14"/>
        <v>1</v>
      </c>
      <c r="X32" s="87">
        <f t="shared" si="15"/>
        <v>0</v>
      </c>
      <c r="Y32" s="87">
        <f t="shared" si="16"/>
        <v>0</v>
      </c>
      <c r="Z32" s="1052">
        <f t="shared" si="17"/>
        <v>1</v>
      </c>
      <c r="AA32" s="87">
        <f t="shared" si="18"/>
        <v>0</v>
      </c>
      <c r="AB32" s="87">
        <f t="shared" si="19"/>
        <v>0</v>
      </c>
      <c r="AC32" s="1052">
        <f t="shared" si="20"/>
        <v>1</v>
      </c>
      <c r="AD32" s="87">
        <f t="shared" si="21"/>
        <v>0</v>
      </c>
      <c r="AE32" s="87">
        <f t="shared" si="22"/>
        <v>0</v>
      </c>
      <c r="AF32" s="1052">
        <f t="shared" si="23"/>
        <v>1</v>
      </c>
      <c r="AG32" s="87">
        <f t="shared" si="24"/>
        <v>0</v>
      </c>
      <c r="AH32" s="87">
        <f t="shared" si="25"/>
        <v>0</v>
      </c>
      <c r="AI32" s="1052">
        <f t="shared" si="26"/>
        <v>1</v>
      </c>
      <c r="AJ32" s="87">
        <f t="shared" si="27"/>
        <v>0</v>
      </c>
      <c r="AK32" s="87">
        <f t="shared" si="28"/>
        <v>0</v>
      </c>
      <c r="AL32" s="1052">
        <f t="shared" si="29"/>
        <v>0</v>
      </c>
      <c r="AM32" s="91">
        <f t="shared" si="30"/>
        <v>0</v>
      </c>
      <c r="AN32" s="91" t="str">
        <f t="shared" si="31"/>
        <v/>
      </c>
      <c r="AO32" s="1058">
        <f>+Parameter!$D$9</f>
        <v>0</v>
      </c>
      <c r="AP32" s="1054">
        <f t="shared" si="32"/>
        <v>0</v>
      </c>
      <c r="AQ32" s="395">
        <f>+Parameter!AH32</f>
        <v>0</v>
      </c>
      <c r="AR32" s="395">
        <f>+Parameter!AI32</f>
        <v>0</v>
      </c>
      <c r="AS32" s="393">
        <f>SUMIFS($I$4:$I$48,$F$4:$F$48,AQ29,$E$4:$E$48,AQ32)+SUMIFS($J$4:$J$48,$F$4:$F$48,AQ29,$E$4:$E$48,AQ32)+SUMIFS($H$4:$H$48,$F$4:$F$48,AQ29,$E$4:$E$48,AQ32)</f>
        <v>0</v>
      </c>
      <c r="AT32" s="393"/>
      <c r="AU32" s="395">
        <f>+Parameter!AL32</f>
        <v>0</v>
      </c>
      <c r="AV32" s="395">
        <f>+Parameter!AM32</f>
        <v>0</v>
      </c>
      <c r="AW32" s="393">
        <f>SUMIFS($I$4:$I$48,$F$4:$F$48,AQ29,$E$4:$E$48,AU32)+SUMIFS($J$4:$J$48,$F$4:$F$48,AQ29,$E$4:$E$48,AU32)+SUMIFS($H$4:$H$48,$F$4:$F$48,AQ29,$E$4:$E$48,AU32)</f>
        <v>0</v>
      </c>
      <c r="AX32" s="393"/>
      <c r="AY32" s="395">
        <f>+Parameter!AP32</f>
        <v>0</v>
      </c>
      <c r="AZ32" s="395">
        <f>+Parameter!AQ32</f>
        <v>0</v>
      </c>
      <c r="BA32" s="393">
        <f>SUMIFS($I$4:$I$48,$F$4:$F$48,AQ29,$E$4:$E$48,AY32)+SUMIFS($J$4:$J$48,$F$4:$F$48,AQ29,$E$4:$E$48,AY32)+SUMIFS($H$4:$H$48,$F$4:$F$48,AQ29,$E$4:$E$48,AY32)</f>
        <v>0</v>
      </c>
      <c r="BB32" s="372" t="str">
        <f>IF(BB33&lt;&gt;0,"Monatsende","")</f>
        <v/>
      </c>
      <c r="BD32" s="268"/>
      <c r="BE32" s="274">
        <f>IF($I$2=AQ29,1,IF($I$2=Jahr!$M$7,1,0))</f>
        <v>1</v>
      </c>
      <c r="BF32" s="728">
        <v>1</v>
      </c>
      <c r="BG32" s="699">
        <f t="shared" si="33"/>
        <v>0</v>
      </c>
      <c r="BH32" s="699">
        <f t="shared" si="34"/>
        <v>0</v>
      </c>
      <c r="BI32" s="699">
        <f t="shared" si="35"/>
        <v>0</v>
      </c>
      <c r="BJ32" s="700">
        <f t="shared" si="36"/>
        <v>0</v>
      </c>
      <c r="BK32" s="700">
        <f t="shared" si="37"/>
        <v>0</v>
      </c>
      <c r="BL32" s="700">
        <f t="shared" si="38"/>
        <v>0</v>
      </c>
      <c r="BM32" s="701">
        <f t="shared" si="39"/>
        <v>0</v>
      </c>
      <c r="BN32" s="701">
        <f t="shared" si="40"/>
        <v>0</v>
      </c>
      <c r="BO32" s="701">
        <f t="shared" si="41"/>
        <v>0</v>
      </c>
      <c r="BP32" s="698">
        <f t="shared" si="42"/>
        <v>0</v>
      </c>
      <c r="BQ32" s="698">
        <f t="shared" si="43"/>
        <v>0</v>
      </c>
      <c r="BR32" s="698">
        <f t="shared" si="44"/>
        <v>0</v>
      </c>
      <c r="BS32" s="270" t="s">
        <v>22</v>
      </c>
      <c r="BV32" s="1055"/>
      <c r="BW32" s="1056"/>
      <c r="BX32" s="1026"/>
    </row>
    <row r="33" spans="1:76" ht="13.35" customHeight="1" x14ac:dyDescent="0.45">
      <c r="A33" s="1003" t="str">
        <f t="shared" si="48"/>
        <v>!</v>
      </c>
      <c r="B33" s="721"/>
      <c r="C33" s="1180"/>
      <c r="D33" s="722"/>
      <c r="E33" s="585"/>
      <c r="F33" s="586"/>
      <c r="G33" s="592"/>
      <c r="H33" s="1195"/>
      <c r="I33" s="1192"/>
      <c r="J33" s="1196"/>
      <c r="K33" s="1057">
        <f t="shared" si="4"/>
        <v>0</v>
      </c>
      <c r="L33" s="1049">
        <f t="shared" si="2"/>
        <v>0</v>
      </c>
      <c r="M33" s="1050">
        <f t="shared" si="49"/>
        <v>0</v>
      </c>
      <c r="N33" s="1051">
        <f t="shared" si="5"/>
        <v>0</v>
      </c>
      <c r="O33" s="87">
        <f t="shared" si="6"/>
        <v>0</v>
      </c>
      <c r="P33" s="87" t="str">
        <f t="shared" si="7"/>
        <v/>
      </c>
      <c r="Q33" s="1052">
        <f t="shared" si="8"/>
        <v>0</v>
      </c>
      <c r="R33" s="87">
        <f t="shared" si="9"/>
        <v>0</v>
      </c>
      <c r="S33" s="87" t="str">
        <f t="shared" si="10"/>
        <v/>
      </c>
      <c r="T33" s="1052">
        <f t="shared" si="11"/>
        <v>0</v>
      </c>
      <c r="U33" s="87">
        <f t="shared" si="12"/>
        <v>0</v>
      </c>
      <c r="V33" s="87" t="str">
        <f t="shared" si="13"/>
        <v/>
      </c>
      <c r="W33" s="1052">
        <f t="shared" si="14"/>
        <v>1</v>
      </c>
      <c r="X33" s="87">
        <f t="shared" si="15"/>
        <v>0</v>
      </c>
      <c r="Y33" s="87">
        <f t="shared" si="16"/>
        <v>0</v>
      </c>
      <c r="Z33" s="1052">
        <f t="shared" si="17"/>
        <v>1</v>
      </c>
      <c r="AA33" s="87">
        <f t="shared" si="18"/>
        <v>0</v>
      </c>
      <c r="AB33" s="87">
        <f t="shared" si="19"/>
        <v>0</v>
      </c>
      <c r="AC33" s="1052">
        <f t="shared" si="20"/>
        <v>1</v>
      </c>
      <c r="AD33" s="87">
        <f t="shared" si="21"/>
        <v>0</v>
      </c>
      <c r="AE33" s="87">
        <f t="shared" si="22"/>
        <v>0</v>
      </c>
      <c r="AF33" s="1052">
        <f t="shared" si="23"/>
        <v>1</v>
      </c>
      <c r="AG33" s="87">
        <f t="shared" si="24"/>
        <v>0</v>
      </c>
      <c r="AH33" s="87">
        <f t="shared" si="25"/>
        <v>0</v>
      </c>
      <c r="AI33" s="1052">
        <f t="shared" si="26"/>
        <v>1</v>
      </c>
      <c r="AJ33" s="87">
        <f t="shared" si="27"/>
        <v>0</v>
      </c>
      <c r="AK33" s="87">
        <f t="shared" si="28"/>
        <v>0</v>
      </c>
      <c r="AL33" s="1052">
        <f t="shared" si="29"/>
        <v>0</v>
      </c>
      <c r="AM33" s="91">
        <f t="shared" si="30"/>
        <v>0</v>
      </c>
      <c r="AN33" s="91" t="str">
        <f t="shared" si="31"/>
        <v/>
      </c>
      <c r="AO33" s="1058">
        <f>+Parameter!$D$9</f>
        <v>0</v>
      </c>
      <c r="AP33" s="1054">
        <f t="shared" si="32"/>
        <v>0</v>
      </c>
      <c r="AQ33" s="397">
        <f>+Parameter!AH33</f>
        <v>0</v>
      </c>
      <c r="AR33" s="397">
        <f>+Parameter!AI33</f>
        <v>0</v>
      </c>
      <c r="AS33" s="393">
        <f>SUMIFS($I$4:$I$48,$F$4:$F$48,AQ29,$E$4:$E$48,AQ33)+SUMIFS($J$4:$J$48,$F$4:$F$48,AQ29,$E$4:$E$48,AQ33)+SUMIFS($H$4:$H$48,$F$4:$F$48,AQ29,$E$4:$E$48,AQ33)</f>
        <v>0</v>
      </c>
      <c r="AT33" s="396"/>
      <c r="AU33" s="397">
        <f>+Parameter!AL33</f>
        <v>0</v>
      </c>
      <c r="AV33" s="397">
        <f>+Parameter!AM33</f>
        <v>0</v>
      </c>
      <c r="AW33" s="393">
        <f>SUMIFS($I$4:$I$48,$F$4:$F$48,AQ29,$E$4:$E$48,AU33)+SUMIFS($J$4:$J$48,$F$4:$F$48,AQ29,$E$4:$E$48,AU33)+SUMIFS($H$4:$H$48,$F$4:$F$48,AQ29,$E$4:$E$48,AU33)</f>
        <v>0</v>
      </c>
      <c r="AX33" s="396"/>
      <c r="AY33" s="397">
        <f>+Parameter!AP33</f>
        <v>0</v>
      </c>
      <c r="AZ33" s="397">
        <f>+Parameter!AQ33</f>
        <v>0</v>
      </c>
      <c r="BA33" s="393">
        <f>SUMIFS($I$4:$I$48,$F$4:$F$48,AQ29,$E$4:$E$48,AY33)+SUMIFS($J$4:$J$48,$F$4:$F$48,AQ29,$E$4:$E$48,AY33)+SUMIFS($H$4:$H$48,$F$4:$F$48,AQ29,$E$4:$E$48,AY33)</f>
        <v>0</v>
      </c>
      <c r="BB33" s="375">
        <f>+AE3</f>
        <v>0</v>
      </c>
      <c r="BD33" s="268"/>
      <c r="BE33" s="274">
        <f>IF($I$2=AQ29,1,IF($I$2=Jahr!$M$7,1,0))</f>
        <v>1</v>
      </c>
      <c r="BF33" s="728">
        <v>1</v>
      </c>
      <c r="BG33" s="702">
        <f t="shared" si="33"/>
        <v>0</v>
      </c>
      <c r="BH33" s="702">
        <f t="shared" si="34"/>
        <v>0</v>
      </c>
      <c r="BI33" s="702">
        <f t="shared" si="35"/>
        <v>0</v>
      </c>
      <c r="BJ33" s="703">
        <f t="shared" si="36"/>
        <v>0</v>
      </c>
      <c r="BK33" s="703">
        <f t="shared" si="37"/>
        <v>0</v>
      </c>
      <c r="BL33" s="703">
        <f t="shared" si="38"/>
        <v>0</v>
      </c>
      <c r="BM33" s="704">
        <f t="shared" si="39"/>
        <v>0</v>
      </c>
      <c r="BN33" s="704">
        <f t="shared" si="40"/>
        <v>0</v>
      </c>
      <c r="BO33" s="704">
        <f t="shared" si="41"/>
        <v>0</v>
      </c>
      <c r="BP33" s="705">
        <f t="shared" si="42"/>
        <v>0</v>
      </c>
      <c r="BQ33" s="705">
        <f t="shared" si="43"/>
        <v>0</v>
      </c>
      <c r="BR33" s="705">
        <f t="shared" si="44"/>
        <v>0</v>
      </c>
      <c r="BS33" s="277">
        <f>SUMIFS($H$4:$H$48,$F$4:$F$48,AQ29)</f>
        <v>0</v>
      </c>
      <c r="BT33" s="277">
        <f>SUMIFS($I$4:$I$48,$F$4:$F$48,AQ29)</f>
        <v>0</v>
      </c>
      <c r="BU33" s="277">
        <f>SUMIFS($J$4:$J$48,$F$4:$F$48,AQ29)</f>
        <v>0</v>
      </c>
      <c r="BV33" s="278">
        <f>IF($AP$2=0,+BW33-BB29,0)</f>
        <v>0</v>
      </c>
      <c r="BW33" s="1059">
        <f>+AE$50</f>
        <v>0</v>
      </c>
      <c r="BX33" s="1026"/>
    </row>
    <row r="34" spans="1:76" ht="13.35" customHeight="1" x14ac:dyDescent="0.45">
      <c r="A34" s="1003" t="str">
        <f t="shared" si="48"/>
        <v>!</v>
      </c>
      <c r="B34" s="721"/>
      <c r="C34" s="1180"/>
      <c r="D34" s="722"/>
      <c r="E34" s="585"/>
      <c r="F34" s="586"/>
      <c r="G34" s="592"/>
      <c r="H34" s="1195"/>
      <c r="I34" s="1192"/>
      <c r="J34" s="1196"/>
      <c r="K34" s="1057">
        <f t="shared" si="4"/>
        <v>0</v>
      </c>
      <c r="L34" s="1049">
        <f t="shared" si="2"/>
        <v>0</v>
      </c>
      <c r="M34" s="1050">
        <f t="shared" si="49"/>
        <v>0</v>
      </c>
      <c r="N34" s="1051">
        <f t="shared" si="5"/>
        <v>0</v>
      </c>
      <c r="O34" s="87">
        <f t="shared" si="6"/>
        <v>0</v>
      </c>
      <c r="P34" s="87" t="str">
        <f t="shared" si="7"/>
        <v/>
      </c>
      <c r="Q34" s="1052">
        <f t="shared" si="8"/>
        <v>0</v>
      </c>
      <c r="R34" s="87">
        <f t="shared" si="9"/>
        <v>0</v>
      </c>
      <c r="S34" s="87" t="str">
        <f t="shared" si="10"/>
        <v/>
      </c>
      <c r="T34" s="1052">
        <f t="shared" si="11"/>
        <v>0</v>
      </c>
      <c r="U34" s="87">
        <f t="shared" si="12"/>
        <v>0</v>
      </c>
      <c r="V34" s="87" t="str">
        <f t="shared" si="13"/>
        <v/>
      </c>
      <c r="W34" s="1052">
        <f t="shared" si="14"/>
        <v>1</v>
      </c>
      <c r="X34" s="87">
        <f t="shared" si="15"/>
        <v>0</v>
      </c>
      <c r="Y34" s="87">
        <f t="shared" si="16"/>
        <v>0</v>
      </c>
      <c r="Z34" s="1052">
        <f t="shared" si="17"/>
        <v>1</v>
      </c>
      <c r="AA34" s="87">
        <f t="shared" si="18"/>
        <v>0</v>
      </c>
      <c r="AB34" s="87">
        <f t="shared" si="19"/>
        <v>0</v>
      </c>
      <c r="AC34" s="1052">
        <f t="shared" si="20"/>
        <v>1</v>
      </c>
      <c r="AD34" s="87">
        <f t="shared" si="21"/>
        <v>0</v>
      </c>
      <c r="AE34" s="87">
        <f t="shared" si="22"/>
        <v>0</v>
      </c>
      <c r="AF34" s="1052">
        <f t="shared" si="23"/>
        <v>1</v>
      </c>
      <c r="AG34" s="87">
        <f t="shared" si="24"/>
        <v>0</v>
      </c>
      <c r="AH34" s="87">
        <f t="shared" si="25"/>
        <v>0</v>
      </c>
      <c r="AI34" s="1052">
        <f t="shared" si="26"/>
        <v>1</v>
      </c>
      <c r="AJ34" s="87">
        <f t="shared" si="27"/>
        <v>0</v>
      </c>
      <c r="AK34" s="87">
        <f t="shared" si="28"/>
        <v>0</v>
      </c>
      <c r="AL34" s="1052">
        <f t="shared" si="29"/>
        <v>0</v>
      </c>
      <c r="AM34" s="91">
        <f t="shared" si="30"/>
        <v>0</v>
      </c>
      <c r="AN34" s="91" t="str">
        <f t="shared" si="31"/>
        <v/>
      </c>
      <c r="AO34" s="1053">
        <f>IF(AP34="E",1,0)</f>
        <v>0</v>
      </c>
      <c r="AP34" s="1054">
        <f t="shared" si="32"/>
        <v>0</v>
      </c>
      <c r="AQ34" s="582" t="str">
        <f>+Parameter!AH34</f>
        <v>#</v>
      </c>
      <c r="AR34" s="631"/>
      <c r="AS34" s="632">
        <f>SUM(AS35:AS38)</f>
        <v>0</v>
      </c>
      <c r="AT34" s="632"/>
      <c r="AU34" s="632"/>
      <c r="AV34" s="632"/>
      <c r="AW34" s="632">
        <f>SUM(AW35:AW38)</f>
        <v>0</v>
      </c>
      <c r="AX34" s="632"/>
      <c r="AY34" s="632"/>
      <c r="AZ34" s="632"/>
      <c r="BA34" s="632">
        <f>SUM(BA35:BA38)</f>
        <v>0</v>
      </c>
      <c r="BB34" s="634">
        <f>+BA34+AW34+AS34</f>
        <v>0</v>
      </c>
      <c r="BD34" s="268"/>
      <c r="BE34" s="274">
        <f>IF($I$2=AQ34,1,IF($I$2=Jahr!$M$7,1,0))</f>
        <v>1</v>
      </c>
      <c r="BF34" s="728">
        <v>1</v>
      </c>
      <c r="BG34" s="227"/>
      <c r="BH34" s="227"/>
      <c r="BI34" s="227"/>
      <c r="BJ34" s="227"/>
      <c r="BK34" s="227"/>
      <c r="BL34" s="227"/>
      <c r="BM34" s="227"/>
      <c r="BN34" s="227"/>
      <c r="BO34" s="227"/>
      <c r="BP34" s="273"/>
      <c r="BQ34" s="273"/>
      <c r="BR34" s="273"/>
      <c r="BV34" s="1055"/>
      <c r="BW34" s="1056"/>
      <c r="BX34" s="1026"/>
    </row>
    <row r="35" spans="1:76" ht="13.35" customHeight="1" x14ac:dyDescent="0.45">
      <c r="A35" s="1003" t="str">
        <f t="shared" si="48"/>
        <v>!</v>
      </c>
      <c r="B35" s="721"/>
      <c r="C35" s="1180"/>
      <c r="D35" s="722"/>
      <c r="E35" s="585"/>
      <c r="F35" s="586"/>
      <c r="G35" s="592"/>
      <c r="H35" s="1195"/>
      <c r="I35" s="1192"/>
      <c r="J35" s="1196"/>
      <c r="K35" s="1057">
        <f t="shared" si="4"/>
        <v>0</v>
      </c>
      <c r="L35" s="1049">
        <f t="shared" si="2"/>
        <v>0</v>
      </c>
      <c r="M35" s="1050">
        <f t="shared" si="49"/>
        <v>0</v>
      </c>
      <c r="N35" s="1051">
        <f t="shared" si="5"/>
        <v>0</v>
      </c>
      <c r="O35" s="87">
        <f t="shared" si="6"/>
        <v>0</v>
      </c>
      <c r="P35" s="87" t="str">
        <f t="shared" si="7"/>
        <v/>
      </c>
      <c r="Q35" s="1052">
        <f t="shared" si="8"/>
        <v>0</v>
      </c>
      <c r="R35" s="87">
        <f t="shared" si="9"/>
        <v>0</v>
      </c>
      <c r="S35" s="87" t="str">
        <f t="shared" si="10"/>
        <v/>
      </c>
      <c r="T35" s="1052">
        <f t="shared" si="11"/>
        <v>0</v>
      </c>
      <c r="U35" s="87">
        <f t="shared" si="12"/>
        <v>0</v>
      </c>
      <c r="V35" s="87" t="str">
        <f t="shared" si="13"/>
        <v/>
      </c>
      <c r="W35" s="1052">
        <f t="shared" si="14"/>
        <v>1</v>
      </c>
      <c r="X35" s="87">
        <f t="shared" si="15"/>
        <v>0</v>
      </c>
      <c r="Y35" s="87">
        <f t="shared" si="16"/>
        <v>0</v>
      </c>
      <c r="Z35" s="1052">
        <f t="shared" si="17"/>
        <v>1</v>
      </c>
      <c r="AA35" s="87">
        <f t="shared" si="18"/>
        <v>0</v>
      </c>
      <c r="AB35" s="87">
        <f t="shared" si="19"/>
        <v>0</v>
      </c>
      <c r="AC35" s="1052">
        <f t="shared" si="20"/>
        <v>1</v>
      </c>
      <c r="AD35" s="87">
        <f t="shared" si="21"/>
        <v>0</v>
      </c>
      <c r="AE35" s="87">
        <f t="shared" si="22"/>
        <v>0</v>
      </c>
      <c r="AF35" s="1052">
        <f t="shared" si="23"/>
        <v>1</v>
      </c>
      <c r="AG35" s="87">
        <f t="shared" si="24"/>
        <v>0</v>
      </c>
      <c r="AH35" s="87">
        <f t="shared" si="25"/>
        <v>0</v>
      </c>
      <c r="AI35" s="1052">
        <f t="shared" si="26"/>
        <v>1</v>
      </c>
      <c r="AJ35" s="87">
        <f t="shared" si="27"/>
        <v>0</v>
      </c>
      <c r="AK35" s="87">
        <f t="shared" si="28"/>
        <v>0</v>
      </c>
      <c r="AL35" s="1052">
        <f t="shared" si="29"/>
        <v>0</v>
      </c>
      <c r="AM35" s="91">
        <f t="shared" si="30"/>
        <v>0</v>
      </c>
      <c r="AN35" s="91" t="str">
        <f t="shared" si="31"/>
        <v/>
      </c>
      <c r="AO35" s="1058">
        <f>+Parameter!$D$10</f>
        <v>0</v>
      </c>
      <c r="AP35" s="1054">
        <f t="shared" si="32"/>
        <v>0</v>
      </c>
      <c r="AQ35" s="398">
        <f>+Parameter!AH35</f>
        <v>0</v>
      </c>
      <c r="AR35" s="399">
        <f>+Parameter!AI35</f>
        <v>0</v>
      </c>
      <c r="AS35" s="367">
        <f>SUMIFS($I$4:$I$48,$F$4:$F$48,AQ34,$E$4:$E$48,AQ35)+SUMIFS($J$4:$J$48,$F$4:$F$48,AQ34,$E$4:$E$48,AQ35)+SUMIFS($H$4:$H$48,$F$4:$F$48,AQ34,$E$4:$E$48,AQ35)</f>
        <v>0</v>
      </c>
      <c r="AT35" s="367"/>
      <c r="AU35" s="398">
        <f>+Parameter!AL35</f>
        <v>0</v>
      </c>
      <c r="AV35" s="399">
        <f>+Parameter!AM35</f>
        <v>0</v>
      </c>
      <c r="AW35" s="367">
        <f>SUMIFS($I$4:$I$48,$F$4:$F$48,AQ34,$E$4:$E$48,AU35)+SUMIFS($J$4:$J$48,$F$4:$F$48,AQ34,$E$4:$E$48,AU35)+SUMIFS($H$4:$H$48,$F$4:$F$48,AQ34,$E$4:$E$48,AU35)</f>
        <v>0</v>
      </c>
      <c r="AX35" s="367"/>
      <c r="AY35" s="398">
        <f>+Parameter!AP35</f>
        <v>0</v>
      </c>
      <c r="AZ35" s="399">
        <f>+Parameter!AQ35</f>
        <v>0</v>
      </c>
      <c r="BA35" s="367">
        <f>SUMIFS($I$4:$I$48,$F$4:$F$48,AQ34,$E$4:$E$48,AY35)+SUMIFS($J$4:$J$48,$F$4:$F$48,AQ34,$E$4:$E$48,AY35)+SUMIFS($H$4:$H$48,$F$4:$F$48,AQ34,$E$4:$E$48,AY35)</f>
        <v>0</v>
      </c>
      <c r="BB35" s="370" t="str">
        <f>IF(AND($B$50="y",BB36&lt;&gt;0),"aktuell","")</f>
        <v/>
      </c>
      <c r="BD35" s="268"/>
      <c r="BE35" s="274">
        <f>IF($I$2=AQ34,1,IF($I$2=Jahr!$M$7,1,0))</f>
        <v>1</v>
      </c>
      <c r="BF35" s="728">
        <v>1</v>
      </c>
      <c r="BG35" s="699">
        <f t="shared" si="33"/>
        <v>0</v>
      </c>
      <c r="BH35" s="699">
        <f t="shared" si="34"/>
        <v>0</v>
      </c>
      <c r="BI35" s="699">
        <f t="shared" si="35"/>
        <v>0</v>
      </c>
      <c r="BJ35" s="700">
        <f t="shared" si="36"/>
        <v>0</v>
      </c>
      <c r="BK35" s="700">
        <f t="shared" si="37"/>
        <v>0</v>
      </c>
      <c r="BL35" s="700">
        <f t="shared" si="38"/>
        <v>0</v>
      </c>
      <c r="BM35" s="701">
        <f t="shared" si="39"/>
        <v>0</v>
      </c>
      <c r="BN35" s="701">
        <f t="shared" si="40"/>
        <v>0</v>
      </c>
      <c r="BO35" s="701">
        <f t="shared" si="41"/>
        <v>0</v>
      </c>
      <c r="BP35" s="698">
        <f t="shared" si="42"/>
        <v>0</v>
      </c>
      <c r="BQ35" s="698">
        <f t="shared" si="43"/>
        <v>0</v>
      </c>
      <c r="BR35" s="698">
        <f t="shared" si="44"/>
        <v>0</v>
      </c>
      <c r="BS35" s="270" t="s">
        <v>8</v>
      </c>
      <c r="BV35" s="1055"/>
      <c r="BW35" s="1056"/>
      <c r="BX35" s="1026"/>
    </row>
    <row r="36" spans="1:76" ht="13.35" customHeight="1" x14ac:dyDescent="0.45">
      <c r="A36" s="1003" t="str">
        <f t="shared" si="48"/>
        <v>!</v>
      </c>
      <c r="B36" s="721"/>
      <c r="C36" s="1180"/>
      <c r="D36" s="722"/>
      <c r="E36" s="585"/>
      <c r="F36" s="586"/>
      <c r="G36" s="592"/>
      <c r="H36" s="1195"/>
      <c r="I36" s="1192"/>
      <c r="J36" s="1196"/>
      <c r="K36" s="1057">
        <f t="shared" si="4"/>
        <v>0</v>
      </c>
      <c r="L36" s="1049">
        <f>IF(ISERROR(+H36+I36+J36),1,0)</f>
        <v>0</v>
      </c>
      <c r="M36" s="1050">
        <f t="shared" ref="M36:M46" si="50">IF(AND(B36&gt;0,B36&lt;&gt;"x",M35&lt;&gt;0),+M35+1,0)</f>
        <v>0</v>
      </c>
      <c r="N36" s="1051">
        <f t="shared" si="5"/>
        <v>0</v>
      </c>
      <c r="O36" s="87">
        <f t="shared" si="6"/>
        <v>0</v>
      </c>
      <c r="P36" s="87" t="str">
        <f t="shared" si="7"/>
        <v/>
      </c>
      <c r="Q36" s="1052">
        <f t="shared" si="8"/>
        <v>0</v>
      </c>
      <c r="R36" s="87">
        <f t="shared" si="9"/>
        <v>0</v>
      </c>
      <c r="S36" s="87" t="str">
        <f t="shared" si="10"/>
        <v/>
      </c>
      <c r="T36" s="1052">
        <f t="shared" si="11"/>
        <v>0</v>
      </c>
      <c r="U36" s="87">
        <f t="shared" si="12"/>
        <v>0</v>
      </c>
      <c r="V36" s="87" t="str">
        <f t="shared" si="13"/>
        <v/>
      </c>
      <c r="W36" s="1052">
        <f t="shared" si="14"/>
        <v>1</v>
      </c>
      <c r="X36" s="87">
        <f t="shared" si="15"/>
        <v>0</v>
      </c>
      <c r="Y36" s="87">
        <f t="shared" si="16"/>
        <v>0</v>
      </c>
      <c r="Z36" s="1052">
        <f t="shared" si="17"/>
        <v>1</v>
      </c>
      <c r="AA36" s="87">
        <f t="shared" si="18"/>
        <v>0</v>
      </c>
      <c r="AB36" s="87">
        <f t="shared" si="19"/>
        <v>0</v>
      </c>
      <c r="AC36" s="1052">
        <f t="shared" si="20"/>
        <v>1</v>
      </c>
      <c r="AD36" s="87">
        <f t="shared" si="21"/>
        <v>0</v>
      </c>
      <c r="AE36" s="87">
        <f t="shared" si="22"/>
        <v>0</v>
      </c>
      <c r="AF36" s="1052">
        <f t="shared" si="23"/>
        <v>1</v>
      </c>
      <c r="AG36" s="87">
        <f t="shared" si="24"/>
        <v>0</v>
      </c>
      <c r="AH36" s="87">
        <f t="shared" si="25"/>
        <v>0</v>
      </c>
      <c r="AI36" s="1052">
        <f t="shared" si="26"/>
        <v>1</v>
      </c>
      <c r="AJ36" s="87">
        <f t="shared" si="27"/>
        <v>0</v>
      </c>
      <c r="AK36" s="87">
        <f t="shared" si="28"/>
        <v>0</v>
      </c>
      <c r="AL36" s="1052">
        <f t="shared" si="29"/>
        <v>0</v>
      </c>
      <c r="AM36" s="91">
        <f t="shared" si="30"/>
        <v>0</v>
      </c>
      <c r="AN36" s="91" t="str">
        <f t="shared" si="31"/>
        <v/>
      </c>
      <c r="AO36" s="1058">
        <f>+Parameter!$D$10</f>
        <v>0</v>
      </c>
      <c r="AP36" s="1054">
        <f t="shared" si="32"/>
        <v>0</v>
      </c>
      <c r="AQ36" s="399">
        <f>+Parameter!AH36</f>
        <v>0</v>
      </c>
      <c r="AR36" s="399">
        <f>+Parameter!AI36</f>
        <v>0</v>
      </c>
      <c r="AS36" s="367">
        <f>SUMIFS($I$4:$I$48,$F$4:$F$48,AQ34,$E$4:$E$48,AQ36)+SUMIFS($J$4:$J$48,$F$4:$F$48,AQ34,$E$4:$E$48,AQ36)+SUMIFS($H$4:$H$48,$F$4:$F$48,AQ34,$E$4:$E$48,AQ36)</f>
        <v>0</v>
      </c>
      <c r="AT36" s="367"/>
      <c r="AU36" s="399">
        <f>+Parameter!AL36</f>
        <v>0</v>
      </c>
      <c r="AV36" s="399">
        <f>+Parameter!AM36</f>
        <v>0</v>
      </c>
      <c r="AW36" s="367">
        <f>SUMIFS($I$4:$I$48,$F$4:$F$48,AQ34,$E$4:$E$48,AU36)+SUMIFS($J$4:$J$48,$F$4:$F$48,AQ34,$E$4:$E$48,AU36)+SUMIFS($H$4:$H$48,$F$4:$F$48,AQ34,$E$4:$E$48,AU36)</f>
        <v>0</v>
      </c>
      <c r="AX36" s="367"/>
      <c r="AY36" s="399">
        <f>+Parameter!AP36</f>
        <v>0</v>
      </c>
      <c r="AZ36" s="399">
        <f>+Parameter!AQ36</f>
        <v>0</v>
      </c>
      <c r="BA36" s="367">
        <f>SUMIFS($I$4:$I$48,$F$4:$F$48,AQ34,$E$4:$E$48,AY36)+SUMIFS($J$4:$J$48,$F$4:$F$48,AQ34,$E$4:$E$48,AY36)+SUMIFS($H$4:$H$48,$F$4:$F$48,AQ34,$E$4:$E$48,AY36)</f>
        <v>0</v>
      </c>
      <c r="BB36" s="371">
        <f>+AH2</f>
        <v>0</v>
      </c>
      <c r="BD36" s="268"/>
      <c r="BE36" s="274">
        <f>IF($I$2=AQ34,1,IF($I$2=Jahr!$M$7,1,0))</f>
        <v>1</v>
      </c>
      <c r="BF36" s="728">
        <v>1</v>
      </c>
      <c r="BG36" s="699">
        <f t="shared" si="33"/>
        <v>0</v>
      </c>
      <c r="BH36" s="699">
        <f t="shared" si="34"/>
        <v>0</v>
      </c>
      <c r="BI36" s="699">
        <f t="shared" si="35"/>
        <v>0</v>
      </c>
      <c r="BJ36" s="700">
        <f t="shared" si="36"/>
        <v>0</v>
      </c>
      <c r="BK36" s="700">
        <f t="shared" si="37"/>
        <v>0</v>
      </c>
      <c r="BL36" s="700">
        <f t="shared" si="38"/>
        <v>0</v>
      </c>
      <c r="BM36" s="701">
        <f t="shared" si="39"/>
        <v>0</v>
      </c>
      <c r="BN36" s="701">
        <f t="shared" si="40"/>
        <v>0</v>
      </c>
      <c r="BO36" s="701">
        <f t="shared" si="41"/>
        <v>0</v>
      </c>
      <c r="BP36" s="698">
        <f t="shared" si="42"/>
        <v>0</v>
      </c>
      <c r="BQ36" s="698">
        <f t="shared" si="43"/>
        <v>0</v>
      </c>
      <c r="BR36" s="698">
        <f t="shared" si="44"/>
        <v>0</v>
      </c>
      <c r="BS36" s="275">
        <f>SUMIFS($H$4:$H$48,$F$4:$F$48,AQ34,$B$4:$B$48,"&gt;0")</f>
        <v>0</v>
      </c>
      <c r="BT36" s="275">
        <f>SUMIFS($I$4:$I$48,$F$4:$F$48,AQ34,$B$4:$B$48,"&gt;0")</f>
        <v>0</v>
      </c>
      <c r="BU36" s="275">
        <f>SUMIFS($J$4:$J$48,$F$4:$F$48,AQ34,$B$4:$B$48,"&gt;0")</f>
        <v>0</v>
      </c>
      <c r="BV36" s="276"/>
      <c r="BW36" s="1056"/>
      <c r="BX36" s="1026"/>
    </row>
    <row r="37" spans="1:76" ht="13.35" customHeight="1" x14ac:dyDescent="0.45">
      <c r="A37" s="1003" t="str">
        <f t="shared" si="48"/>
        <v>!</v>
      </c>
      <c r="B37" s="721"/>
      <c r="C37" s="1180"/>
      <c r="D37" s="722"/>
      <c r="E37" s="585"/>
      <c r="F37" s="586"/>
      <c r="G37" s="592"/>
      <c r="H37" s="1195"/>
      <c r="I37" s="1192"/>
      <c r="J37" s="1196"/>
      <c r="K37" s="1057">
        <f t="shared" si="4"/>
        <v>0</v>
      </c>
      <c r="L37" s="1049">
        <f t="shared" si="2"/>
        <v>0</v>
      </c>
      <c r="M37" s="1050">
        <f>IF(AND(B37&gt;0,B37&lt;&gt;"x",M36&lt;&gt;0),+M36+1,0)</f>
        <v>0</v>
      </c>
      <c r="N37" s="1051">
        <f t="shared" si="5"/>
        <v>0</v>
      </c>
      <c r="O37" s="87">
        <f t="shared" si="6"/>
        <v>0</v>
      </c>
      <c r="P37" s="87" t="str">
        <f t="shared" si="7"/>
        <v/>
      </c>
      <c r="Q37" s="1052">
        <f t="shared" si="8"/>
        <v>0</v>
      </c>
      <c r="R37" s="87">
        <f t="shared" si="9"/>
        <v>0</v>
      </c>
      <c r="S37" s="87" t="str">
        <f t="shared" si="10"/>
        <v/>
      </c>
      <c r="T37" s="1052">
        <f t="shared" si="11"/>
        <v>0</v>
      </c>
      <c r="U37" s="87">
        <f t="shared" si="12"/>
        <v>0</v>
      </c>
      <c r="V37" s="87" t="str">
        <f t="shared" si="13"/>
        <v/>
      </c>
      <c r="W37" s="1052">
        <f t="shared" si="14"/>
        <v>1</v>
      </c>
      <c r="X37" s="87">
        <f t="shared" si="15"/>
        <v>0</v>
      </c>
      <c r="Y37" s="87">
        <f t="shared" si="16"/>
        <v>0</v>
      </c>
      <c r="Z37" s="1052">
        <f t="shared" si="17"/>
        <v>1</v>
      </c>
      <c r="AA37" s="87">
        <f t="shared" si="18"/>
        <v>0</v>
      </c>
      <c r="AB37" s="87">
        <f t="shared" si="19"/>
        <v>0</v>
      </c>
      <c r="AC37" s="1052">
        <f t="shared" si="20"/>
        <v>1</v>
      </c>
      <c r="AD37" s="87">
        <f t="shared" si="21"/>
        <v>0</v>
      </c>
      <c r="AE37" s="87">
        <f t="shared" si="22"/>
        <v>0</v>
      </c>
      <c r="AF37" s="1052">
        <f t="shared" si="23"/>
        <v>1</v>
      </c>
      <c r="AG37" s="87">
        <f t="shared" si="24"/>
        <v>0</v>
      </c>
      <c r="AH37" s="87">
        <f t="shared" si="25"/>
        <v>0</v>
      </c>
      <c r="AI37" s="1052">
        <f t="shared" si="26"/>
        <v>1</v>
      </c>
      <c r="AJ37" s="87">
        <f t="shared" si="27"/>
        <v>0</v>
      </c>
      <c r="AK37" s="87">
        <f t="shared" si="28"/>
        <v>0</v>
      </c>
      <c r="AL37" s="1052">
        <f t="shared" si="29"/>
        <v>0</v>
      </c>
      <c r="AM37" s="91">
        <f t="shared" si="30"/>
        <v>0</v>
      </c>
      <c r="AN37" s="91" t="str">
        <f t="shared" si="31"/>
        <v/>
      </c>
      <c r="AO37" s="1058">
        <f>+Parameter!$D$10</f>
        <v>0</v>
      </c>
      <c r="AP37" s="1054">
        <f t="shared" si="32"/>
        <v>0</v>
      </c>
      <c r="AQ37" s="399">
        <f>+Parameter!AH37</f>
        <v>0</v>
      </c>
      <c r="AR37" s="399">
        <f>+Parameter!AI37</f>
        <v>0</v>
      </c>
      <c r="AS37" s="367">
        <f>SUMIFS($I$4:$I$48,$F$4:$F$48,AQ34,$E$4:$E$48,AQ37)+SUMIFS($J$4:$J$48,$F$4:$F$48,AQ34,$E$4:$E$48,AQ37)+SUMIFS($H$4:$H$48,$F$4:$F$48,AQ34,$E$4:$E$48,AQ37)</f>
        <v>0</v>
      </c>
      <c r="AT37" s="367"/>
      <c r="AU37" s="399">
        <f>+Parameter!AL37</f>
        <v>0</v>
      </c>
      <c r="AV37" s="399">
        <f>+Parameter!AM37</f>
        <v>0</v>
      </c>
      <c r="AW37" s="367">
        <f>SUMIFS($I$4:$I$48,$F$4:$F$48,AQ34,$E$4:$E$48,AU37)+SUMIFS($J$4:$J$48,$F$4:$F$48,AQ34,$E$4:$E$48,AU37)+SUMIFS($H$4:$H$48,$F$4:$F$48,AQ34,$E$4:$E$48,AU37)</f>
        <v>0</v>
      </c>
      <c r="AX37" s="367"/>
      <c r="AY37" s="399">
        <f>+Parameter!AP37</f>
        <v>0</v>
      </c>
      <c r="AZ37" s="399">
        <f>+Parameter!AQ37</f>
        <v>0</v>
      </c>
      <c r="BA37" s="367">
        <f>SUMIFS($I$4:$I$48,$F$4:$F$48,AQ34,$E$4:$E$48,AY37)+SUMIFS($J$4:$J$48,$F$4:$F$48,AQ34,$E$4:$E$48,AY37)+SUMIFS($H$4:$H$48,$F$4:$F$48,AQ34,$E$4:$E$48,AY37)</f>
        <v>0</v>
      </c>
      <c r="BB37" s="372" t="str">
        <f>IF(BB38&lt;&gt;0,"Monatsende","")</f>
        <v/>
      </c>
      <c r="BD37" s="268"/>
      <c r="BE37" s="274">
        <f>IF($I$2=AQ34,1,IF($I$2=Jahr!$M$7,1,0))</f>
        <v>1</v>
      </c>
      <c r="BF37" s="728">
        <v>1</v>
      </c>
      <c r="BG37" s="699">
        <f t="shared" si="33"/>
        <v>0</v>
      </c>
      <c r="BH37" s="699">
        <f t="shared" si="34"/>
        <v>0</v>
      </c>
      <c r="BI37" s="699">
        <f t="shared" si="35"/>
        <v>0</v>
      </c>
      <c r="BJ37" s="700">
        <f t="shared" si="36"/>
        <v>0</v>
      </c>
      <c r="BK37" s="700">
        <f t="shared" si="37"/>
        <v>0</v>
      </c>
      <c r="BL37" s="700">
        <f t="shared" si="38"/>
        <v>0</v>
      </c>
      <c r="BM37" s="701">
        <f t="shared" si="39"/>
        <v>0</v>
      </c>
      <c r="BN37" s="701">
        <f t="shared" si="40"/>
        <v>0</v>
      </c>
      <c r="BO37" s="701">
        <f t="shared" si="41"/>
        <v>0</v>
      </c>
      <c r="BP37" s="698">
        <f t="shared" si="42"/>
        <v>0</v>
      </c>
      <c r="BQ37" s="698">
        <f t="shared" si="43"/>
        <v>0</v>
      </c>
      <c r="BR37" s="698">
        <f t="shared" si="44"/>
        <v>0</v>
      </c>
      <c r="BS37" s="270" t="s">
        <v>22</v>
      </c>
      <c r="BV37" s="1055"/>
      <c r="BW37" s="1056"/>
      <c r="BX37" s="1026"/>
    </row>
    <row r="38" spans="1:76" ht="13.35" customHeight="1" x14ac:dyDescent="0.45">
      <c r="A38" s="1003" t="str">
        <f t="shared" si="48"/>
        <v>!</v>
      </c>
      <c r="B38" s="721"/>
      <c r="C38" s="1180"/>
      <c r="D38" s="722"/>
      <c r="E38" s="585"/>
      <c r="F38" s="586"/>
      <c r="G38" s="592"/>
      <c r="H38" s="1195"/>
      <c r="I38" s="1192"/>
      <c r="J38" s="1196"/>
      <c r="K38" s="1057">
        <f t="shared" si="4"/>
        <v>0</v>
      </c>
      <c r="L38" s="1049">
        <f t="shared" si="2"/>
        <v>0</v>
      </c>
      <c r="M38" s="1050">
        <f t="shared" si="50"/>
        <v>0</v>
      </c>
      <c r="N38" s="1051">
        <f t="shared" si="5"/>
        <v>0</v>
      </c>
      <c r="O38" s="87">
        <f t="shared" si="6"/>
        <v>0</v>
      </c>
      <c r="P38" s="87" t="str">
        <f t="shared" si="7"/>
        <v/>
      </c>
      <c r="Q38" s="1052">
        <f t="shared" si="8"/>
        <v>0</v>
      </c>
      <c r="R38" s="87">
        <f t="shared" si="9"/>
        <v>0</v>
      </c>
      <c r="S38" s="87" t="str">
        <f t="shared" si="10"/>
        <v/>
      </c>
      <c r="T38" s="1052">
        <f t="shared" si="11"/>
        <v>0</v>
      </c>
      <c r="U38" s="87">
        <f t="shared" si="12"/>
        <v>0</v>
      </c>
      <c r="V38" s="87" t="str">
        <f t="shared" si="13"/>
        <v/>
      </c>
      <c r="W38" s="1052">
        <f t="shared" si="14"/>
        <v>1</v>
      </c>
      <c r="X38" s="87">
        <f t="shared" si="15"/>
        <v>0</v>
      </c>
      <c r="Y38" s="87">
        <f t="shared" si="16"/>
        <v>0</v>
      </c>
      <c r="Z38" s="1052">
        <f t="shared" si="17"/>
        <v>1</v>
      </c>
      <c r="AA38" s="87">
        <f t="shared" si="18"/>
        <v>0</v>
      </c>
      <c r="AB38" s="87">
        <f t="shared" si="19"/>
        <v>0</v>
      </c>
      <c r="AC38" s="1052">
        <f t="shared" si="20"/>
        <v>1</v>
      </c>
      <c r="AD38" s="87">
        <f t="shared" si="21"/>
        <v>0</v>
      </c>
      <c r="AE38" s="87">
        <f t="shared" si="22"/>
        <v>0</v>
      </c>
      <c r="AF38" s="1052">
        <f t="shared" si="23"/>
        <v>1</v>
      </c>
      <c r="AG38" s="87">
        <f t="shared" si="24"/>
        <v>0</v>
      </c>
      <c r="AH38" s="87">
        <f t="shared" si="25"/>
        <v>0</v>
      </c>
      <c r="AI38" s="1052">
        <f t="shared" si="26"/>
        <v>1</v>
      </c>
      <c r="AJ38" s="87">
        <f t="shared" si="27"/>
        <v>0</v>
      </c>
      <c r="AK38" s="87">
        <f t="shared" si="28"/>
        <v>0</v>
      </c>
      <c r="AL38" s="1052">
        <f t="shared" si="29"/>
        <v>0</v>
      </c>
      <c r="AM38" s="91">
        <f t="shared" si="30"/>
        <v>0</v>
      </c>
      <c r="AN38" s="91" t="str">
        <f t="shared" si="31"/>
        <v/>
      </c>
      <c r="AO38" s="1058">
        <f>+Parameter!$D$10</f>
        <v>0</v>
      </c>
      <c r="AP38" s="1054">
        <f t="shared" si="32"/>
        <v>0</v>
      </c>
      <c r="AQ38" s="400">
        <f>+Parameter!AH38</f>
        <v>0</v>
      </c>
      <c r="AR38" s="400">
        <f>+Parameter!AI38</f>
        <v>0</v>
      </c>
      <c r="AS38" s="367">
        <f>SUMIFS($I$4:$I$48,$F$4:$F$48,AQ34,$E$4:$E$48,AQ38)+SUMIFS($J$4:$J$48,$F$4:$F$48,AQ34,$E$4:$E$48,AQ38)+SUMIFS($H$4:$H$48,$F$4:$F$48,AQ34,$E$4:$E$48,AQ38)</f>
        <v>0</v>
      </c>
      <c r="AT38" s="373"/>
      <c r="AU38" s="400">
        <f>+Parameter!AL38</f>
        <v>0</v>
      </c>
      <c r="AV38" s="400">
        <f>+Parameter!AM38</f>
        <v>0</v>
      </c>
      <c r="AW38" s="367">
        <f>SUMIFS($I$4:$I$48,$F$4:$F$48,AQ34,$E$4:$E$48,AU38)+SUMIFS($J$4:$J$48,$F$4:$F$48,AQ34,$E$4:$E$48,AU38)+SUMIFS($H$4:$H$48,$F$4:$F$48,AQ34,$E$4:$E$48,AU38)</f>
        <v>0</v>
      </c>
      <c r="AX38" s="373"/>
      <c r="AY38" s="400">
        <f>+Parameter!AP38</f>
        <v>0</v>
      </c>
      <c r="AZ38" s="400">
        <f>+Parameter!AQ38</f>
        <v>0</v>
      </c>
      <c r="BA38" s="367">
        <f>SUMIFS($I$4:$I$48,$F$4:$F$48,AQ34,$E$4:$E$48,AY38)+SUMIFS($J$4:$J$48,$F$4:$F$48,AQ34,$E$4:$E$48,AY38)+SUMIFS($H$4:$H$48,$F$4:$F$48,AQ34,$E$4:$E$48,AY38)</f>
        <v>0</v>
      </c>
      <c r="BB38" s="375">
        <f>+AH3</f>
        <v>0</v>
      </c>
      <c r="BD38" s="268"/>
      <c r="BE38" s="274">
        <f>IF($I$2=AQ34,1,IF($I$2=Jahr!$M$7,1,0))</f>
        <v>1</v>
      </c>
      <c r="BF38" s="728">
        <v>1</v>
      </c>
      <c r="BG38" s="702">
        <f t="shared" si="33"/>
        <v>0</v>
      </c>
      <c r="BH38" s="702">
        <f t="shared" si="34"/>
        <v>0</v>
      </c>
      <c r="BI38" s="702">
        <f t="shared" si="35"/>
        <v>0</v>
      </c>
      <c r="BJ38" s="703">
        <f t="shared" si="36"/>
        <v>0</v>
      </c>
      <c r="BK38" s="703">
        <f t="shared" si="37"/>
        <v>0</v>
      </c>
      <c r="BL38" s="703">
        <f t="shared" si="38"/>
        <v>0</v>
      </c>
      <c r="BM38" s="704">
        <f t="shared" si="39"/>
        <v>0</v>
      </c>
      <c r="BN38" s="704">
        <f t="shared" si="40"/>
        <v>0</v>
      </c>
      <c r="BO38" s="704">
        <f t="shared" si="41"/>
        <v>0</v>
      </c>
      <c r="BP38" s="705">
        <f t="shared" si="42"/>
        <v>0</v>
      </c>
      <c r="BQ38" s="705">
        <f t="shared" si="43"/>
        <v>0</v>
      </c>
      <c r="BR38" s="705">
        <f t="shared" si="44"/>
        <v>0</v>
      </c>
      <c r="BS38" s="277">
        <f>SUMIFS($H$4:$H$48,$F$4:$F$48,AQ34)</f>
        <v>0</v>
      </c>
      <c r="BT38" s="277">
        <f>SUMIFS($I$4:$I$48,$F$4:$F$48,AQ34)</f>
        <v>0</v>
      </c>
      <c r="BU38" s="277">
        <f>SUMIFS($J$4:$J$48,$F$4:$F$48,AQ34)</f>
        <v>0</v>
      </c>
      <c r="BV38" s="278">
        <f>IF($AP$2=0,+BW38-BB34,0)</f>
        <v>0</v>
      </c>
      <c r="BW38" s="1059">
        <f>+AH$50</f>
        <v>0</v>
      </c>
      <c r="BX38" s="1026"/>
    </row>
    <row r="39" spans="1:76" ht="13.35" customHeight="1" x14ac:dyDescent="0.45">
      <c r="A39" s="1003" t="str">
        <f t="shared" si="48"/>
        <v>!</v>
      </c>
      <c r="B39" s="721"/>
      <c r="C39" s="1180"/>
      <c r="D39" s="722"/>
      <c r="E39" s="585"/>
      <c r="F39" s="586"/>
      <c r="G39" s="592"/>
      <c r="H39" s="1195"/>
      <c r="I39" s="1192"/>
      <c r="J39" s="1196"/>
      <c r="K39" s="1057">
        <f t="shared" si="4"/>
        <v>0</v>
      </c>
      <c r="L39" s="1049">
        <f t="shared" si="2"/>
        <v>0</v>
      </c>
      <c r="M39" s="1050">
        <f>IF(AND(B39&gt;0,B39&lt;&gt;"x",M38&lt;&gt;0),+M38+1,0)</f>
        <v>0</v>
      </c>
      <c r="N39" s="1051">
        <f t="shared" si="5"/>
        <v>0</v>
      </c>
      <c r="O39" s="87">
        <f t="shared" si="6"/>
        <v>0</v>
      </c>
      <c r="P39" s="87" t="str">
        <f t="shared" si="7"/>
        <v/>
      </c>
      <c r="Q39" s="1052">
        <f t="shared" si="8"/>
        <v>0</v>
      </c>
      <c r="R39" s="87">
        <f t="shared" si="9"/>
        <v>0</v>
      </c>
      <c r="S39" s="87" t="str">
        <f t="shared" si="10"/>
        <v/>
      </c>
      <c r="T39" s="1052">
        <f t="shared" si="11"/>
        <v>0</v>
      </c>
      <c r="U39" s="87">
        <f t="shared" si="12"/>
        <v>0</v>
      </c>
      <c r="V39" s="87" t="str">
        <f t="shared" si="13"/>
        <v/>
      </c>
      <c r="W39" s="1052">
        <f t="shared" si="14"/>
        <v>1</v>
      </c>
      <c r="X39" s="87">
        <f t="shared" si="15"/>
        <v>0</v>
      </c>
      <c r="Y39" s="87">
        <f t="shared" si="16"/>
        <v>0</v>
      </c>
      <c r="Z39" s="1052">
        <f t="shared" si="17"/>
        <v>1</v>
      </c>
      <c r="AA39" s="87">
        <f t="shared" si="18"/>
        <v>0</v>
      </c>
      <c r="AB39" s="87">
        <f t="shared" si="19"/>
        <v>0</v>
      </c>
      <c r="AC39" s="1052">
        <f t="shared" si="20"/>
        <v>1</v>
      </c>
      <c r="AD39" s="87">
        <f t="shared" si="21"/>
        <v>0</v>
      </c>
      <c r="AE39" s="87">
        <f t="shared" si="22"/>
        <v>0</v>
      </c>
      <c r="AF39" s="1052">
        <f t="shared" si="23"/>
        <v>1</v>
      </c>
      <c r="AG39" s="87">
        <f t="shared" si="24"/>
        <v>0</v>
      </c>
      <c r="AH39" s="87">
        <f t="shared" si="25"/>
        <v>0</v>
      </c>
      <c r="AI39" s="1052">
        <f t="shared" si="26"/>
        <v>1</v>
      </c>
      <c r="AJ39" s="87">
        <f t="shared" si="27"/>
        <v>0</v>
      </c>
      <c r="AK39" s="87">
        <f t="shared" si="28"/>
        <v>0</v>
      </c>
      <c r="AL39" s="1052">
        <f t="shared" si="29"/>
        <v>0</v>
      </c>
      <c r="AM39" s="91">
        <f t="shared" si="30"/>
        <v>0</v>
      </c>
      <c r="AN39" s="91" t="str">
        <f t="shared" si="31"/>
        <v/>
      </c>
      <c r="AO39" s="1053">
        <f>IF(AP39="E",1,0)</f>
        <v>0</v>
      </c>
      <c r="AP39" s="1054">
        <f t="shared" si="32"/>
        <v>0</v>
      </c>
      <c r="AQ39" s="221" t="str">
        <f>+Parameter!AH39</f>
        <v>#</v>
      </c>
      <c r="AR39" s="631"/>
      <c r="AS39" s="632">
        <f>SUM(AS40:AS43)</f>
        <v>0</v>
      </c>
      <c r="AT39" s="632"/>
      <c r="AU39" s="632"/>
      <c r="AV39" s="632"/>
      <c r="AW39" s="632">
        <f>SUM(AW40:AW43)</f>
        <v>0</v>
      </c>
      <c r="AX39" s="632"/>
      <c r="AY39" s="632"/>
      <c r="AZ39" s="632"/>
      <c r="BA39" s="632">
        <f>SUM(BA40:BA43)</f>
        <v>0</v>
      </c>
      <c r="BB39" s="634">
        <f>+BA39+AW39+AS39</f>
        <v>0</v>
      </c>
      <c r="BD39" s="268"/>
      <c r="BE39" s="274">
        <f>IF($I$2=AQ39,1,IF($I$2=Jahr!$M$7,1,0))</f>
        <v>1</v>
      </c>
      <c r="BF39" s="728">
        <v>1</v>
      </c>
      <c r="BG39" s="227"/>
      <c r="BH39" s="227"/>
      <c r="BI39" s="227"/>
      <c r="BJ39" s="227"/>
      <c r="BK39" s="227"/>
      <c r="BL39" s="227"/>
      <c r="BM39" s="227"/>
      <c r="BN39" s="227"/>
      <c r="BO39" s="227"/>
      <c r="BP39" s="273"/>
      <c r="BQ39" s="273"/>
      <c r="BR39" s="273"/>
      <c r="BV39" s="1055"/>
      <c r="BW39" s="1056"/>
      <c r="BX39" s="1026"/>
    </row>
    <row r="40" spans="1:76" ht="13.35" customHeight="1" x14ac:dyDescent="0.45">
      <c r="A40" s="1003" t="str">
        <f t="shared" si="48"/>
        <v>!</v>
      </c>
      <c r="B40" s="721"/>
      <c r="C40" s="1180"/>
      <c r="D40" s="722"/>
      <c r="E40" s="585"/>
      <c r="F40" s="586"/>
      <c r="G40" s="592"/>
      <c r="H40" s="1195"/>
      <c r="I40" s="1192"/>
      <c r="J40" s="1196"/>
      <c r="K40" s="1057">
        <f t="shared" si="4"/>
        <v>0</v>
      </c>
      <c r="L40" s="1049">
        <f t="shared" si="2"/>
        <v>0</v>
      </c>
      <c r="M40" s="1050">
        <f t="shared" si="50"/>
        <v>0</v>
      </c>
      <c r="N40" s="1051">
        <f t="shared" si="5"/>
        <v>0</v>
      </c>
      <c r="O40" s="87">
        <f t="shared" si="6"/>
        <v>0</v>
      </c>
      <c r="P40" s="87" t="str">
        <f t="shared" si="7"/>
        <v/>
      </c>
      <c r="Q40" s="1052">
        <f t="shared" si="8"/>
        <v>0</v>
      </c>
      <c r="R40" s="87">
        <f t="shared" si="9"/>
        <v>0</v>
      </c>
      <c r="S40" s="87" t="str">
        <f t="shared" si="10"/>
        <v/>
      </c>
      <c r="T40" s="1052">
        <f t="shared" si="11"/>
        <v>0</v>
      </c>
      <c r="U40" s="87">
        <f t="shared" si="12"/>
        <v>0</v>
      </c>
      <c r="V40" s="87" t="str">
        <f t="shared" si="13"/>
        <v/>
      </c>
      <c r="W40" s="1052">
        <f t="shared" si="14"/>
        <v>1</v>
      </c>
      <c r="X40" s="87">
        <f t="shared" si="15"/>
        <v>0</v>
      </c>
      <c r="Y40" s="87">
        <f t="shared" si="16"/>
        <v>0</v>
      </c>
      <c r="Z40" s="1052">
        <f t="shared" si="17"/>
        <v>1</v>
      </c>
      <c r="AA40" s="87">
        <f t="shared" si="18"/>
        <v>0</v>
      </c>
      <c r="AB40" s="87">
        <f t="shared" si="19"/>
        <v>0</v>
      </c>
      <c r="AC40" s="1052">
        <f t="shared" si="20"/>
        <v>1</v>
      </c>
      <c r="AD40" s="87">
        <f t="shared" si="21"/>
        <v>0</v>
      </c>
      <c r="AE40" s="87">
        <f t="shared" si="22"/>
        <v>0</v>
      </c>
      <c r="AF40" s="1052">
        <f t="shared" si="23"/>
        <v>1</v>
      </c>
      <c r="AG40" s="87">
        <f t="shared" si="24"/>
        <v>0</v>
      </c>
      <c r="AH40" s="87">
        <f t="shared" si="25"/>
        <v>0</v>
      </c>
      <c r="AI40" s="1052">
        <f t="shared" si="26"/>
        <v>1</v>
      </c>
      <c r="AJ40" s="87">
        <f t="shared" si="27"/>
        <v>0</v>
      </c>
      <c r="AK40" s="87">
        <f t="shared" si="28"/>
        <v>0</v>
      </c>
      <c r="AL40" s="1052">
        <f t="shared" si="29"/>
        <v>0</v>
      </c>
      <c r="AM40" s="91">
        <f t="shared" si="30"/>
        <v>0</v>
      </c>
      <c r="AN40" s="91" t="str">
        <f t="shared" si="31"/>
        <v/>
      </c>
      <c r="AO40" s="1058">
        <f>+Parameter!$D$11</f>
        <v>0</v>
      </c>
      <c r="AP40" s="1054">
        <f t="shared" si="32"/>
        <v>0</v>
      </c>
      <c r="AQ40" s="401">
        <f>+Parameter!AH40</f>
        <v>0</v>
      </c>
      <c r="AR40" s="402">
        <f>+Parameter!AI40</f>
        <v>0</v>
      </c>
      <c r="AS40" s="403">
        <f>SUMIFS($I$4:$I$48,$F$4:$F$48,AQ39,$E$4:$E$48,AQ40)+SUMIFS($J$4:$J$48,$F$4:$F$48,AQ39,$E$4:$E$48,AQ40)+SUMIFS($H$4:$H$48,$F$4:$F$48,AQ39,$E$4:$E$48,AQ40)</f>
        <v>0</v>
      </c>
      <c r="AT40" s="379"/>
      <c r="AU40" s="401">
        <f>+Parameter!AL40</f>
        <v>0</v>
      </c>
      <c r="AV40" s="402">
        <f>+Parameter!AM40</f>
        <v>0</v>
      </c>
      <c r="AW40" s="403">
        <f>SUMIFS($I$4:$I$48,$F$4:$F$48,AQ39,$E$4:$E$48,AU40)+SUMIFS($J$4:$J$48,$F$4:$F$48,AQ39,$E$4:$E$48,AU40)+SUMIFS($H$4:$H$48,$F$4:$F$48,AQ39,$E$4:$E$48,AU40)</f>
        <v>0</v>
      </c>
      <c r="AX40" s="403"/>
      <c r="AY40" s="401">
        <f>+Parameter!AP40</f>
        <v>0</v>
      </c>
      <c r="AZ40" s="402">
        <f>+Parameter!AQ40</f>
        <v>0</v>
      </c>
      <c r="BA40" s="403">
        <f>SUMIFS($I$4:$I$48,$F$4:$F$48,AQ39,$E$4:$E$48,AY40)+SUMIFS($J$4:$J$48,$F$4:$F$48,AQ39,$E$4:$E$48,AY40)+SUMIFS($H$4:$H$48,$F$4:$F$48,AQ39,$E$4:$E$48,AY40)</f>
        <v>0</v>
      </c>
      <c r="BB40" s="370" t="str">
        <f>IF(AND($B$50="y",BB41&lt;&gt;0),"aktuell","")</f>
        <v/>
      </c>
      <c r="BD40" s="268"/>
      <c r="BE40" s="274">
        <f>IF($I$2=AQ39,1,IF($I$2=Jahr!$M$7,1,0))</f>
        <v>1</v>
      </c>
      <c r="BF40" s="728">
        <v>1</v>
      </c>
      <c r="BG40" s="699">
        <f t="shared" si="33"/>
        <v>0</v>
      </c>
      <c r="BH40" s="699">
        <f t="shared" si="34"/>
        <v>0</v>
      </c>
      <c r="BI40" s="699">
        <f t="shared" si="35"/>
        <v>0</v>
      </c>
      <c r="BJ40" s="700">
        <f t="shared" si="36"/>
        <v>0</v>
      </c>
      <c r="BK40" s="700">
        <f t="shared" si="37"/>
        <v>0</v>
      </c>
      <c r="BL40" s="700">
        <f t="shared" si="38"/>
        <v>0</v>
      </c>
      <c r="BM40" s="701">
        <f t="shared" si="39"/>
        <v>0</v>
      </c>
      <c r="BN40" s="701">
        <f t="shared" si="40"/>
        <v>0</v>
      </c>
      <c r="BO40" s="701">
        <f t="shared" si="41"/>
        <v>0</v>
      </c>
      <c r="BP40" s="698">
        <f t="shared" si="42"/>
        <v>0</v>
      </c>
      <c r="BQ40" s="698">
        <f t="shared" si="43"/>
        <v>0</v>
      </c>
      <c r="BR40" s="698">
        <f t="shared" si="44"/>
        <v>0</v>
      </c>
      <c r="BS40" s="270" t="s">
        <v>8</v>
      </c>
      <c r="BV40" s="1055"/>
      <c r="BW40" s="1056"/>
      <c r="BX40" s="1026"/>
    </row>
    <row r="41" spans="1:76" ht="13.35" customHeight="1" x14ac:dyDescent="0.45">
      <c r="A41" s="1003" t="str">
        <f t="shared" si="48"/>
        <v>!</v>
      </c>
      <c r="B41" s="721"/>
      <c r="C41" s="1180"/>
      <c r="D41" s="722"/>
      <c r="E41" s="585"/>
      <c r="F41" s="586"/>
      <c r="G41" s="592"/>
      <c r="H41" s="1195"/>
      <c r="I41" s="1192"/>
      <c r="J41" s="1196"/>
      <c r="K41" s="1057">
        <f t="shared" si="4"/>
        <v>0</v>
      </c>
      <c r="L41" s="1049">
        <f t="shared" si="2"/>
        <v>0</v>
      </c>
      <c r="M41" s="1050">
        <f t="shared" si="50"/>
        <v>0</v>
      </c>
      <c r="N41" s="1051">
        <f t="shared" si="5"/>
        <v>0</v>
      </c>
      <c r="O41" s="87">
        <f t="shared" si="6"/>
        <v>0</v>
      </c>
      <c r="P41" s="87" t="str">
        <f t="shared" si="7"/>
        <v/>
      </c>
      <c r="Q41" s="1052">
        <f t="shared" si="8"/>
        <v>0</v>
      </c>
      <c r="R41" s="87">
        <f t="shared" si="9"/>
        <v>0</v>
      </c>
      <c r="S41" s="87" t="str">
        <f t="shared" si="10"/>
        <v/>
      </c>
      <c r="T41" s="1052">
        <f t="shared" si="11"/>
        <v>0</v>
      </c>
      <c r="U41" s="87">
        <f t="shared" si="12"/>
        <v>0</v>
      </c>
      <c r="V41" s="87" t="str">
        <f t="shared" si="13"/>
        <v/>
      </c>
      <c r="W41" s="1052">
        <f t="shared" si="14"/>
        <v>1</v>
      </c>
      <c r="X41" s="87">
        <f t="shared" si="15"/>
        <v>0</v>
      </c>
      <c r="Y41" s="87">
        <f t="shared" si="16"/>
        <v>0</v>
      </c>
      <c r="Z41" s="1052">
        <f t="shared" si="17"/>
        <v>1</v>
      </c>
      <c r="AA41" s="87">
        <f t="shared" si="18"/>
        <v>0</v>
      </c>
      <c r="AB41" s="87">
        <f t="shared" si="19"/>
        <v>0</v>
      </c>
      <c r="AC41" s="1052">
        <f t="shared" si="20"/>
        <v>1</v>
      </c>
      <c r="AD41" s="87">
        <f t="shared" si="21"/>
        <v>0</v>
      </c>
      <c r="AE41" s="87">
        <f t="shared" si="22"/>
        <v>0</v>
      </c>
      <c r="AF41" s="1052">
        <f t="shared" si="23"/>
        <v>1</v>
      </c>
      <c r="AG41" s="87">
        <f t="shared" si="24"/>
        <v>0</v>
      </c>
      <c r="AH41" s="87">
        <f t="shared" si="25"/>
        <v>0</v>
      </c>
      <c r="AI41" s="1052">
        <f t="shared" si="26"/>
        <v>1</v>
      </c>
      <c r="AJ41" s="87">
        <f t="shared" si="27"/>
        <v>0</v>
      </c>
      <c r="AK41" s="87">
        <f t="shared" si="28"/>
        <v>0</v>
      </c>
      <c r="AL41" s="1052">
        <f t="shared" si="29"/>
        <v>0</v>
      </c>
      <c r="AM41" s="91">
        <f t="shared" si="30"/>
        <v>0</v>
      </c>
      <c r="AN41" s="91" t="str">
        <f t="shared" si="31"/>
        <v/>
      </c>
      <c r="AO41" s="1058">
        <f>+Parameter!$D$11</f>
        <v>0</v>
      </c>
      <c r="AP41" s="1054">
        <f t="shared" si="32"/>
        <v>0</v>
      </c>
      <c r="AQ41" s="402">
        <f>+Parameter!AH41</f>
        <v>0</v>
      </c>
      <c r="AR41" s="402">
        <f>+Parameter!AI41</f>
        <v>0</v>
      </c>
      <c r="AS41" s="403">
        <f>SUMIFS($I$4:$I$48,$F$4:$F$48,AQ39,$E$4:$E$48,AQ41)+SUMIFS($J$4:$J$48,$F$4:$F$48,AQ39,$E$4:$E$48,AQ41)+SUMIFS($H$4:$H$48,$F$4:$F$48,AQ39,$E$4:$E$48,AQ41)</f>
        <v>0</v>
      </c>
      <c r="AT41" s="379"/>
      <c r="AU41" s="402">
        <f>+Parameter!AL41</f>
        <v>0</v>
      </c>
      <c r="AV41" s="402">
        <f>+Parameter!AM41</f>
        <v>0</v>
      </c>
      <c r="AW41" s="403">
        <f>SUMIFS($I$4:$I$48,$F$4:$F$48,AQ39,$E$4:$E$48,AU41)+SUMIFS($J$4:$J$48,$F$4:$F$48,AQ39,$E$4:$E$48,AU41)+SUMIFS($H$4:$H$48,$F$4:$F$48,AQ39,$E$4:$E$48,AU41)</f>
        <v>0</v>
      </c>
      <c r="AX41" s="403"/>
      <c r="AY41" s="402">
        <f>+Parameter!AP41</f>
        <v>0</v>
      </c>
      <c r="AZ41" s="402">
        <f>+Parameter!AQ41</f>
        <v>0</v>
      </c>
      <c r="BA41" s="403">
        <f>SUMIFS($I$4:$I$48,$F$4:$F$48,AQ39,$E$4:$E$48,AY41)+SUMIFS($J$4:$J$48,$F$4:$F$48,AQ39,$E$4:$E$48,AY41)+SUMIFS($H$4:$H$48,$F$4:$F$48,AQ39,$E$4:$E$48,AY41)</f>
        <v>0</v>
      </c>
      <c r="BB41" s="371">
        <f>+AK2</f>
        <v>0</v>
      </c>
      <c r="BD41" s="268"/>
      <c r="BE41" s="274">
        <f>IF($I$2=AQ39,1,IF($I$2=Jahr!$M$7,1,0))</f>
        <v>1</v>
      </c>
      <c r="BF41" s="728">
        <v>1</v>
      </c>
      <c r="BG41" s="699">
        <f t="shared" si="33"/>
        <v>0</v>
      </c>
      <c r="BH41" s="699">
        <f t="shared" si="34"/>
        <v>0</v>
      </c>
      <c r="BI41" s="699">
        <f t="shared" si="35"/>
        <v>0</v>
      </c>
      <c r="BJ41" s="700">
        <f t="shared" si="36"/>
        <v>0</v>
      </c>
      <c r="BK41" s="700">
        <f t="shared" si="37"/>
        <v>0</v>
      </c>
      <c r="BL41" s="700">
        <f t="shared" si="38"/>
        <v>0</v>
      </c>
      <c r="BM41" s="701">
        <f t="shared" si="39"/>
        <v>0</v>
      </c>
      <c r="BN41" s="701">
        <f t="shared" si="40"/>
        <v>0</v>
      </c>
      <c r="BO41" s="701">
        <f t="shared" si="41"/>
        <v>0</v>
      </c>
      <c r="BP41" s="698">
        <f t="shared" si="42"/>
        <v>0</v>
      </c>
      <c r="BQ41" s="698">
        <f t="shared" si="43"/>
        <v>0</v>
      </c>
      <c r="BR41" s="698">
        <f t="shared" si="44"/>
        <v>0</v>
      </c>
      <c r="BS41" s="275">
        <f>SUMIFS($H$4:$H$48,$F$4:$F$48,AQ39,$B$4:$B$48,"&gt;0")</f>
        <v>0</v>
      </c>
      <c r="BT41" s="275">
        <f>SUMIFS($I$4:$I$48,$F$4:$F$48,AQ39,$B$4:$B$48,"&gt;0")</f>
        <v>0</v>
      </c>
      <c r="BU41" s="275">
        <f>SUMIFS($J$4:$J$48,$F$4:$F$48,AQ39,$B$4:$B$48,"&gt;0")</f>
        <v>0</v>
      </c>
      <c r="BV41" s="276"/>
      <c r="BW41" s="1056"/>
      <c r="BX41" s="1026"/>
    </row>
    <row r="42" spans="1:76" ht="13.35" customHeight="1" x14ac:dyDescent="0.45">
      <c r="A42" s="1003" t="str">
        <f t="shared" si="48"/>
        <v>!</v>
      </c>
      <c r="B42" s="721"/>
      <c r="C42" s="1180"/>
      <c r="D42" s="722"/>
      <c r="E42" s="585"/>
      <c r="F42" s="586"/>
      <c r="G42" s="592"/>
      <c r="H42" s="1195"/>
      <c r="I42" s="1192"/>
      <c r="J42" s="1196"/>
      <c r="K42" s="1057">
        <f t="shared" si="4"/>
        <v>0</v>
      </c>
      <c r="L42" s="1049">
        <f t="shared" si="2"/>
        <v>0</v>
      </c>
      <c r="M42" s="1050">
        <f t="shared" si="50"/>
        <v>0</v>
      </c>
      <c r="N42" s="1051">
        <f t="shared" si="5"/>
        <v>0</v>
      </c>
      <c r="O42" s="87">
        <f t="shared" si="6"/>
        <v>0</v>
      </c>
      <c r="P42" s="87" t="str">
        <f t="shared" si="7"/>
        <v/>
      </c>
      <c r="Q42" s="1052">
        <f t="shared" si="8"/>
        <v>0</v>
      </c>
      <c r="R42" s="87">
        <f t="shared" si="9"/>
        <v>0</v>
      </c>
      <c r="S42" s="87" t="str">
        <f t="shared" si="10"/>
        <v/>
      </c>
      <c r="T42" s="1052">
        <f t="shared" si="11"/>
        <v>0</v>
      </c>
      <c r="U42" s="87">
        <f t="shared" si="12"/>
        <v>0</v>
      </c>
      <c r="V42" s="87" t="str">
        <f t="shared" si="13"/>
        <v/>
      </c>
      <c r="W42" s="1052">
        <f t="shared" si="14"/>
        <v>1</v>
      </c>
      <c r="X42" s="87">
        <f t="shared" si="15"/>
        <v>0</v>
      </c>
      <c r="Y42" s="87">
        <f t="shared" si="16"/>
        <v>0</v>
      </c>
      <c r="Z42" s="1052">
        <f t="shared" si="17"/>
        <v>1</v>
      </c>
      <c r="AA42" s="87">
        <f t="shared" si="18"/>
        <v>0</v>
      </c>
      <c r="AB42" s="87">
        <f t="shared" si="19"/>
        <v>0</v>
      </c>
      <c r="AC42" s="1052">
        <f t="shared" si="20"/>
        <v>1</v>
      </c>
      <c r="AD42" s="87">
        <f t="shared" si="21"/>
        <v>0</v>
      </c>
      <c r="AE42" s="87">
        <f t="shared" si="22"/>
        <v>0</v>
      </c>
      <c r="AF42" s="1052">
        <f t="shared" si="23"/>
        <v>1</v>
      </c>
      <c r="AG42" s="87">
        <f t="shared" si="24"/>
        <v>0</v>
      </c>
      <c r="AH42" s="87">
        <f t="shared" si="25"/>
        <v>0</v>
      </c>
      <c r="AI42" s="1052">
        <f t="shared" si="26"/>
        <v>1</v>
      </c>
      <c r="AJ42" s="87">
        <f t="shared" si="27"/>
        <v>0</v>
      </c>
      <c r="AK42" s="87">
        <f t="shared" si="28"/>
        <v>0</v>
      </c>
      <c r="AL42" s="1052">
        <f t="shared" si="29"/>
        <v>0</v>
      </c>
      <c r="AM42" s="91">
        <f t="shared" si="30"/>
        <v>0</v>
      </c>
      <c r="AN42" s="91" t="str">
        <f t="shared" si="31"/>
        <v/>
      </c>
      <c r="AO42" s="1058">
        <f>+Parameter!$D$11</f>
        <v>0</v>
      </c>
      <c r="AP42" s="1054">
        <f t="shared" si="32"/>
        <v>0</v>
      </c>
      <c r="AQ42" s="402">
        <f>+Parameter!AH42</f>
        <v>0</v>
      </c>
      <c r="AR42" s="402">
        <f>+Parameter!AI42</f>
        <v>0</v>
      </c>
      <c r="AS42" s="403">
        <f>SUMIFS($I$4:$I$48,$F$4:$F$48,AQ39,$E$4:$E$48,AQ42)+SUMIFS($J$4:$J$48,$F$4:$F$48,AQ39,$E$4:$E$48,AQ42)+SUMIFS($H$4:$H$48,$F$4:$F$48,AQ39,$E$4:$E$48,AQ42)</f>
        <v>0</v>
      </c>
      <c r="AT42" s="379"/>
      <c r="AU42" s="402">
        <f>+Parameter!AL42</f>
        <v>0</v>
      </c>
      <c r="AV42" s="402">
        <f>+Parameter!AM42</f>
        <v>0</v>
      </c>
      <c r="AW42" s="403">
        <f>SUMIFS($I$4:$I$48,$F$4:$F$48,AQ39,$E$4:$E$48,AU42)+SUMIFS($J$4:$J$48,$F$4:$F$48,AQ39,$E$4:$E$48,AU42)+SUMIFS($H$4:$H$48,$F$4:$F$48,AQ39,$E$4:$E$48,AU42)</f>
        <v>0</v>
      </c>
      <c r="AX42" s="403"/>
      <c r="AY42" s="402">
        <f>+Parameter!AP42</f>
        <v>0</v>
      </c>
      <c r="AZ42" s="402">
        <f>+Parameter!AQ42</f>
        <v>0</v>
      </c>
      <c r="BA42" s="403">
        <f>SUMIFS($I$4:$I$48,$F$4:$F$48,AQ39,$E$4:$E$48,AY42)+SUMIFS($J$4:$J$48,$F$4:$F$48,AQ39,$E$4:$E$48,AY42)+SUMIFS($H$4:$H$48,$F$4:$F$48,AQ39,$E$4:$E$48,AY42)</f>
        <v>0</v>
      </c>
      <c r="BB42" s="372" t="str">
        <f>IF(BB43&lt;&gt;0,"Monatsende","")</f>
        <v/>
      </c>
      <c r="BD42" s="268"/>
      <c r="BE42" s="274">
        <f>IF($I$2=AQ39,1,IF($I$2=Jahr!$M$7,1,0))</f>
        <v>1</v>
      </c>
      <c r="BF42" s="728">
        <v>1</v>
      </c>
      <c r="BG42" s="699">
        <f t="shared" si="33"/>
        <v>0</v>
      </c>
      <c r="BH42" s="699">
        <f t="shared" si="34"/>
        <v>0</v>
      </c>
      <c r="BI42" s="699">
        <f t="shared" si="35"/>
        <v>0</v>
      </c>
      <c r="BJ42" s="700">
        <f t="shared" si="36"/>
        <v>0</v>
      </c>
      <c r="BK42" s="700">
        <f t="shared" si="37"/>
        <v>0</v>
      </c>
      <c r="BL42" s="700">
        <f t="shared" si="38"/>
        <v>0</v>
      </c>
      <c r="BM42" s="701">
        <f t="shared" si="39"/>
        <v>0</v>
      </c>
      <c r="BN42" s="701">
        <f t="shared" si="40"/>
        <v>0</v>
      </c>
      <c r="BO42" s="701">
        <f t="shared" si="41"/>
        <v>0</v>
      </c>
      <c r="BP42" s="698">
        <f t="shared" si="42"/>
        <v>0</v>
      </c>
      <c r="BQ42" s="698">
        <f t="shared" si="43"/>
        <v>0</v>
      </c>
      <c r="BR42" s="698">
        <f t="shared" si="44"/>
        <v>0</v>
      </c>
      <c r="BS42" s="270" t="s">
        <v>22</v>
      </c>
      <c r="BV42" s="1055"/>
      <c r="BW42" s="1056"/>
      <c r="BX42" s="1026"/>
    </row>
    <row r="43" spans="1:76" ht="13.35" customHeight="1" x14ac:dyDescent="0.45">
      <c r="A43" s="1003" t="str">
        <f t="shared" si="48"/>
        <v>!</v>
      </c>
      <c r="B43" s="721"/>
      <c r="C43" s="1180"/>
      <c r="D43" s="722"/>
      <c r="E43" s="585"/>
      <c r="F43" s="586"/>
      <c r="G43" s="592"/>
      <c r="H43" s="1195"/>
      <c r="I43" s="1192"/>
      <c r="J43" s="1196"/>
      <c r="K43" s="1057">
        <f t="shared" si="4"/>
        <v>0</v>
      </c>
      <c r="L43" s="1049">
        <f t="shared" si="2"/>
        <v>0</v>
      </c>
      <c r="M43" s="1050">
        <f t="shared" si="50"/>
        <v>0</v>
      </c>
      <c r="N43" s="1051">
        <f t="shared" si="5"/>
        <v>0</v>
      </c>
      <c r="O43" s="87">
        <f t="shared" si="6"/>
        <v>0</v>
      </c>
      <c r="P43" s="87" t="str">
        <f t="shared" si="7"/>
        <v/>
      </c>
      <c r="Q43" s="1052">
        <f t="shared" si="8"/>
        <v>0</v>
      </c>
      <c r="R43" s="87">
        <f t="shared" si="9"/>
        <v>0</v>
      </c>
      <c r="S43" s="87" t="str">
        <f t="shared" si="10"/>
        <v/>
      </c>
      <c r="T43" s="1052">
        <f t="shared" si="11"/>
        <v>0</v>
      </c>
      <c r="U43" s="87">
        <f t="shared" si="12"/>
        <v>0</v>
      </c>
      <c r="V43" s="87" t="str">
        <f t="shared" si="13"/>
        <v/>
      </c>
      <c r="W43" s="1052">
        <f t="shared" si="14"/>
        <v>1</v>
      </c>
      <c r="X43" s="87">
        <f t="shared" si="15"/>
        <v>0</v>
      </c>
      <c r="Y43" s="87">
        <f t="shared" si="16"/>
        <v>0</v>
      </c>
      <c r="Z43" s="1052">
        <f t="shared" si="17"/>
        <v>1</v>
      </c>
      <c r="AA43" s="87">
        <f t="shared" si="18"/>
        <v>0</v>
      </c>
      <c r="AB43" s="87">
        <f t="shared" si="19"/>
        <v>0</v>
      </c>
      <c r="AC43" s="1052">
        <f t="shared" si="20"/>
        <v>1</v>
      </c>
      <c r="AD43" s="87">
        <f t="shared" si="21"/>
        <v>0</v>
      </c>
      <c r="AE43" s="87">
        <f t="shared" si="22"/>
        <v>0</v>
      </c>
      <c r="AF43" s="1052">
        <f t="shared" si="23"/>
        <v>1</v>
      </c>
      <c r="AG43" s="87">
        <f t="shared" si="24"/>
        <v>0</v>
      </c>
      <c r="AH43" s="87">
        <f t="shared" si="25"/>
        <v>0</v>
      </c>
      <c r="AI43" s="1052">
        <f t="shared" si="26"/>
        <v>1</v>
      </c>
      <c r="AJ43" s="87">
        <f t="shared" si="27"/>
        <v>0</v>
      </c>
      <c r="AK43" s="87">
        <f t="shared" si="28"/>
        <v>0</v>
      </c>
      <c r="AL43" s="1052">
        <f t="shared" si="29"/>
        <v>0</v>
      </c>
      <c r="AM43" s="91">
        <f t="shared" si="30"/>
        <v>0</v>
      </c>
      <c r="AN43" s="91" t="str">
        <f t="shared" si="31"/>
        <v/>
      </c>
      <c r="AO43" s="1058">
        <f>+Parameter!$D$11</f>
        <v>0</v>
      </c>
      <c r="AP43" s="1054">
        <f t="shared" si="32"/>
        <v>0</v>
      </c>
      <c r="AQ43" s="404">
        <f>+Parameter!AH43</f>
        <v>0</v>
      </c>
      <c r="AR43" s="404">
        <f>+Parameter!AI43</f>
        <v>0</v>
      </c>
      <c r="AS43" s="405">
        <f>SUMIFS($I$4:$I$48,$F$4:$F$48,AQ39,$E$4:$E$48,AQ43)+SUMIFS($J$4:$J$48,$F$4:$F$48,AQ39,$E$4:$E$48,AQ43)+SUMIFS($H$4:$H$48,$F$4:$F$48,AQ39,$E$4:$E$48,AQ43)</f>
        <v>0</v>
      </c>
      <c r="AT43" s="382"/>
      <c r="AU43" s="404">
        <f>+Parameter!AL43</f>
        <v>0</v>
      </c>
      <c r="AV43" s="404">
        <f>+Parameter!AM43</f>
        <v>0</v>
      </c>
      <c r="AW43" s="405">
        <f>SUMIFS($I$4:$I$48,$F$4:$F$48,AQ39,$E$4:$E$48,AU43)+SUMIFS($J$4:$J$48,$F$4:$F$48,AQ39,$E$4:$E$48,AU43)+SUMIFS($H$4:$H$48,$F$4:$F$48,AQ39,$E$4:$E$48,AU43)</f>
        <v>0</v>
      </c>
      <c r="AX43" s="405"/>
      <c r="AY43" s="404">
        <f>+Parameter!AP43</f>
        <v>0</v>
      </c>
      <c r="AZ43" s="404">
        <f>+Parameter!AQ43</f>
        <v>0</v>
      </c>
      <c r="BA43" s="405">
        <f>SUMIFS($I$4:$I$48,$F$4:$F$48,AQ39,$E$4:$E$48,AY43)+SUMIFS($J$4:$J$48,$F$4:$F$48,AQ39,$E$4:$E$48,AY43)+SUMIFS($H$4:$H$48,$F$4:$F$48,AQ39,$E$4:$E$48,AY43)</f>
        <v>0</v>
      </c>
      <c r="BB43" s="375">
        <f>+AK3</f>
        <v>0</v>
      </c>
      <c r="BD43" s="268"/>
      <c r="BE43" s="274">
        <f>IF($I$2=AQ39,1,IF($I$2=Jahr!$M$7,1,0))</f>
        <v>1</v>
      </c>
      <c r="BF43" s="728">
        <v>1</v>
      </c>
      <c r="BG43" s="702">
        <f t="shared" si="33"/>
        <v>0</v>
      </c>
      <c r="BH43" s="702">
        <f t="shared" si="34"/>
        <v>0</v>
      </c>
      <c r="BI43" s="702">
        <f t="shared" si="35"/>
        <v>0</v>
      </c>
      <c r="BJ43" s="703">
        <f t="shared" si="36"/>
        <v>0</v>
      </c>
      <c r="BK43" s="703">
        <f t="shared" si="37"/>
        <v>0</v>
      </c>
      <c r="BL43" s="703">
        <f t="shared" si="38"/>
        <v>0</v>
      </c>
      <c r="BM43" s="704">
        <f t="shared" si="39"/>
        <v>0</v>
      </c>
      <c r="BN43" s="704">
        <f t="shared" si="40"/>
        <v>0</v>
      </c>
      <c r="BO43" s="704">
        <f t="shared" si="41"/>
        <v>0</v>
      </c>
      <c r="BP43" s="705">
        <f t="shared" si="42"/>
        <v>0</v>
      </c>
      <c r="BQ43" s="705">
        <f t="shared" si="43"/>
        <v>0</v>
      </c>
      <c r="BR43" s="705">
        <f t="shared" si="44"/>
        <v>0</v>
      </c>
      <c r="BS43" s="277">
        <f>SUMIFS($H$4:$H$48,$F$4:$F$48,AQ39)</f>
        <v>0</v>
      </c>
      <c r="BT43" s="277">
        <f>SUMIFS($I$4:$I$48,$F$4:$F$48,AQ39)</f>
        <v>0</v>
      </c>
      <c r="BU43" s="277">
        <f>SUMIFS($J$4:$J$48,$F$4:$F$48,AQ39)</f>
        <v>0</v>
      </c>
      <c r="BV43" s="278">
        <f>IF($AP$2=0,+BW43-BB39,0)</f>
        <v>0</v>
      </c>
      <c r="BW43" s="1059">
        <f>+AK$50</f>
        <v>0</v>
      </c>
      <c r="BX43" s="1026"/>
    </row>
    <row r="44" spans="1:76" ht="13.35" customHeight="1" x14ac:dyDescent="0.45">
      <c r="A44" s="1003" t="str">
        <f t="shared" si="48"/>
        <v>!</v>
      </c>
      <c r="B44" s="721"/>
      <c r="C44" s="1180"/>
      <c r="D44" s="722"/>
      <c r="E44" s="585"/>
      <c r="F44" s="586"/>
      <c r="G44" s="592"/>
      <c r="H44" s="1195"/>
      <c r="I44" s="1192"/>
      <c r="J44" s="1196"/>
      <c r="K44" s="1057">
        <f t="shared" si="4"/>
        <v>0</v>
      </c>
      <c r="L44" s="1049">
        <f t="shared" si="2"/>
        <v>0</v>
      </c>
      <c r="M44" s="1050">
        <f t="shared" si="50"/>
        <v>0</v>
      </c>
      <c r="N44" s="1051">
        <f t="shared" si="5"/>
        <v>0</v>
      </c>
      <c r="O44" s="87">
        <f t="shared" si="6"/>
        <v>0</v>
      </c>
      <c r="P44" s="87" t="str">
        <f t="shared" si="7"/>
        <v/>
      </c>
      <c r="Q44" s="1052">
        <f t="shared" si="8"/>
        <v>0</v>
      </c>
      <c r="R44" s="87">
        <f t="shared" si="9"/>
        <v>0</v>
      </c>
      <c r="S44" s="87" t="str">
        <f t="shared" si="10"/>
        <v/>
      </c>
      <c r="T44" s="1052">
        <f t="shared" si="11"/>
        <v>0</v>
      </c>
      <c r="U44" s="87">
        <f t="shared" si="12"/>
        <v>0</v>
      </c>
      <c r="V44" s="87" t="str">
        <f t="shared" si="13"/>
        <v/>
      </c>
      <c r="W44" s="1052">
        <f t="shared" si="14"/>
        <v>1</v>
      </c>
      <c r="X44" s="87">
        <f t="shared" si="15"/>
        <v>0</v>
      </c>
      <c r="Y44" s="87">
        <f t="shared" si="16"/>
        <v>0</v>
      </c>
      <c r="Z44" s="1052">
        <f t="shared" si="17"/>
        <v>1</v>
      </c>
      <c r="AA44" s="87">
        <f t="shared" si="18"/>
        <v>0</v>
      </c>
      <c r="AB44" s="87">
        <f t="shared" si="19"/>
        <v>0</v>
      </c>
      <c r="AC44" s="1052">
        <f t="shared" si="20"/>
        <v>1</v>
      </c>
      <c r="AD44" s="87">
        <f t="shared" si="21"/>
        <v>0</v>
      </c>
      <c r="AE44" s="87">
        <f t="shared" si="22"/>
        <v>0</v>
      </c>
      <c r="AF44" s="1052">
        <f t="shared" si="23"/>
        <v>1</v>
      </c>
      <c r="AG44" s="87">
        <f t="shared" si="24"/>
        <v>0</v>
      </c>
      <c r="AH44" s="87">
        <f t="shared" si="25"/>
        <v>0</v>
      </c>
      <c r="AI44" s="1052">
        <f t="shared" si="26"/>
        <v>1</v>
      </c>
      <c r="AJ44" s="87">
        <f t="shared" si="27"/>
        <v>0</v>
      </c>
      <c r="AK44" s="87">
        <f t="shared" si="28"/>
        <v>0</v>
      </c>
      <c r="AL44" s="1052">
        <f t="shared" si="29"/>
        <v>0</v>
      </c>
      <c r="AM44" s="91">
        <f t="shared" si="30"/>
        <v>0</v>
      </c>
      <c r="AN44" s="91" t="str">
        <f t="shared" si="31"/>
        <v/>
      </c>
      <c r="AO44" s="1060"/>
      <c r="AP44" s="1054">
        <f t="shared" si="32"/>
        <v>0</v>
      </c>
      <c r="AQ44" s="1390" t="str">
        <f>+Jahr!P27</f>
        <v/>
      </c>
      <c r="AR44" s="1390"/>
      <c r="AS44" s="1390"/>
      <c r="AT44" s="1390"/>
      <c r="AU44" s="1390"/>
      <c r="AV44" s="1390"/>
      <c r="AZ44" s="499"/>
      <c r="BA44" s="500" t="str">
        <f>IF(BB44&lt;&gt;0,"Gesamt aktuell gebucht: ","")</f>
        <v/>
      </c>
      <c r="BB44" s="501">
        <f>+BB6+BB11+BB16+BB21+BB26+BB31+BB36+BB41+BB46</f>
        <v>0</v>
      </c>
      <c r="BD44" s="268"/>
      <c r="BE44" s="274">
        <f>IF($I$2=AQ40,1,IF($I$2=Jahr!$M$7,1,0))</f>
        <v>1</v>
      </c>
      <c r="BF44" s="728">
        <v>1</v>
      </c>
      <c r="BG44" s="712"/>
      <c r="BK44" s="271"/>
      <c r="BL44" s="271"/>
      <c r="BM44" s="271"/>
      <c r="BN44" s="271"/>
      <c r="BO44" s="271"/>
      <c r="BP44" s="271"/>
      <c r="BQ44" s="271"/>
      <c r="BR44" s="271"/>
      <c r="BV44" s="1055"/>
      <c r="BW44" s="1056"/>
      <c r="BX44" s="1026"/>
    </row>
    <row r="45" spans="1:76" ht="13.35" customHeight="1" x14ac:dyDescent="0.2">
      <c r="A45" s="1003" t="str">
        <f t="shared" si="48"/>
        <v>!</v>
      </c>
      <c r="B45" s="721"/>
      <c r="C45" s="1180"/>
      <c r="D45" s="722"/>
      <c r="E45" s="585"/>
      <c r="F45" s="586"/>
      <c r="G45" s="592"/>
      <c r="H45" s="1195"/>
      <c r="I45" s="1192"/>
      <c r="J45" s="1196"/>
      <c r="K45" s="1057">
        <f t="shared" si="4"/>
        <v>0</v>
      </c>
      <c r="L45" s="1049">
        <f t="shared" si="2"/>
        <v>0</v>
      </c>
      <c r="M45" s="1050">
        <f t="shared" si="50"/>
        <v>0</v>
      </c>
      <c r="N45" s="1051">
        <f t="shared" si="5"/>
        <v>0</v>
      </c>
      <c r="O45" s="87">
        <f t="shared" si="6"/>
        <v>0</v>
      </c>
      <c r="P45" s="87" t="str">
        <f t="shared" si="7"/>
        <v/>
      </c>
      <c r="Q45" s="1052">
        <f t="shared" si="8"/>
        <v>0</v>
      </c>
      <c r="R45" s="87">
        <f t="shared" si="9"/>
        <v>0</v>
      </c>
      <c r="S45" s="87" t="str">
        <f t="shared" si="10"/>
        <v/>
      </c>
      <c r="T45" s="1052">
        <f t="shared" si="11"/>
        <v>0</v>
      </c>
      <c r="U45" s="87">
        <f t="shared" si="12"/>
        <v>0</v>
      </c>
      <c r="V45" s="87" t="str">
        <f t="shared" si="13"/>
        <v/>
      </c>
      <c r="W45" s="1052">
        <f t="shared" si="14"/>
        <v>1</v>
      </c>
      <c r="X45" s="87">
        <f t="shared" si="15"/>
        <v>0</v>
      </c>
      <c r="Y45" s="87">
        <f t="shared" si="16"/>
        <v>0</v>
      </c>
      <c r="Z45" s="1052">
        <f t="shared" si="17"/>
        <v>1</v>
      </c>
      <c r="AA45" s="87">
        <f t="shared" si="18"/>
        <v>0</v>
      </c>
      <c r="AB45" s="87">
        <f t="shared" si="19"/>
        <v>0</v>
      </c>
      <c r="AC45" s="1052">
        <f t="shared" si="20"/>
        <v>1</v>
      </c>
      <c r="AD45" s="87">
        <f t="shared" si="21"/>
        <v>0</v>
      </c>
      <c r="AE45" s="87">
        <f t="shared" si="22"/>
        <v>0</v>
      </c>
      <c r="AF45" s="1052">
        <f t="shared" si="23"/>
        <v>1</v>
      </c>
      <c r="AG45" s="87">
        <f t="shared" si="24"/>
        <v>0</v>
      </c>
      <c r="AH45" s="87">
        <f t="shared" si="25"/>
        <v>0</v>
      </c>
      <c r="AI45" s="1052">
        <f t="shared" si="26"/>
        <v>1</v>
      </c>
      <c r="AJ45" s="87">
        <f t="shared" si="27"/>
        <v>0</v>
      </c>
      <c r="AK45" s="87">
        <f t="shared" si="28"/>
        <v>0</v>
      </c>
      <c r="AL45" s="1052">
        <f t="shared" si="29"/>
        <v>0</v>
      </c>
      <c r="AM45" s="91">
        <f t="shared" si="30"/>
        <v>0</v>
      </c>
      <c r="AN45" s="91" t="str">
        <f t="shared" si="31"/>
        <v/>
      </c>
      <c r="AO45" s="1061"/>
      <c r="AP45" s="1054">
        <f t="shared" si="32"/>
        <v>0</v>
      </c>
      <c r="AQ45" s="200" t="str">
        <f>+Parameter!AH45</f>
        <v>X</v>
      </c>
      <c r="AR45" s="1386" t="s">
        <v>16</v>
      </c>
      <c r="AS45" s="1386"/>
      <c r="AT45" s="1386"/>
      <c r="AU45" s="1386"/>
      <c r="AV45" s="1386"/>
      <c r="AW45" s="1386"/>
      <c r="AX45" s="1386"/>
      <c r="AY45" s="1386"/>
      <c r="AZ45" s="1386"/>
      <c r="BA45" s="201" t="s">
        <v>27</v>
      </c>
      <c r="BB45" s="406">
        <f>+BB39+BB34+BB29+BB24+BB19+BB14+BB9+BB4+AZ46-H50-P60</f>
        <v>0</v>
      </c>
      <c r="BD45" s="268"/>
      <c r="BE45" s="274">
        <f>IF($I$2=AQ41,1,IF($I$2=Jahr!$M$7,1,0))</f>
        <v>1</v>
      </c>
      <c r="BF45" s="728">
        <v>1</v>
      </c>
      <c r="BV45" s="1055"/>
      <c r="BW45" s="1056"/>
      <c r="BX45" s="1026"/>
    </row>
    <row r="46" spans="1:76" ht="13.35" customHeight="1" x14ac:dyDescent="0.45">
      <c r="A46" s="1003" t="str">
        <f t="shared" si="48"/>
        <v>!</v>
      </c>
      <c r="B46" s="721"/>
      <c r="C46" s="1180"/>
      <c r="D46" s="722"/>
      <c r="E46" s="585"/>
      <c r="F46" s="586"/>
      <c r="G46" s="592"/>
      <c r="H46" s="1195"/>
      <c r="I46" s="1192"/>
      <c r="J46" s="1196"/>
      <c r="K46" s="1057">
        <f t="shared" si="4"/>
        <v>0</v>
      </c>
      <c r="L46" s="1049">
        <f t="shared" si="2"/>
        <v>0</v>
      </c>
      <c r="M46" s="1050">
        <f t="shared" si="50"/>
        <v>0</v>
      </c>
      <c r="N46" s="1051">
        <f t="shared" si="5"/>
        <v>0</v>
      </c>
      <c r="O46" s="87">
        <f t="shared" si="6"/>
        <v>0</v>
      </c>
      <c r="P46" s="87" t="str">
        <f t="shared" si="7"/>
        <v/>
      </c>
      <c r="Q46" s="1052">
        <f t="shared" si="8"/>
        <v>0</v>
      </c>
      <c r="R46" s="87">
        <f t="shared" si="9"/>
        <v>0</v>
      </c>
      <c r="S46" s="87" t="str">
        <f t="shared" si="10"/>
        <v/>
      </c>
      <c r="T46" s="1052">
        <f t="shared" si="11"/>
        <v>0</v>
      </c>
      <c r="U46" s="87">
        <f t="shared" si="12"/>
        <v>0</v>
      </c>
      <c r="V46" s="87" t="str">
        <f t="shared" si="13"/>
        <v/>
      </c>
      <c r="W46" s="1052">
        <f t="shared" si="14"/>
        <v>1</v>
      </c>
      <c r="X46" s="87">
        <f t="shared" si="15"/>
        <v>0</v>
      </c>
      <c r="Y46" s="87">
        <f t="shared" si="16"/>
        <v>0</v>
      </c>
      <c r="Z46" s="1052">
        <f t="shared" si="17"/>
        <v>1</v>
      </c>
      <c r="AA46" s="87">
        <f t="shared" si="18"/>
        <v>0</v>
      </c>
      <c r="AB46" s="87">
        <f t="shared" si="19"/>
        <v>0</v>
      </c>
      <c r="AC46" s="1052">
        <f t="shared" si="20"/>
        <v>1</v>
      </c>
      <c r="AD46" s="87">
        <f t="shared" si="21"/>
        <v>0</v>
      </c>
      <c r="AE46" s="87">
        <f t="shared" si="22"/>
        <v>0</v>
      </c>
      <c r="AF46" s="1052">
        <f t="shared" si="23"/>
        <v>1</v>
      </c>
      <c r="AG46" s="87">
        <f t="shared" si="24"/>
        <v>0</v>
      </c>
      <c r="AH46" s="87">
        <f t="shared" si="25"/>
        <v>0</v>
      </c>
      <c r="AI46" s="1052">
        <f t="shared" si="26"/>
        <v>1</v>
      </c>
      <c r="AJ46" s="87">
        <f t="shared" si="27"/>
        <v>0</v>
      </c>
      <c r="AK46" s="87">
        <f t="shared" si="28"/>
        <v>0</v>
      </c>
      <c r="AL46" s="1052">
        <f t="shared" si="29"/>
        <v>0</v>
      </c>
      <c r="AM46" s="91">
        <f t="shared" si="30"/>
        <v>0</v>
      </c>
      <c r="AN46" s="91" t="str">
        <f t="shared" si="31"/>
        <v/>
      </c>
      <c r="AO46" s="1062"/>
      <c r="AP46" s="1054">
        <f t="shared" si="32"/>
        <v>0</v>
      </c>
      <c r="AQ46" s="627" t="s">
        <v>89</v>
      </c>
      <c r="AR46" s="627"/>
      <c r="AS46" s="628"/>
      <c r="AT46" s="629"/>
      <c r="AU46" s="1063" t="s">
        <v>10</v>
      </c>
      <c r="AV46" s="1063" t="s">
        <v>28</v>
      </c>
      <c r="AW46" s="1063"/>
      <c r="AX46" s="1063"/>
      <c r="AY46" s="1063"/>
      <c r="AZ46" s="630">
        <f>SUMIFS($I$4:$I$48,$F$4:$F$48,AQ45,$E$4:$E$48,AQ45)+SUMIFS($J$4:$J$48,$F$4:$F$48,AQ45,$E$4:$E$48,AQ45)+SUMIFS($H$4:$H$48,$F$4:$F$48,AQ45,$E$4:$E$48,AQ45)</f>
        <v>0</v>
      </c>
      <c r="BA46" s="616" t="str">
        <f>IF(BB46&lt;&gt;0,"aktuell","")</f>
        <v/>
      </c>
      <c r="BB46" s="617">
        <f>+AN2</f>
        <v>0</v>
      </c>
      <c r="BD46" s="268"/>
      <c r="BE46" s="274">
        <f>IF($I$2=AQ42,1,IF($I$2=Jahr!$M$7,1,0))</f>
        <v>1</v>
      </c>
      <c r="BF46" s="728">
        <v>1</v>
      </c>
      <c r="BG46" s="724"/>
      <c r="BH46" s="693"/>
      <c r="BP46" s="279" t="s">
        <v>8</v>
      </c>
      <c r="BQ46" s="279"/>
      <c r="BR46" s="279"/>
      <c r="BS46" s="275">
        <f>SUMIFS($H$4:$H$48,$F$4:$F$48,AQ45,$B$4:$B$48,"&gt;0")</f>
        <v>0</v>
      </c>
      <c r="BT46" s="275">
        <f>SUMIFS($I$4:$I$48,$F$4:$F$48,AQ45,$B$4:$B$48,"&gt;0")</f>
        <v>0</v>
      </c>
      <c r="BU46" s="275">
        <f>SUMIFS($J$4:$J$48,$F$4:$F$48,AQ45,$B$4:$B$48,"&gt;0")</f>
        <v>0</v>
      </c>
      <c r="BV46" s="276"/>
      <c r="BW46" s="1056"/>
      <c r="BX46" s="1026"/>
    </row>
    <row r="47" spans="1:76" ht="13.35" customHeight="1" thickBot="1" x14ac:dyDescent="0.5">
      <c r="A47" s="1003" t="str">
        <f t="shared" si="48"/>
        <v>!</v>
      </c>
      <c r="B47" s="721"/>
      <c r="C47" s="1180"/>
      <c r="D47" s="722"/>
      <c r="E47" s="585"/>
      <c r="F47" s="586"/>
      <c r="G47" s="592"/>
      <c r="H47" s="1195"/>
      <c r="I47" s="1192"/>
      <c r="J47" s="1196"/>
      <c r="K47" s="1057">
        <f t="shared" si="4"/>
        <v>0</v>
      </c>
      <c r="L47" s="1064">
        <f t="shared" si="2"/>
        <v>0</v>
      </c>
      <c r="M47" s="1050">
        <f>IF(AND(B47&gt;0,B47&lt;&gt;"x",M46&lt;&gt;0),+M46+1,0)</f>
        <v>0</v>
      </c>
      <c r="N47" s="1051">
        <f t="shared" si="5"/>
        <v>0</v>
      </c>
      <c r="O47" s="87">
        <f t="shared" si="6"/>
        <v>0</v>
      </c>
      <c r="P47" s="87" t="str">
        <f t="shared" si="7"/>
        <v/>
      </c>
      <c r="Q47" s="1052">
        <f t="shared" si="8"/>
        <v>0</v>
      </c>
      <c r="R47" s="87">
        <f t="shared" si="9"/>
        <v>0</v>
      </c>
      <c r="S47" s="87" t="str">
        <f t="shared" si="10"/>
        <v/>
      </c>
      <c r="T47" s="1052">
        <f t="shared" si="11"/>
        <v>0</v>
      </c>
      <c r="U47" s="87">
        <f t="shared" si="12"/>
        <v>0</v>
      </c>
      <c r="V47" s="87" t="str">
        <f t="shared" si="13"/>
        <v/>
      </c>
      <c r="W47" s="1052">
        <f t="shared" si="14"/>
        <v>1</v>
      </c>
      <c r="X47" s="87">
        <f t="shared" si="15"/>
        <v>0</v>
      </c>
      <c r="Y47" s="87">
        <f t="shared" si="16"/>
        <v>0</v>
      </c>
      <c r="Z47" s="1052">
        <f t="shared" si="17"/>
        <v>1</v>
      </c>
      <c r="AA47" s="87">
        <f t="shared" si="18"/>
        <v>0</v>
      </c>
      <c r="AB47" s="87">
        <f t="shared" si="19"/>
        <v>0</v>
      </c>
      <c r="AC47" s="1052">
        <f t="shared" si="20"/>
        <v>1</v>
      </c>
      <c r="AD47" s="87">
        <f t="shared" si="21"/>
        <v>0</v>
      </c>
      <c r="AE47" s="87">
        <f t="shared" si="22"/>
        <v>0</v>
      </c>
      <c r="AF47" s="1052">
        <f t="shared" si="23"/>
        <v>1</v>
      </c>
      <c r="AG47" s="87">
        <f t="shared" si="24"/>
        <v>0</v>
      </c>
      <c r="AH47" s="87">
        <f t="shared" si="25"/>
        <v>0</v>
      </c>
      <c r="AI47" s="1052">
        <f t="shared" si="26"/>
        <v>1</v>
      </c>
      <c r="AJ47" s="87">
        <f t="shared" si="27"/>
        <v>0</v>
      </c>
      <c r="AK47" s="87">
        <f t="shared" si="28"/>
        <v>0</v>
      </c>
      <c r="AL47" s="1052">
        <f t="shared" si="29"/>
        <v>0</v>
      </c>
      <c r="AM47" s="91">
        <f>IF($F47=AM$2,AM46+$H47+$I47+$J47,+AM46)</f>
        <v>0</v>
      </c>
      <c r="AN47" s="1146" t="str">
        <f t="shared" ref="AN47" si="51">IF($F47=AM$2,+$H47+$I47+$J47,"")</f>
        <v/>
      </c>
      <c r="AO47" s="1065"/>
      <c r="AP47" s="1054">
        <f t="shared" si="32"/>
        <v>0</v>
      </c>
      <c r="AQ47" s="1383" t="s">
        <v>148</v>
      </c>
      <c r="AR47" s="1383"/>
      <c r="AS47" s="1383"/>
      <c r="AT47" s="1383"/>
      <c r="AU47" s="1383"/>
      <c r="AV47" s="1383"/>
      <c r="AW47" s="1383"/>
      <c r="AX47" s="1383"/>
      <c r="AY47" s="1383"/>
      <c r="AZ47" s="1384"/>
      <c r="BA47" s="618" t="str">
        <f>IF(BB47&lt;&gt;0,"Monatsende","")</f>
        <v/>
      </c>
      <c r="BB47" s="619">
        <f>+AN3</f>
        <v>0</v>
      </c>
      <c r="BD47" s="280"/>
      <c r="BE47" s="281">
        <f>IF($I$2=AQ43,1,IF($I$2=Jahr!$M$7,1,0))</f>
        <v>1</v>
      </c>
      <c r="BF47" s="729">
        <v>1</v>
      </c>
      <c r="BG47" s="723"/>
      <c r="BH47" s="282"/>
      <c r="BI47" s="282"/>
      <c r="BJ47" s="282"/>
      <c r="BK47" s="283"/>
      <c r="BL47" s="283"/>
      <c r="BM47" s="283"/>
      <c r="BN47" s="283"/>
      <c r="BO47" s="283"/>
      <c r="BP47" s="284" t="s">
        <v>22</v>
      </c>
      <c r="BQ47" s="284"/>
      <c r="BR47" s="284"/>
      <c r="BS47" s="285">
        <f>SUMIFS($H$4:$H$48,$F$4:$F$48,AQ45)</f>
        <v>0</v>
      </c>
      <c r="BT47" s="285">
        <f>SUMIFS($I$4:$I$48,$F$4:$F$48,AQ45)</f>
        <v>0</v>
      </c>
      <c r="BU47" s="285">
        <f>SUMIFS($J$4:$J$48,$F$4:$F$48,AQ45)</f>
        <v>0</v>
      </c>
      <c r="BV47" s="286">
        <f>IF($AP$2=0,+BW47-AZ46,0)</f>
        <v>0</v>
      </c>
      <c r="BW47" s="1066">
        <f>+AN$50</f>
        <v>0</v>
      </c>
      <c r="BX47" s="1026"/>
    </row>
    <row r="48" spans="1:76" ht="5.0999999999999996" customHeight="1" thickTop="1" x14ac:dyDescent="0.45">
      <c r="A48" s="1370" t="s">
        <v>95</v>
      </c>
      <c r="B48" s="1362" t="str">
        <f>IF($BE$2&lt;&gt;0,"geht nicht!",IF(M49=0,"einfügen:","kopieren:"))</f>
        <v>einfügen:</v>
      </c>
      <c r="C48" s="1364" t="str">
        <f>IF($BE$2&lt;&gt;0," Die Aktion muss rückgängig gemacht werden!",IF(M49=0," &lt; markieren + &lt;Einfügen/Blattzeile Einfügen&gt;"," bis hierher ziehen!"))</f>
        <v xml:space="preserve"> &lt; markieren + &lt;Einfügen/Blattzeile Einfügen&gt;</v>
      </c>
      <c r="D48" s="1365"/>
      <c r="E48" s="1067" t="s">
        <v>9</v>
      </c>
      <c r="F48" s="1068" t="s">
        <v>9</v>
      </c>
      <c r="G48" s="1068" t="s">
        <v>9</v>
      </c>
      <c r="H48" s="1069"/>
      <c r="I48" s="1175"/>
      <c r="J48" s="1173"/>
      <c r="K48" s="1372">
        <f>K3+H49+I49+J49-H50</f>
        <v>0</v>
      </c>
      <c r="L48" s="1070"/>
      <c r="M48" s="1037"/>
      <c r="N48" s="1051"/>
      <c r="O48" s="87"/>
      <c r="P48" s="87"/>
      <c r="Q48" s="1052"/>
      <c r="R48" s="87"/>
      <c r="S48" s="87"/>
      <c r="T48" s="1052"/>
      <c r="U48" s="87"/>
      <c r="V48" s="87"/>
      <c r="W48" s="1052"/>
      <c r="X48" s="87"/>
      <c r="Y48" s="87"/>
      <c r="Z48" s="1052"/>
      <c r="AA48" s="87"/>
      <c r="AB48" s="87"/>
      <c r="AC48" s="1052"/>
      <c r="AD48" s="87"/>
      <c r="AE48" s="87"/>
      <c r="AF48" s="1052"/>
      <c r="AG48" s="87"/>
      <c r="AH48" s="87"/>
      <c r="AI48" s="1052"/>
      <c r="AJ48" s="87"/>
      <c r="AK48" s="87"/>
      <c r="AL48" s="1052"/>
      <c r="AM48" s="91"/>
      <c r="AN48" s="91"/>
      <c r="AO48" s="1071"/>
      <c r="AP48" s="1371" t="s">
        <v>95</v>
      </c>
      <c r="AQ48" s="588"/>
      <c r="AR48" s="589"/>
      <c r="AS48" s="590"/>
      <c r="AT48" s="589"/>
      <c r="AU48" s="589"/>
      <c r="AV48" s="589"/>
      <c r="AW48" s="590"/>
      <c r="AX48" s="589"/>
      <c r="AY48" s="589"/>
      <c r="AZ48" s="589"/>
      <c r="BA48" s="590"/>
      <c r="BB48" s="591"/>
    </row>
    <row r="49" spans="1:58" ht="13.15" customHeight="1" x14ac:dyDescent="0.35">
      <c r="A49" s="1370"/>
      <c r="B49" s="1363"/>
      <c r="C49" s="1366"/>
      <c r="D49" s="1367"/>
      <c r="E49" s="1072" t="s">
        <v>9</v>
      </c>
      <c r="F49" s="1073" t="s">
        <v>9</v>
      </c>
      <c r="G49" s="1073" t="s">
        <v>9</v>
      </c>
      <c r="H49" s="1176" t="str">
        <f>IF(SUBTOTAL(9,H4:H48)&lt;&gt;0,SUBTOTAL(9,H4:H48),"0,00 ")</f>
        <v xml:space="preserve">0,00 </v>
      </c>
      <c r="I49" s="1074" t="str">
        <f>IF(SUBTOTAL(9,I4:I48)&lt;&gt;0,SUBTOTAL(9,I4:I48),"0,00 ")</f>
        <v xml:space="preserve">0,00 </v>
      </c>
      <c r="J49" s="1075" t="str">
        <f>IF(SUBTOTAL(9,J4:J48)&lt;&gt;0,SUBTOTAL(9,J4:J48),"0,00 ")</f>
        <v xml:space="preserve">0,00 </v>
      </c>
      <c r="K49" s="1373"/>
      <c r="L49" s="1037">
        <f>MAX(M3:M48)</f>
        <v>1</v>
      </c>
      <c r="M49" s="718">
        <f>IF(L3&lt;&gt;0,0,COUNTBLANK(AP3:AP48)+M50)</f>
        <v>0</v>
      </c>
      <c r="N49" s="1076"/>
      <c r="O49" s="1077">
        <f>+P49+O3</f>
        <v>0</v>
      </c>
      <c r="P49" s="1078">
        <f>SUM(P4:P48)</f>
        <v>0</v>
      </c>
      <c r="Q49" s="1079"/>
      <c r="R49" s="1077">
        <f>+S49+R3</f>
        <v>0</v>
      </c>
      <c r="S49" s="1078">
        <f>SUM(S4:S48)</f>
        <v>0</v>
      </c>
      <c r="T49" s="1079"/>
      <c r="U49" s="1077">
        <f>+V49+U3</f>
        <v>0</v>
      </c>
      <c r="V49" s="1078">
        <f>SUM(V4:V48)</f>
        <v>0</v>
      </c>
      <c r="W49" s="1079"/>
      <c r="X49" s="1077">
        <f>+Y49+X3</f>
        <v>0</v>
      </c>
      <c r="Y49" s="1078">
        <f>SUM(Y4:Y48)</f>
        <v>0</v>
      </c>
      <c r="Z49" s="1079"/>
      <c r="AA49" s="1077">
        <f>+AB49+AA3</f>
        <v>0</v>
      </c>
      <c r="AB49" s="1078">
        <f>SUM(AB4:AB48)</f>
        <v>0</v>
      </c>
      <c r="AC49" s="1079"/>
      <c r="AD49" s="1077">
        <f>+AE49+AD3</f>
        <v>0</v>
      </c>
      <c r="AE49" s="1078">
        <f>SUM(AE4:AE48)</f>
        <v>0</v>
      </c>
      <c r="AF49" s="1079"/>
      <c r="AG49" s="1077">
        <f>+AH49+AG3</f>
        <v>0</v>
      </c>
      <c r="AH49" s="1078">
        <f>SUM(AH4:AH48)</f>
        <v>0</v>
      </c>
      <c r="AI49" s="1079"/>
      <c r="AJ49" s="1077">
        <f>+AK49+AJ3</f>
        <v>0</v>
      </c>
      <c r="AK49" s="1078">
        <f>SUM(AK4:AK48)</f>
        <v>0</v>
      </c>
      <c r="AL49" s="1079"/>
      <c r="AM49" s="1077">
        <f>+AN49+AM3</f>
        <v>0</v>
      </c>
      <c r="AN49" s="1080">
        <f>SUM(AN4:AN48)</f>
        <v>0</v>
      </c>
      <c r="AO49" s="1081" t="s">
        <v>116</v>
      </c>
      <c r="AP49" s="1371"/>
      <c r="AQ49" s="110"/>
      <c r="AR49" s="110"/>
      <c r="AS49" s="204"/>
      <c r="AT49" s="110"/>
      <c r="AU49" s="110"/>
      <c r="AV49" s="110"/>
      <c r="AW49" s="204"/>
      <c r="AX49" s="110"/>
      <c r="AY49" s="110"/>
      <c r="AZ49" s="110"/>
      <c r="BA49" s="204"/>
    </row>
    <row r="50" spans="1:58" ht="13.15" customHeight="1" thickBot="1" x14ac:dyDescent="0.5">
      <c r="A50" s="1003" t="str">
        <f>IF(M49="!",".",IF(AND($B$50="y",B50&gt;0,OR(B51=0,B51="x",A51="!"),B50&lt;&gt;"x"),+K50,"."))</f>
        <v>.</v>
      </c>
      <c r="B50" s="1162" t="s">
        <v>11</v>
      </c>
      <c r="C50" s="1368" t="str">
        <f>IF(+Jahr!G26=1,+Jahr!E33,IF(+Jahr!G25&gt;0,+Jahr!E30,IF(+Jahr!H25&gt;0,+Jahr!E31,IF(+Jahr!K11&gt;0,+Jahr!E32,""))))</f>
        <v/>
      </c>
      <c r="D50" s="1369"/>
      <c r="E50" s="1082" t="s">
        <v>9</v>
      </c>
      <c r="F50" s="1082" t="s">
        <v>9</v>
      </c>
      <c r="G50" s="1083" t="s">
        <v>9</v>
      </c>
      <c r="H50" s="1380">
        <f>-P60+H49+I49+J49</f>
        <v>0</v>
      </c>
      <c r="I50" s="1381"/>
      <c r="J50" s="1382"/>
      <c r="K50" s="1374"/>
      <c r="L50" s="1084" t="s">
        <v>115</v>
      </c>
      <c r="M50" s="720">
        <f>IF(ISERROR(K51),1,0)</f>
        <v>0</v>
      </c>
      <c r="N50" s="1085"/>
      <c r="O50" s="1086">
        <f>IF(O2&lt;&gt;"",COUNTIF($F$3:$F$48,O2),0)</f>
        <v>0</v>
      </c>
      <c r="P50" s="1087">
        <f>SUBTOTAL(109,P4:P48)</f>
        <v>0</v>
      </c>
      <c r="Q50" s="1087"/>
      <c r="R50" s="1086">
        <f>IF(R2&lt;&gt;"",COUNTIF($F$3:$F$48,R2),0)</f>
        <v>0</v>
      </c>
      <c r="S50" s="1087">
        <f>SUBTOTAL(109,S4:S48)</f>
        <v>0</v>
      </c>
      <c r="T50" s="1087"/>
      <c r="U50" s="1086">
        <f>IF(U2&lt;&gt;"",COUNTIF($F$3:$F$48,U2),0)</f>
        <v>0</v>
      </c>
      <c r="V50" s="1087">
        <f>SUBTOTAL(109,V4:V48)</f>
        <v>0</v>
      </c>
      <c r="W50" s="1087"/>
      <c r="X50" s="1086">
        <f>IF(X2&lt;&gt;"",COUNTIF($F$3:$F$48,X2),0)</f>
        <v>0</v>
      </c>
      <c r="Y50" s="1087">
        <f>SUBTOTAL(109,Y4:Y48)</f>
        <v>0</v>
      </c>
      <c r="Z50" s="1087"/>
      <c r="AA50" s="1086">
        <f>IF(AA2&lt;&gt;"",COUNTIF($F$3:$F$48,AA2),0)</f>
        <v>0</v>
      </c>
      <c r="AB50" s="1087">
        <f>SUBTOTAL(109,AB4:AB48)</f>
        <v>0</v>
      </c>
      <c r="AC50" s="1087"/>
      <c r="AD50" s="1086">
        <f>IF(AD2&lt;&gt;"",COUNTIF($F$3:$F$48,AD2),0)</f>
        <v>0</v>
      </c>
      <c r="AE50" s="1087">
        <f>SUBTOTAL(109,AE4:AE48)</f>
        <v>0</v>
      </c>
      <c r="AF50" s="1087"/>
      <c r="AG50" s="1086">
        <f>IF(AG2&lt;&gt;"",COUNTIF($F$3:$F$48,AG2),0)</f>
        <v>0</v>
      </c>
      <c r="AH50" s="1087">
        <f>SUBTOTAL(109,AH4:AH48)</f>
        <v>0</v>
      </c>
      <c r="AI50" s="1087"/>
      <c r="AJ50" s="1086">
        <f>IF(AJ2&lt;&gt;"",COUNTIF($F$3:$F$48,AJ2),0)</f>
        <v>0</v>
      </c>
      <c r="AK50" s="1087">
        <f>SUBTOTAL(109,AK4:AK48)</f>
        <v>0</v>
      </c>
      <c r="AL50" s="1087"/>
      <c r="AM50" s="1086">
        <f>IF(AM2&lt;&gt;"",COUNTIF($F$3:$F$48,AM2),0)</f>
        <v>0</v>
      </c>
      <c r="AN50" s="1087">
        <f>SUBTOTAL(109,AN4:AN48)</f>
        <v>0</v>
      </c>
      <c r="AO50" s="1088" t="s">
        <v>36</v>
      </c>
      <c r="AQ50" s="1089">
        <f>+Jahr!K15</f>
        <v>0</v>
      </c>
    </row>
    <row r="51" spans="1:58" s="98" customFormat="1" ht="9" customHeight="1" thickTop="1" x14ac:dyDescent="0.45">
      <c r="A51" s="1090" t="s">
        <v>9</v>
      </c>
      <c r="B51" s="1091" t="s">
        <v>9</v>
      </c>
      <c r="C51" s="1091" t="s">
        <v>9</v>
      </c>
      <c r="D51" s="1091"/>
      <c r="E51" s="1091" t="s">
        <v>9</v>
      </c>
      <c r="F51" s="1091" t="str">
        <f>IF(Parameter!B4&lt;&gt;"#",+Parameter!B4,"")</f>
        <v>HH</v>
      </c>
      <c r="G51" s="1091" t="s">
        <v>9</v>
      </c>
      <c r="H51" s="1092">
        <f t="shared" ref="H51:H59" si="52">IF($F51&lt;&gt;"!",SUMIFS($H$3:$H$48,$F$3:$F$48,$F51),"!")</f>
        <v>0</v>
      </c>
      <c r="I51" s="1092">
        <f t="shared" ref="I51:I59" si="53">IF($F51&lt;&gt;"!",SUMIFS($I$3:$I$48,$F$3:$F$48,$F51),"!")</f>
        <v>0</v>
      </c>
      <c r="J51" s="1092">
        <f t="shared" ref="J51:J59" si="54">IF($F51&lt;&gt;"!",SUMIFS($J$3:$J$48,$F$3:$F$48,$F51),"!")</f>
        <v>0</v>
      </c>
      <c r="K51" s="1093">
        <f>SUM(K3:K50)</f>
        <v>0</v>
      </c>
      <c r="L51" s="1094" t="s">
        <v>117</v>
      </c>
      <c r="M51" s="1095">
        <f>IF(F51&lt;&gt;"",1,0)</f>
        <v>1</v>
      </c>
      <c r="N51" s="1096">
        <f>SUBTOTAL(9,M51)</f>
        <v>1</v>
      </c>
      <c r="O51" s="1097"/>
      <c r="P51" s="1098"/>
      <c r="Q51" s="1099"/>
      <c r="R51" s="1098"/>
      <c r="S51" s="1098"/>
      <c r="T51" s="1099"/>
      <c r="U51" s="1100"/>
      <c r="V51" s="1100"/>
      <c r="W51" s="1100"/>
      <c r="X51" s="1100"/>
      <c r="Y51" s="1101"/>
      <c r="Z51" s="1101"/>
      <c r="AA51" s="1101"/>
      <c r="AB51" s="1101"/>
      <c r="AC51" s="1101"/>
      <c r="AD51" s="1101"/>
      <c r="AE51" s="1102"/>
      <c r="AF51" s="1102"/>
      <c r="AG51" s="1102"/>
      <c r="AH51" s="1102"/>
      <c r="AI51" s="1102"/>
      <c r="AJ51" s="1102"/>
      <c r="AK51" s="1102"/>
      <c r="AL51" s="1102"/>
      <c r="AM51" s="1102"/>
      <c r="AN51" s="1102"/>
      <c r="AO51" s="1387" t="s">
        <v>118</v>
      </c>
      <c r="AS51" s="1103"/>
      <c r="AW51" s="1103"/>
      <c r="BA51" s="1103"/>
      <c r="BB51" s="1104"/>
      <c r="BF51" s="1105"/>
    </row>
    <row r="52" spans="1:58" s="98" customFormat="1" ht="9" customHeight="1" x14ac:dyDescent="0.45">
      <c r="A52" s="1090" t="s">
        <v>9</v>
      </c>
      <c r="B52" s="1091" t="s">
        <v>9</v>
      </c>
      <c r="C52" s="1091" t="s">
        <v>9</v>
      </c>
      <c r="D52" s="1091"/>
      <c r="E52" s="1091" t="s">
        <v>9</v>
      </c>
      <c r="F52" s="1091" t="str">
        <f>IF(Parameter!B5&lt;&gt;"#",+Parameter!B5,"")</f>
        <v>Frei</v>
      </c>
      <c r="G52" s="1091" t="s">
        <v>9</v>
      </c>
      <c r="H52" s="1092">
        <f t="shared" si="52"/>
        <v>0</v>
      </c>
      <c r="I52" s="1092">
        <f t="shared" si="53"/>
        <v>0</v>
      </c>
      <c r="J52" s="1092">
        <f t="shared" si="54"/>
        <v>0</v>
      </c>
      <c r="K52" s="1091" t="s">
        <v>9</v>
      </c>
      <c r="L52" s="1091"/>
      <c r="M52" s="1106">
        <f t="shared" ref="M52:M59" si="55">IF(F52&lt;&gt;"",1,0)</f>
        <v>1</v>
      </c>
      <c r="N52" s="1107">
        <f t="shared" ref="N52:N59" si="56">SUBTOTAL(9,M52)</f>
        <v>1</v>
      </c>
      <c r="O52" s="1108"/>
      <c r="P52" s="1071"/>
      <c r="Q52" s="1109"/>
      <c r="R52" s="1071"/>
      <c r="S52" s="1071"/>
      <c r="T52" s="1109"/>
      <c r="U52" s="1110"/>
      <c r="V52" s="1110"/>
      <c r="W52" s="1110"/>
      <c r="X52" s="1110"/>
      <c r="Y52" s="1111"/>
      <c r="Z52" s="1111"/>
      <c r="AA52" s="1111"/>
      <c r="AB52" s="1111"/>
      <c r="AC52" s="1111"/>
      <c r="AD52" s="1111"/>
      <c r="AE52" s="1112"/>
      <c r="AF52" s="1112"/>
      <c r="AG52" s="1112"/>
      <c r="AH52" s="1112"/>
      <c r="AI52" s="1112"/>
      <c r="AJ52" s="1112"/>
      <c r="AK52" s="1112"/>
      <c r="AL52" s="1112"/>
      <c r="AM52" s="1112"/>
      <c r="AN52" s="1112"/>
      <c r="AO52" s="1388"/>
      <c r="AP52" s="719"/>
      <c r="AS52" s="1103"/>
      <c r="AW52" s="1103"/>
      <c r="BA52" s="1103"/>
      <c r="BB52" s="1104"/>
      <c r="BF52" s="1105"/>
    </row>
    <row r="53" spans="1:58" s="98" customFormat="1" ht="9" customHeight="1" x14ac:dyDescent="0.45">
      <c r="A53" s="1090" t="s">
        <v>9</v>
      </c>
      <c r="B53" s="1091" t="s">
        <v>9</v>
      </c>
      <c r="C53" s="1091" t="s">
        <v>9</v>
      </c>
      <c r="D53" s="1091"/>
      <c r="E53" s="1091" t="s">
        <v>9</v>
      </c>
      <c r="F53" s="1091" t="str">
        <f>IF(Parameter!B6&lt;&gt;"#",+Parameter!B6,"")</f>
        <v>Arzt</v>
      </c>
      <c r="G53" s="1091" t="s">
        <v>9</v>
      </c>
      <c r="H53" s="1092">
        <f t="shared" si="52"/>
        <v>0</v>
      </c>
      <c r="I53" s="1092">
        <f t="shared" si="53"/>
        <v>0</v>
      </c>
      <c r="J53" s="1092">
        <f t="shared" si="54"/>
        <v>0</v>
      </c>
      <c r="K53" s="1091" t="s">
        <v>9</v>
      </c>
      <c r="L53" s="1091"/>
      <c r="M53" s="1106">
        <f t="shared" si="55"/>
        <v>1</v>
      </c>
      <c r="N53" s="1107">
        <f t="shared" si="56"/>
        <v>1</v>
      </c>
      <c r="O53" s="1108"/>
      <c r="P53" s="1071"/>
      <c r="Q53" s="1109"/>
      <c r="R53" s="1071"/>
      <c r="S53" s="1071"/>
      <c r="T53" s="1109"/>
      <c r="U53" s="1110"/>
      <c r="V53" s="1110"/>
      <c r="W53" s="1110"/>
      <c r="X53" s="1110"/>
      <c r="Y53" s="1111"/>
      <c r="Z53" s="1111"/>
      <c r="AA53" s="1111"/>
      <c r="AB53" s="1111"/>
      <c r="AC53" s="1111"/>
      <c r="AD53" s="1111"/>
      <c r="AE53" s="1112"/>
      <c r="AF53" s="1112"/>
      <c r="AG53" s="1112"/>
      <c r="AH53" s="1112"/>
      <c r="AI53" s="1112"/>
      <c r="AJ53" s="1112"/>
      <c r="AK53" s="1112"/>
      <c r="AL53" s="1112"/>
      <c r="AM53" s="1112"/>
      <c r="AN53" s="1112"/>
      <c r="AO53" s="1388"/>
      <c r="AP53" s="719"/>
      <c r="AS53" s="1103"/>
      <c r="AW53" s="1103"/>
      <c r="BA53" s="1103"/>
      <c r="BB53" s="1104"/>
      <c r="BF53" s="1105"/>
    </row>
    <row r="54" spans="1:58" s="98" customFormat="1" ht="9" customHeight="1" x14ac:dyDescent="0.45">
      <c r="A54" s="1090" t="s">
        <v>9</v>
      </c>
      <c r="B54" s="1091" t="s">
        <v>9</v>
      </c>
      <c r="C54" s="1091" t="s">
        <v>9</v>
      </c>
      <c r="D54" s="1091"/>
      <c r="E54" s="1091" t="s">
        <v>9</v>
      </c>
      <c r="F54" s="1091" t="str">
        <f>IF(Parameter!B7&lt;&gt;"#",+Parameter!B7,"")</f>
        <v/>
      </c>
      <c r="G54" s="1091" t="s">
        <v>9</v>
      </c>
      <c r="H54" s="1092">
        <f t="shared" si="52"/>
        <v>0</v>
      </c>
      <c r="I54" s="1092">
        <f t="shared" si="53"/>
        <v>0</v>
      </c>
      <c r="J54" s="1092">
        <f t="shared" si="54"/>
        <v>0</v>
      </c>
      <c r="K54" s="1091" t="s">
        <v>9</v>
      </c>
      <c r="L54" s="1091"/>
      <c r="M54" s="1106">
        <f t="shared" si="55"/>
        <v>0</v>
      </c>
      <c r="N54" s="1107">
        <f t="shared" si="56"/>
        <v>0</v>
      </c>
      <c r="O54" s="1108"/>
      <c r="P54" s="1071"/>
      <c r="Q54" s="1109"/>
      <c r="R54" s="1071"/>
      <c r="S54" s="1071"/>
      <c r="T54" s="1109"/>
      <c r="U54" s="1110"/>
      <c r="V54" s="1110"/>
      <c r="W54" s="1110"/>
      <c r="X54" s="1110"/>
      <c r="Y54" s="1111"/>
      <c r="Z54" s="1111"/>
      <c r="AA54" s="1111"/>
      <c r="AB54" s="1111"/>
      <c r="AC54" s="1111"/>
      <c r="AD54" s="1111"/>
      <c r="AE54" s="1112"/>
      <c r="AF54" s="1112"/>
      <c r="AG54" s="1112"/>
      <c r="AH54" s="1112"/>
      <c r="AI54" s="1112"/>
      <c r="AJ54" s="1112"/>
      <c r="AK54" s="1112"/>
      <c r="AL54" s="1112"/>
      <c r="AM54" s="1112"/>
      <c r="AN54" s="1112"/>
      <c r="AO54" s="1388"/>
      <c r="AP54" s="719"/>
      <c r="AS54" s="1103"/>
      <c r="AW54" s="1103"/>
      <c r="BA54" s="1103"/>
      <c r="BB54" s="1104"/>
      <c r="BF54" s="1105"/>
    </row>
    <row r="55" spans="1:58" s="98" customFormat="1" ht="9" customHeight="1" x14ac:dyDescent="0.45">
      <c r="A55" s="1090" t="s">
        <v>9</v>
      </c>
      <c r="B55" s="1091" t="s">
        <v>9</v>
      </c>
      <c r="C55" s="1091" t="s">
        <v>9</v>
      </c>
      <c r="D55" s="1091"/>
      <c r="E55" s="1091" t="s">
        <v>9</v>
      </c>
      <c r="F55" s="1091" t="str">
        <f>IF(Parameter!B8&lt;&gt;"#",+Parameter!B8,"")</f>
        <v/>
      </c>
      <c r="G55" s="1091" t="s">
        <v>9</v>
      </c>
      <c r="H55" s="1092">
        <f t="shared" si="52"/>
        <v>0</v>
      </c>
      <c r="I55" s="1092">
        <f t="shared" si="53"/>
        <v>0</v>
      </c>
      <c r="J55" s="1092">
        <f t="shared" si="54"/>
        <v>0</v>
      </c>
      <c r="K55" s="1091" t="s">
        <v>9</v>
      </c>
      <c r="L55" s="1091"/>
      <c r="M55" s="1106">
        <f t="shared" si="55"/>
        <v>0</v>
      </c>
      <c r="N55" s="1107">
        <f t="shared" si="56"/>
        <v>0</v>
      </c>
      <c r="O55" s="1108"/>
      <c r="P55" s="1071"/>
      <c r="Q55" s="1109"/>
      <c r="R55" s="1071"/>
      <c r="S55" s="1071"/>
      <c r="T55" s="1109"/>
      <c r="U55" s="1110"/>
      <c r="V55" s="1110"/>
      <c r="W55" s="1110"/>
      <c r="X55" s="1110"/>
      <c r="Y55" s="1111"/>
      <c r="Z55" s="1111"/>
      <c r="AA55" s="1111"/>
      <c r="AB55" s="1111"/>
      <c r="AC55" s="1111"/>
      <c r="AD55" s="1111"/>
      <c r="AE55" s="1112"/>
      <c r="AF55" s="1112"/>
      <c r="AG55" s="1112"/>
      <c r="AH55" s="1112"/>
      <c r="AI55" s="1112"/>
      <c r="AJ55" s="1112"/>
      <c r="AK55" s="1112"/>
      <c r="AL55" s="1112"/>
      <c r="AM55" s="1112"/>
      <c r="AN55" s="1112"/>
      <c r="AO55" s="1388"/>
      <c r="AP55" s="719"/>
      <c r="AS55" s="1103"/>
      <c r="AW55" s="1103"/>
      <c r="BA55" s="1103"/>
      <c r="BB55" s="1104"/>
      <c r="BF55" s="1105"/>
    </row>
    <row r="56" spans="1:58" s="98" customFormat="1" ht="9" customHeight="1" x14ac:dyDescent="0.45">
      <c r="A56" s="1090" t="s">
        <v>9</v>
      </c>
      <c r="B56" s="1091" t="s">
        <v>9</v>
      </c>
      <c r="C56" s="1091" t="s">
        <v>9</v>
      </c>
      <c r="D56" s="1091"/>
      <c r="E56" s="1091" t="s">
        <v>9</v>
      </c>
      <c r="F56" s="1091" t="str">
        <f>IF(Parameter!B9&lt;&gt;"#",+Parameter!B9,"")</f>
        <v/>
      </c>
      <c r="G56" s="1091" t="s">
        <v>9</v>
      </c>
      <c r="H56" s="1092">
        <f t="shared" si="52"/>
        <v>0</v>
      </c>
      <c r="I56" s="1092">
        <f t="shared" si="53"/>
        <v>0</v>
      </c>
      <c r="J56" s="1092">
        <f t="shared" si="54"/>
        <v>0</v>
      </c>
      <c r="K56" s="1091" t="s">
        <v>9</v>
      </c>
      <c r="L56" s="1091"/>
      <c r="M56" s="1106">
        <f t="shared" si="55"/>
        <v>0</v>
      </c>
      <c r="N56" s="1107">
        <f t="shared" si="56"/>
        <v>0</v>
      </c>
      <c r="O56" s="1108"/>
      <c r="P56" s="1071"/>
      <c r="Q56" s="1109"/>
      <c r="R56" s="1071"/>
      <c r="S56" s="1071"/>
      <c r="T56" s="1109"/>
      <c r="U56" s="1110"/>
      <c r="V56" s="1110"/>
      <c r="W56" s="1110"/>
      <c r="X56" s="1110"/>
      <c r="Y56" s="1111"/>
      <c r="Z56" s="1111"/>
      <c r="AA56" s="1111"/>
      <c r="AB56" s="1111"/>
      <c r="AC56" s="1111"/>
      <c r="AD56" s="1111"/>
      <c r="AE56" s="1112"/>
      <c r="AF56" s="1112"/>
      <c r="AG56" s="1112"/>
      <c r="AH56" s="1112"/>
      <c r="AI56" s="1112"/>
      <c r="AJ56" s="1112"/>
      <c r="AK56" s="1112"/>
      <c r="AL56" s="1112"/>
      <c r="AM56" s="1112"/>
      <c r="AN56" s="1112"/>
      <c r="AO56" s="1388"/>
      <c r="AP56" s="719"/>
      <c r="AS56" s="1103"/>
      <c r="AW56" s="1103"/>
      <c r="BA56" s="1103"/>
      <c r="BB56" s="1104"/>
      <c r="BF56" s="1105"/>
    </row>
    <row r="57" spans="1:58" s="98" customFormat="1" ht="9" customHeight="1" x14ac:dyDescent="0.45">
      <c r="A57" s="1090" t="s">
        <v>9</v>
      </c>
      <c r="B57" s="1091" t="s">
        <v>9</v>
      </c>
      <c r="C57" s="1091" t="s">
        <v>9</v>
      </c>
      <c r="D57" s="1091"/>
      <c r="E57" s="1091" t="s">
        <v>9</v>
      </c>
      <c r="F57" s="1091" t="str">
        <f>IF(Parameter!B10&lt;&gt;"#",+Parameter!B10,"")</f>
        <v/>
      </c>
      <c r="G57" s="1091" t="s">
        <v>9</v>
      </c>
      <c r="H57" s="1092">
        <f t="shared" si="52"/>
        <v>0</v>
      </c>
      <c r="I57" s="1092">
        <f t="shared" si="53"/>
        <v>0</v>
      </c>
      <c r="J57" s="1092">
        <f t="shared" si="54"/>
        <v>0</v>
      </c>
      <c r="K57" s="1091" t="s">
        <v>9</v>
      </c>
      <c r="L57" s="1091"/>
      <c r="M57" s="1106">
        <f t="shared" si="55"/>
        <v>0</v>
      </c>
      <c r="N57" s="1107">
        <f t="shared" si="56"/>
        <v>0</v>
      </c>
      <c r="O57" s="1108"/>
      <c r="P57" s="1071"/>
      <c r="Q57" s="1109"/>
      <c r="R57" s="1071"/>
      <c r="S57" s="1071"/>
      <c r="T57" s="1109"/>
      <c r="U57" s="1110"/>
      <c r="V57" s="1110"/>
      <c r="W57" s="1110"/>
      <c r="X57" s="1110"/>
      <c r="Y57" s="1111"/>
      <c r="Z57" s="1111"/>
      <c r="AA57" s="1111"/>
      <c r="AB57" s="1111"/>
      <c r="AC57" s="1111"/>
      <c r="AD57" s="1111"/>
      <c r="AE57" s="1112"/>
      <c r="AF57" s="1112"/>
      <c r="AG57" s="1112"/>
      <c r="AH57" s="1112"/>
      <c r="AI57" s="1112"/>
      <c r="AJ57" s="1112"/>
      <c r="AK57" s="1112"/>
      <c r="AL57" s="1112"/>
      <c r="AM57" s="1112"/>
      <c r="AN57" s="1112"/>
      <c r="AO57" s="1388"/>
      <c r="AP57" s="719"/>
      <c r="AS57" s="1103"/>
      <c r="AW57" s="1103"/>
      <c r="BA57" s="1103"/>
      <c r="BB57" s="1104"/>
      <c r="BF57" s="1105"/>
    </row>
    <row r="58" spans="1:58" s="98" customFormat="1" ht="9" customHeight="1" x14ac:dyDescent="0.45">
      <c r="A58" s="1090" t="s">
        <v>9</v>
      </c>
      <c r="B58" s="1091" t="s">
        <v>9</v>
      </c>
      <c r="C58" s="1091" t="s">
        <v>9</v>
      </c>
      <c r="D58" s="1091"/>
      <c r="E58" s="1091" t="s">
        <v>9</v>
      </c>
      <c r="F58" s="1091" t="str">
        <f>IF(Parameter!B11&lt;&gt;"#",+Parameter!B11,"")</f>
        <v/>
      </c>
      <c r="G58" s="1091" t="s">
        <v>9</v>
      </c>
      <c r="H58" s="1092">
        <f t="shared" si="52"/>
        <v>0</v>
      </c>
      <c r="I58" s="1092">
        <f t="shared" si="53"/>
        <v>0</v>
      </c>
      <c r="J58" s="1092">
        <f t="shared" si="54"/>
        <v>0</v>
      </c>
      <c r="K58" s="1091" t="s">
        <v>9</v>
      </c>
      <c r="L58" s="1091"/>
      <c r="M58" s="1106">
        <f t="shared" si="55"/>
        <v>0</v>
      </c>
      <c r="N58" s="1107">
        <f t="shared" si="56"/>
        <v>0</v>
      </c>
      <c r="O58" s="1108"/>
      <c r="P58" s="1071"/>
      <c r="Q58" s="1109"/>
      <c r="R58" s="1071"/>
      <c r="S58" s="1071"/>
      <c r="T58" s="1109"/>
      <c r="U58" s="1110"/>
      <c r="V58" s="1110"/>
      <c r="W58" s="1110"/>
      <c r="X58" s="1110"/>
      <c r="Y58" s="1111"/>
      <c r="Z58" s="1111"/>
      <c r="AA58" s="1111"/>
      <c r="AB58" s="1111"/>
      <c r="AC58" s="1111"/>
      <c r="AD58" s="1111"/>
      <c r="AE58" s="1112"/>
      <c r="AF58" s="1112"/>
      <c r="AG58" s="1112"/>
      <c r="AH58" s="1112"/>
      <c r="AI58" s="1112"/>
      <c r="AJ58" s="1112"/>
      <c r="AK58" s="1112"/>
      <c r="AL58" s="1112"/>
      <c r="AM58" s="1112"/>
      <c r="AN58" s="1112"/>
      <c r="AO58" s="1388"/>
      <c r="AP58" s="719"/>
      <c r="AS58" s="1103"/>
      <c r="AW58" s="1103"/>
      <c r="BA58" s="1103"/>
      <c r="BB58" s="1104"/>
      <c r="BF58" s="1105"/>
    </row>
    <row r="59" spans="1:58" s="98" customFormat="1" ht="9" customHeight="1" x14ac:dyDescent="0.45">
      <c r="A59" s="1090" t="s">
        <v>9</v>
      </c>
      <c r="B59" s="1091" t="s">
        <v>9</v>
      </c>
      <c r="C59" s="1091" t="s">
        <v>9</v>
      </c>
      <c r="D59" s="1091"/>
      <c r="E59" s="1091" t="s">
        <v>9</v>
      </c>
      <c r="F59" s="1091" t="s">
        <v>10</v>
      </c>
      <c r="G59" s="1091" t="s">
        <v>9</v>
      </c>
      <c r="H59" s="1092">
        <f t="shared" si="52"/>
        <v>0</v>
      </c>
      <c r="I59" s="1092">
        <f t="shared" si="53"/>
        <v>0</v>
      </c>
      <c r="J59" s="1092">
        <f t="shared" si="54"/>
        <v>0</v>
      </c>
      <c r="K59" s="1091" t="s">
        <v>9</v>
      </c>
      <c r="L59" s="1091"/>
      <c r="M59" s="1113">
        <f t="shared" si="55"/>
        <v>1</v>
      </c>
      <c r="N59" s="1114">
        <f t="shared" si="56"/>
        <v>1</v>
      </c>
      <c r="O59" s="1115"/>
      <c r="P59" s="1116"/>
      <c r="Q59" s="1117"/>
      <c r="R59" s="1116"/>
      <c r="S59" s="1116"/>
      <c r="T59" s="1117"/>
      <c r="U59" s="1118"/>
      <c r="V59" s="1118"/>
      <c r="W59" s="1118"/>
      <c r="X59" s="1118"/>
      <c r="Y59" s="1119"/>
      <c r="Z59" s="1119"/>
      <c r="AA59" s="1119"/>
      <c r="AB59" s="1119"/>
      <c r="AC59" s="1119"/>
      <c r="AD59" s="1119"/>
      <c r="AE59" s="1120"/>
      <c r="AF59" s="1120"/>
      <c r="AG59" s="1120"/>
      <c r="AH59" s="1120"/>
      <c r="AI59" s="1120"/>
      <c r="AJ59" s="1120"/>
      <c r="AK59" s="1120"/>
      <c r="AL59" s="1120"/>
      <c r="AM59" s="1120"/>
      <c r="AN59" s="1120"/>
      <c r="AO59" s="1389"/>
      <c r="AP59" s="719"/>
      <c r="AS59" s="1103"/>
      <c r="AW59" s="1103"/>
      <c r="BA59" s="1103"/>
      <c r="BB59" s="1104"/>
      <c r="BF59" s="1105"/>
    </row>
    <row r="60" spans="1:58" s="98" customFormat="1" ht="13.5" thickBot="1" x14ac:dyDescent="0.5">
      <c r="A60" s="1090" t="s">
        <v>9</v>
      </c>
      <c r="B60" s="1091" t="s">
        <v>9</v>
      </c>
      <c r="C60" s="1091" t="s">
        <v>9</v>
      </c>
      <c r="D60" s="1091"/>
      <c r="E60" s="1091" t="s">
        <v>9</v>
      </c>
      <c r="F60" s="1091" t="s">
        <v>9</v>
      </c>
      <c r="G60" s="1091" t="s">
        <v>9</v>
      </c>
      <c r="H60" s="1121" t="s">
        <v>9</v>
      </c>
      <c r="I60" s="1121" t="s">
        <v>9</v>
      </c>
      <c r="J60" s="1121" t="s">
        <v>9</v>
      </c>
      <c r="K60" s="1091" t="s">
        <v>9</v>
      </c>
      <c r="L60" s="1091"/>
      <c r="M60" s="1122">
        <f>SUM(M51:M59)</f>
        <v>4</v>
      </c>
      <c r="N60" s="1123">
        <f>SUM(N51:N59)</f>
        <v>4</v>
      </c>
      <c r="O60" s="1188" t="s">
        <v>266</v>
      </c>
      <c r="P60" s="1189">
        <f>+P50+S50+V50+Y50+AB50+AE50+AH50+AK50+AN50</f>
        <v>0</v>
      </c>
      <c r="Q60" s="1125"/>
      <c r="R60" s="1124"/>
      <c r="S60" s="1124"/>
      <c r="T60" s="1125"/>
      <c r="U60" s="1111"/>
      <c r="V60" s="1111"/>
      <c r="W60" s="1111"/>
      <c r="X60" s="1111"/>
      <c r="Y60" s="1111"/>
      <c r="Z60" s="1111"/>
      <c r="AA60" s="1111"/>
      <c r="AB60" s="1111"/>
      <c r="AC60" s="1111"/>
      <c r="AD60" s="1111"/>
      <c r="AE60" s="1112"/>
      <c r="AF60" s="1112"/>
      <c r="AG60" s="1112"/>
      <c r="AH60" s="1112"/>
      <c r="AI60" s="1112"/>
      <c r="AJ60" s="1112"/>
      <c r="AK60" s="1112"/>
      <c r="AL60" s="1112"/>
      <c r="AM60" s="1112"/>
      <c r="AN60" s="1112"/>
      <c r="AO60" s="1126" t="s">
        <v>119</v>
      </c>
      <c r="AP60" s="719"/>
      <c r="AS60" s="1103"/>
      <c r="AW60" s="1103"/>
      <c r="BA60" s="1103"/>
      <c r="BB60" s="1104"/>
      <c r="BF60" s="1105"/>
    </row>
    <row r="61" spans="1:58" s="99" customFormat="1" ht="15.75" thickTop="1" thickBot="1" x14ac:dyDescent="0.5">
      <c r="A61" s="1090" t="s">
        <v>9</v>
      </c>
      <c r="B61" s="1127" t="s">
        <v>21</v>
      </c>
      <c r="C61" s="1127" t="s">
        <v>21</v>
      </c>
      <c r="D61" s="1127"/>
      <c r="E61" s="1127" t="s">
        <v>21</v>
      </c>
      <c r="F61" s="1127" t="s">
        <v>21</v>
      </c>
      <c r="G61" s="1128" t="s">
        <v>21</v>
      </c>
      <c r="H61" s="1378" t="str">
        <f>+I2</f>
        <v>Haushaltskonto</v>
      </c>
      <c r="I61" s="1379"/>
      <c r="J61" s="1129" t="s">
        <v>51</v>
      </c>
      <c r="K61" s="1130">
        <f>IF(H61="X",+AZ46,+K66+K71+K76)</f>
        <v>0</v>
      </c>
      <c r="L61" s="1091"/>
      <c r="M61" s="1131"/>
      <c r="N61" s="1132"/>
      <c r="P61" s="81"/>
      <c r="Q61" s="199"/>
      <c r="R61" s="81"/>
      <c r="S61" s="81"/>
      <c r="T61" s="199"/>
      <c r="U61" s="97"/>
      <c r="W61" s="1133"/>
      <c r="X61" s="1134"/>
      <c r="Y61" s="81"/>
      <c r="Z61" s="199"/>
      <c r="AA61" s="81"/>
      <c r="AB61" s="81"/>
      <c r="AC61" s="199"/>
      <c r="AD61" s="81"/>
      <c r="AE61" s="81"/>
      <c r="AF61" s="199"/>
      <c r="AG61" s="81"/>
      <c r="AH61" s="81"/>
      <c r="AI61" s="199"/>
      <c r="AJ61" s="81"/>
      <c r="AK61" s="81"/>
      <c r="AL61" s="199"/>
      <c r="AM61" s="81"/>
      <c r="AN61" s="81"/>
      <c r="AO61" s="81"/>
      <c r="AP61" s="690"/>
      <c r="AQ61" s="108"/>
      <c r="AR61" s="108"/>
      <c r="AS61" s="203"/>
      <c r="AT61" s="108"/>
      <c r="AU61" s="108"/>
      <c r="AV61" s="108"/>
      <c r="AW61" s="203"/>
      <c r="AX61" s="108"/>
      <c r="AY61" s="108"/>
      <c r="AZ61" s="108"/>
      <c r="BA61" s="203"/>
      <c r="BB61" s="260"/>
      <c r="BF61" s="1135"/>
    </row>
    <row r="62" spans="1:58" s="99" customFormat="1" ht="13.5" thickTop="1" x14ac:dyDescent="0.45">
      <c r="A62" s="1090" t="s">
        <v>9</v>
      </c>
      <c r="B62" s="1127" t="s">
        <v>21</v>
      </c>
      <c r="C62" s="1127" t="s">
        <v>21</v>
      </c>
      <c r="D62" s="1127"/>
      <c r="E62" s="1127" t="s">
        <v>21</v>
      </c>
      <c r="F62" s="1127" t="s">
        <v>21</v>
      </c>
      <c r="G62" s="1128" t="s">
        <v>21</v>
      </c>
      <c r="H62" s="262" t="str">
        <f>IF($H$61="X","intern",IF($H$61=$AQ$4,+AQ5,(IF($H$61=$AQ$9,+AQ10,IF($H$61=$AQ$14,+AQ15,IF($H$61=$AQ$19,+AQ20,IF($H$61=$AQ$24,+AQ25,IF($H$61=$AQ$29,+AQ30,IF($H$61=$AQ$34,+AQ35,IF($H$61=$AQ$39,+AQ40,"Multiselect!"))))))))))</f>
        <v>Multiselect!</v>
      </c>
      <c r="I62" s="263" t="str">
        <f>IF($H$61=$AQ$4,+AR5,(IF($H$61=$AQ$9,+AR10,IF($H$61=$AQ$14,+AR15,IF($H$61=$AQ$19,+AR20,IF($H$61=$AQ$24,+AR25,IF($H$61=$AQ$29,+AR30,IF($H$61=$AQ$34,+AR35,IF($H$61=$AQ$39,+AR40,"")))))))))</f>
        <v/>
      </c>
      <c r="J62" s="593"/>
      <c r="K62" s="594" t="str">
        <f>IF($H$61=$AQ$4,+AS5,(IF($H$61=$AQ$9,+AS10,IF($H$61=$AQ$14,+AS15,IF($H$61=$AQ$19,+AS20,IF($H$61=$AQ$24,+AS25,IF($H$61=$AQ$29,+AS30,IF($H$61=$AQ$34,+AS35,IF($H$61=$AQ$39,+AS40,"")))))))))</f>
        <v/>
      </c>
      <c r="L62" s="1091"/>
      <c r="M62" s="1131"/>
      <c r="N62" s="1132"/>
      <c r="P62" s="81"/>
      <c r="Q62" s="199"/>
      <c r="R62" s="81"/>
      <c r="S62" s="81"/>
      <c r="T62" s="199"/>
      <c r="U62" s="97"/>
      <c r="W62" s="1133"/>
      <c r="X62" s="1134"/>
      <c r="Y62" s="81"/>
      <c r="Z62" s="199"/>
      <c r="AA62" s="81"/>
      <c r="AB62" s="81"/>
      <c r="AC62" s="199"/>
      <c r="AD62" s="81"/>
      <c r="AE62" s="81"/>
      <c r="AF62" s="199"/>
      <c r="AG62" s="81"/>
      <c r="AH62" s="81"/>
      <c r="AI62" s="199"/>
      <c r="AJ62" s="81"/>
      <c r="AK62" s="81"/>
      <c r="AL62" s="199"/>
      <c r="AM62" s="81"/>
      <c r="AN62" s="81"/>
      <c r="AO62" s="81"/>
      <c r="AP62" s="690"/>
      <c r="AQ62" s="108"/>
      <c r="AR62" s="108"/>
      <c r="AS62" s="203"/>
      <c r="AT62" s="108"/>
      <c r="AU62" s="108"/>
      <c r="AV62" s="108"/>
      <c r="AW62" s="203"/>
      <c r="AX62" s="108"/>
      <c r="AY62" s="108"/>
      <c r="AZ62" s="108"/>
      <c r="BA62" s="203"/>
      <c r="BB62" s="260"/>
      <c r="BF62" s="1135"/>
    </row>
    <row r="63" spans="1:58" s="99" customFormat="1" x14ac:dyDescent="0.45">
      <c r="A63" s="1090" t="s">
        <v>9</v>
      </c>
      <c r="B63" s="1127" t="s">
        <v>21</v>
      </c>
      <c r="C63" s="1127" t="s">
        <v>21</v>
      </c>
      <c r="D63" s="1127"/>
      <c r="E63" s="1127" t="s">
        <v>21</v>
      </c>
      <c r="F63" s="1127" t="s">
        <v>21</v>
      </c>
      <c r="G63" s="1128" t="s">
        <v>21</v>
      </c>
      <c r="H63" s="264" t="str">
        <f>IF($H$61="X","intern",IF($H$61=$AQ$4,+AQ6,(IF($H$61=$AQ$9,+AQ11,IF($H$61=$AQ$14,+AQ16,IF($H$61=$AQ$19,+AQ21,IF($H$61=$AQ$24,+AQ26,IF($H$61=$AQ$29,+AQ31,IF($H$61=$AQ$34,+AQ36,IF($H$61=$AQ$39,+AQ41,"Multiselect!"))))))))))</f>
        <v>Multiselect!</v>
      </c>
      <c r="I63" s="265" t="str">
        <f>IF($H$61=$AQ$4,+AR6,(IF($H$61=$AQ$9,+AR11,IF($H$61=$AQ$14,+AR16,IF($H$61=$AQ$19,+AR21,IF($H$61=$AQ$24,+AR26,IF($H$61=$AQ$29,+AR31,IF($H$61=$AQ$34,+AR36,IF($H$61=$AQ$39,+AR41,"")))))))))</f>
        <v/>
      </c>
      <c r="J63" s="595"/>
      <c r="K63" s="596" t="str">
        <f>IF($H$61=$AQ$4,+AS6,(IF($H$61=$AQ$9,+AS11,IF($H$61=$AQ$14,+AS16,IF($H$61=$AQ$19,+AS21,IF($H$61=$AQ$24,+AS26,IF($H$61=$AQ$29,+AS31,IF($H$61=$AQ$34,+AS36,IF($H$61=$AQ$39,+AS41,"")))))))))</f>
        <v/>
      </c>
      <c r="L63" s="1091"/>
      <c r="M63" s="1131"/>
      <c r="N63" s="1132"/>
      <c r="P63" s="81"/>
      <c r="Q63" s="199"/>
      <c r="R63" s="81"/>
      <c r="S63" s="81"/>
      <c r="T63" s="199"/>
      <c r="U63" s="97"/>
      <c r="W63" s="1133"/>
      <c r="Y63" s="81"/>
      <c r="Z63" s="199"/>
      <c r="AA63" s="81"/>
      <c r="AB63" s="81"/>
      <c r="AC63" s="199"/>
      <c r="AD63" s="81"/>
      <c r="AE63" s="81"/>
      <c r="AF63" s="199"/>
      <c r="AG63" s="81"/>
      <c r="AH63" s="81"/>
      <c r="AI63" s="199"/>
      <c r="AJ63" s="81"/>
      <c r="AK63" s="81"/>
      <c r="AL63" s="199"/>
      <c r="AM63" s="81"/>
      <c r="AN63" s="81"/>
      <c r="AO63" s="81"/>
      <c r="AP63" s="690"/>
      <c r="AQ63" s="108"/>
      <c r="AR63" s="108"/>
      <c r="AS63" s="203"/>
      <c r="AT63" s="108"/>
      <c r="AU63" s="108"/>
      <c r="AV63" s="108"/>
      <c r="AW63" s="203"/>
      <c r="AX63" s="108"/>
      <c r="AY63" s="108"/>
      <c r="AZ63" s="108"/>
      <c r="BA63" s="203"/>
      <c r="BB63" s="260"/>
      <c r="BF63" s="1135"/>
    </row>
    <row r="64" spans="1:58" s="99" customFormat="1" x14ac:dyDescent="0.45">
      <c r="A64" s="1090" t="s">
        <v>9</v>
      </c>
      <c r="B64" s="1127" t="s">
        <v>21</v>
      </c>
      <c r="C64" s="1127" t="s">
        <v>21</v>
      </c>
      <c r="D64" s="1127"/>
      <c r="E64" s="1127" t="s">
        <v>21</v>
      </c>
      <c r="F64" s="1127" t="s">
        <v>21</v>
      </c>
      <c r="G64" s="1128" t="s">
        <v>21</v>
      </c>
      <c r="H64" s="264" t="str">
        <f>IF($H$61="X","intern",IF($H$61=$AQ$4,+AQ7,(IF($H$61=$AQ$9,+AQ12,IF($H$61=$AQ$14,+AQ17,IF($H$61=$AQ$19,+AQ22,IF($H$61=$AQ$24,+AQ27,IF($H$61=$AQ$29,+AQ32,IF($H$61=$AQ$34,+AQ37,IF($H$61=$AQ$39,+AQ42,"Multiselect!"))))))))))</f>
        <v>Multiselect!</v>
      </c>
      <c r="I64" s="265" t="str">
        <f>IF($H$61=$AQ$4,+AR7,(IF($H$61=$AQ$9,+AR12,IF($H$61=$AQ$14,+AR17,IF($H$61=$AQ$19,+AR22,IF($H$61=$AQ$24,+AR27,IF($H$61=$AQ$29,+AR32,IF($H$61=$AQ$34,+AR37,IF($H$61=$AQ$39,+AR42,"")))))))))</f>
        <v/>
      </c>
      <c r="J64" s="595"/>
      <c r="K64" s="596" t="str">
        <f>IF($H$61=$AQ$4,+AS7,(IF($H$61=$AQ$9,+AS12,IF($H$61=$AQ$14,+AS17,IF($H$61=$AQ$19,+AS22,IF($H$61=$AQ$24,+AS27,IF($H$61=$AQ$29,+AS32,IF($H$61=$AQ$34,+AS37,IF($H$61=$AQ$39,+AS42,"")))))))))</f>
        <v/>
      </c>
      <c r="L64" s="1091"/>
      <c r="M64" s="1131"/>
      <c r="N64" s="1132"/>
      <c r="P64" s="81"/>
      <c r="Q64" s="199"/>
      <c r="R64" s="81"/>
      <c r="S64" s="81"/>
      <c r="T64" s="199"/>
      <c r="U64" s="97"/>
      <c r="W64" s="1133"/>
      <c r="Y64" s="81"/>
      <c r="Z64" s="199"/>
      <c r="AA64" s="81"/>
      <c r="AB64" s="81"/>
      <c r="AC64" s="199"/>
      <c r="AD64" s="81"/>
      <c r="AE64" s="81"/>
      <c r="AF64" s="199"/>
      <c r="AG64" s="81"/>
      <c r="AH64" s="81"/>
      <c r="AI64" s="199"/>
      <c r="AJ64" s="81"/>
      <c r="AK64" s="81"/>
      <c r="AL64" s="199"/>
      <c r="AM64" s="81"/>
      <c r="AN64" s="81"/>
      <c r="AO64" s="81"/>
      <c r="AP64" s="690"/>
      <c r="AQ64" s="108"/>
      <c r="AR64" s="108"/>
      <c r="AS64" s="203"/>
      <c r="AT64" s="108"/>
      <c r="AU64" s="108"/>
      <c r="AV64" s="108"/>
      <c r="AW64" s="203"/>
      <c r="AX64" s="108"/>
      <c r="AY64" s="108"/>
      <c r="AZ64" s="108"/>
      <c r="BA64" s="203"/>
      <c r="BB64" s="260"/>
      <c r="BF64" s="1135"/>
    </row>
    <row r="65" spans="1:58" s="99" customFormat="1" x14ac:dyDescent="0.45">
      <c r="A65" s="1090" t="s">
        <v>9</v>
      </c>
      <c r="B65" s="1127" t="s">
        <v>21</v>
      </c>
      <c r="C65" s="1127" t="s">
        <v>21</v>
      </c>
      <c r="D65" s="1127"/>
      <c r="E65" s="1127" t="s">
        <v>21</v>
      </c>
      <c r="F65" s="1127" t="s">
        <v>21</v>
      </c>
      <c r="G65" s="1128" t="s">
        <v>21</v>
      </c>
      <c r="H65" s="264" t="str">
        <f>IF($H$61="X","intern",IF($H$61=$AQ$4,+AQ8,(IF($H$61=$AQ$9,+AQ13,IF($H$61=$AQ$14,+AQ18,IF($H$61=$AQ$19,+AQ23,IF($H$61=$AQ$24,+AQ28,IF($H$61=$AQ$29,+AQ33,IF($H$61=$AQ$34,+AQ38,IF($H$61=$AQ$39,+AQ43,"Multiselect!"))))))))))</f>
        <v>Multiselect!</v>
      </c>
      <c r="I65" s="265" t="str">
        <f>IF($H$61=$AQ$4,+AR8,(IF($H$61=$AQ$9,+AR13,IF($H$61=$AQ$14,+AR18,IF($H$61=$AQ$19,+AR23,IF($H$61=$AQ$24,+AR28,IF($H$61=$AQ$29,+AR33,IF($H$61=$AQ$34,+AR38,IF($H$61=$AQ$39,+AR43,"")))))))))</f>
        <v/>
      </c>
      <c r="J65" s="595"/>
      <c r="K65" s="596" t="str">
        <f>IF($H$61=$AQ$4,+AS8,(IF($H$61=$AQ$9,+AS13,IF($H$61=$AQ$14,+AS18,IF($H$61=$AQ$19,+AS23,IF($H$61=$AQ$24,+AS28,IF($H$61=$AQ$29,+AS33,IF($H$61=$AQ$34,+AS38,IF($H$61=$AQ$39,+AS43,"")))))))))</f>
        <v/>
      </c>
      <c r="L65" s="1091"/>
      <c r="M65" s="1131"/>
      <c r="N65" s="1132"/>
      <c r="P65" s="81"/>
      <c r="Q65" s="199"/>
      <c r="R65" s="81"/>
      <c r="S65" s="81"/>
      <c r="T65" s="199"/>
      <c r="U65" s="97"/>
      <c r="W65" s="1133"/>
      <c r="Y65" s="81"/>
      <c r="Z65" s="199"/>
      <c r="AA65" s="81"/>
      <c r="AB65" s="81"/>
      <c r="AC65" s="199"/>
      <c r="AD65" s="81"/>
      <c r="AE65" s="81"/>
      <c r="AF65" s="199"/>
      <c r="AG65" s="81"/>
      <c r="AH65" s="81"/>
      <c r="AI65" s="199"/>
      <c r="AJ65" s="81"/>
      <c r="AK65" s="81"/>
      <c r="AL65" s="199"/>
      <c r="AM65" s="81"/>
      <c r="AN65" s="81"/>
      <c r="AO65" s="81"/>
      <c r="AP65" s="690"/>
      <c r="AQ65" s="108"/>
      <c r="AR65" s="108"/>
      <c r="AS65" s="203"/>
      <c r="AT65" s="108"/>
      <c r="AU65" s="108"/>
      <c r="AV65" s="108"/>
      <c r="AW65" s="203"/>
      <c r="AX65" s="108"/>
      <c r="AY65" s="108"/>
      <c r="AZ65" s="108"/>
      <c r="BA65" s="203"/>
      <c r="BB65" s="260"/>
      <c r="BF65" s="1135"/>
    </row>
    <row r="66" spans="1:58" s="99" customFormat="1" ht="13.5" thickBot="1" x14ac:dyDescent="0.5">
      <c r="A66" s="1090" t="s">
        <v>9</v>
      </c>
      <c r="B66" s="1127" t="s">
        <v>21</v>
      </c>
      <c r="C66" s="1127" t="s">
        <v>21</v>
      </c>
      <c r="D66" s="1127"/>
      <c r="E66" s="1127" t="s">
        <v>21</v>
      </c>
      <c r="F66" s="1127" t="s">
        <v>21</v>
      </c>
      <c r="G66" s="1128" t="s">
        <v>21</v>
      </c>
      <c r="H66" s="1136" t="s">
        <v>21</v>
      </c>
      <c r="I66" s="1137" t="s">
        <v>21</v>
      </c>
      <c r="J66" s="1138" t="s">
        <v>52</v>
      </c>
      <c r="K66" s="1139">
        <f>SUBTOTAL(9,K62:K65)</f>
        <v>0</v>
      </c>
      <c r="L66" s="1091"/>
      <c r="M66" s="1131"/>
      <c r="N66" s="1132"/>
      <c r="P66" s="81"/>
      <c r="Q66" s="199"/>
      <c r="R66" s="81"/>
      <c r="S66" s="81"/>
      <c r="T66" s="199"/>
      <c r="U66" s="97"/>
      <c r="W66" s="1133"/>
      <c r="Y66" s="81"/>
      <c r="Z66" s="199"/>
      <c r="AA66" s="81"/>
      <c r="AB66" s="81"/>
      <c r="AC66" s="199"/>
      <c r="AD66" s="81"/>
      <c r="AE66" s="81"/>
      <c r="AF66" s="199"/>
      <c r="AG66" s="81"/>
      <c r="AH66" s="81"/>
      <c r="AI66" s="199"/>
      <c r="AJ66" s="81"/>
      <c r="AK66" s="81"/>
      <c r="AL66" s="199"/>
      <c r="AM66" s="81"/>
      <c r="AN66" s="81"/>
      <c r="AO66" s="81"/>
      <c r="AP66" s="690"/>
      <c r="AQ66" s="108"/>
      <c r="AR66" s="108"/>
      <c r="AS66" s="203"/>
      <c r="AT66" s="108"/>
      <c r="AU66" s="108"/>
      <c r="AV66" s="108"/>
      <c r="AW66" s="203"/>
      <c r="AX66" s="108"/>
      <c r="AY66" s="108"/>
      <c r="AZ66" s="108"/>
      <c r="BA66" s="203"/>
      <c r="BB66" s="260"/>
      <c r="BF66" s="1135"/>
    </row>
    <row r="67" spans="1:58" s="99" customFormat="1" ht="13.5" thickTop="1" x14ac:dyDescent="0.45">
      <c r="A67" s="1090" t="s">
        <v>9</v>
      </c>
      <c r="B67" s="1127" t="s">
        <v>21</v>
      </c>
      <c r="C67" s="1127" t="s">
        <v>21</v>
      </c>
      <c r="D67" s="1127"/>
      <c r="E67" s="1127" t="s">
        <v>21</v>
      </c>
      <c r="F67" s="1127" t="s">
        <v>21</v>
      </c>
      <c r="G67" s="1128" t="s">
        <v>21</v>
      </c>
      <c r="H67" s="262" t="str">
        <f>IF($H$61="X","intern",IF($H$61=$AQ$4,+AU5,(IF($H$61=$AQ$9,+AU10,IF($H$61=$AQ$14,+AU15,IF($H$61=$AQ$19,+AU20,IF($H$61=$AQ$24,+AU25,IF($H$61=$AQ$29,+AU30,IF($H$61=$AQ$34,+AU35,IF($H$61=$AQ$39,+AU40,"Multiselect!"))))))))))</f>
        <v>Multiselect!</v>
      </c>
      <c r="I67" s="263" t="str">
        <f>IF($H$61=$AQ$4,+AV5,(IF($H$61=$AQ$9,+AV10,IF($H$61=$AQ$14,+AV15,IF($H$61=$AQ$19,+AV20,IF($H$61=$AQ$24,+AV25,IF($H$61=$AQ$29,+AV30,IF($H$61=$AQ$34,+AV35,IF($H$61=$AQ$39,+AV40,"")))))))))</f>
        <v/>
      </c>
      <c r="J67" s="597"/>
      <c r="K67" s="594" t="str">
        <f>IF($H$61=$AQ$4,+AW5,(IF($H$61=$AQ$9,+AW10,IF($H$61=$AQ$14,+AW15,IF($H$61=$AQ$19,+AW20,IF($H$61=$AQ$24,+AW25,IF($H$61=$AQ$29,+AW30,IF($H$61=$AQ$34,+AW35,IF($H$61=$AQ$39,+AW40,"")))))))))</f>
        <v/>
      </c>
      <c r="L67" s="1091"/>
      <c r="M67" s="1131"/>
      <c r="N67" s="1132"/>
      <c r="P67" s="81"/>
      <c r="Q67" s="199"/>
      <c r="R67" s="81"/>
      <c r="S67" s="81"/>
      <c r="T67" s="199"/>
      <c r="U67" s="97"/>
      <c r="W67" s="1133"/>
      <c r="Y67" s="81"/>
      <c r="Z67" s="199"/>
      <c r="AA67" s="81"/>
      <c r="AB67" s="81"/>
      <c r="AC67" s="199"/>
      <c r="AD67" s="81"/>
      <c r="AE67" s="81"/>
      <c r="AF67" s="199"/>
      <c r="AG67" s="81"/>
      <c r="AH67" s="81"/>
      <c r="AI67" s="199"/>
      <c r="AJ67" s="81"/>
      <c r="AK67" s="81"/>
      <c r="AL67" s="199"/>
      <c r="AM67" s="81"/>
      <c r="AN67" s="81"/>
      <c r="AO67" s="81"/>
      <c r="AP67" s="690"/>
      <c r="AQ67" s="108"/>
      <c r="AR67" s="108"/>
      <c r="AS67" s="203"/>
      <c r="AT67" s="108"/>
      <c r="AU67" s="108"/>
      <c r="AV67" s="108"/>
      <c r="AW67" s="203"/>
      <c r="AX67" s="108"/>
      <c r="AY67" s="108"/>
      <c r="AZ67" s="108"/>
      <c r="BA67" s="203"/>
      <c r="BB67" s="260"/>
      <c r="BF67" s="1135"/>
    </row>
    <row r="68" spans="1:58" s="99" customFormat="1" x14ac:dyDescent="0.45">
      <c r="A68" s="1090" t="s">
        <v>9</v>
      </c>
      <c r="B68" s="1127" t="s">
        <v>21</v>
      </c>
      <c r="C68" s="1127" t="s">
        <v>21</v>
      </c>
      <c r="D68" s="1127"/>
      <c r="E68" s="1127" t="s">
        <v>21</v>
      </c>
      <c r="F68" s="1127" t="s">
        <v>21</v>
      </c>
      <c r="G68" s="1128" t="s">
        <v>21</v>
      </c>
      <c r="H68" s="264" t="str">
        <f>IF($H$61="X","intern",IF($H$61=$AQ$4,+AU6,(IF($H$61=$AQ$9,+AU11,IF($H$61=$AQ$14,+AU16,IF($H$61=$AQ$19,+AU21,IF($H$61=$AQ$24,+AU26,IF($H$61=$AQ$29,+AU31,IF($H$61=$AQ$34,+AU36,IF($H$61=$AQ$39,+AU41,"Multiselect!"))))))))))</f>
        <v>Multiselect!</v>
      </c>
      <c r="I68" s="265" t="str">
        <f>IF($H$61=$AQ$4,+AV6,(IF($H$61=$AQ$9,+AV11,IF($H$61=$AQ$14,+AV16,IF($H$61=$AQ$19,+AV21,IF($H$61=$AQ$24,+AV26,IF($H$61=$AQ$29,+AV31,IF($H$61=$AQ$34,+AV36,IF($H$61=$AQ$39,+AV41,"")))))))))</f>
        <v/>
      </c>
      <c r="J68" s="598"/>
      <c r="K68" s="596" t="str">
        <f>IF($H$61=$AQ$4,+AW6,(IF($H$61=$AQ$9,+AW11,IF($H$61=$AQ$14,+AW16,IF($H$61=$AQ$19,+AW21,IF($H$61=$AQ$24,+AW26,IF($H$61=$AQ$29,+AW31,IF($H$61=$AQ$34,+AW36,IF($H$61=$AQ$39,+AW41,"")))))))))</f>
        <v/>
      </c>
      <c r="L68" s="1091"/>
      <c r="M68" s="1131"/>
      <c r="N68" s="1132"/>
      <c r="P68" s="81"/>
      <c r="Q68" s="199"/>
      <c r="R68" s="81"/>
      <c r="S68" s="81"/>
      <c r="T68" s="199"/>
      <c r="U68" s="97"/>
      <c r="V68" s="97"/>
      <c r="W68" s="97"/>
      <c r="Y68" s="81"/>
      <c r="Z68" s="199"/>
      <c r="AA68" s="81"/>
      <c r="AB68" s="81"/>
      <c r="AC68" s="199"/>
      <c r="AD68" s="81"/>
      <c r="AE68" s="81"/>
      <c r="AF68" s="199"/>
      <c r="AG68" s="81"/>
      <c r="AH68" s="81"/>
      <c r="AI68" s="199"/>
      <c r="AJ68" s="81"/>
      <c r="AK68" s="81"/>
      <c r="AL68" s="199"/>
      <c r="AM68" s="81"/>
      <c r="AN68" s="81"/>
      <c r="AO68" s="81"/>
      <c r="AP68" s="690"/>
      <c r="AQ68" s="108"/>
      <c r="AR68" s="108"/>
      <c r="AS68" s="203"/>
      <c r="AT68" s="108"/>
      <c r="AU68" s="108"/>
      <c r="AV68" s="108"/>
      <c r="AW68" s="203"/>
      <c r="AX68" s="108"/>
      <c r="AY68" s="108"/>
      <c r="AZ68" s="108"/>
      <c r="BA68" s="203"/>
      <c r="BB68" s="260"/>
      <c r="BF68" s="1135"/>
    </row>
    <row r="69" spans="1:58" s="99" customFormat="1" x14ac:dyDescent="0.45">
      <c r="A69" s="1090" t="s">
        <v>9</v>
      </c>
      <c r="B69" s="1127" t="s">
        <v>21</v>
      </c>
      <c r="C69" s="1127" t="s">
        <v>21</v>
      </c>
      <c r="D69" s="1127"/>
      <c r="E69" s="1127" t="s">
        <v>21</v>
      </c>
      <c r="F69" s="1127" t="s">
        <v>21</v>
      </c>
      <c r="G69" s="1128" t="s">
        <v>21</v>
      </c>
      <c r="H69" s="264" t="str">
        <f>IF($H$61="X","intern",IF($H$61=$AQ$4,+AU7,(IF($H$61=$AQ$9,+AU12,IF($H$61=$AQ$14,+AU17,IF($H$61=$AQ$19,+AU22,IF($H$61=$AQ$24,+AU27,IF($H$61=$AQ$29,+AU32,IF($H$61=$AQ$34,+AU37,IF($H$61=$AQ$39,+AU42,"Multiselect!"))))))))))</f>
        <v>Multiselect!</v>
      </c>
      <c r="I69" s="265" t="str">
        <f>IF($H$61=$AQ$4,+AV7,(IF($H$61=$AQ$9,+AV12,IF($H$61=$AQ$14,+AV17,IF($H$61=$AQ$19,+AV22,IF($H$61=$AQ$24,+AV27,IF($H$61=$AQ$29,+AV32,IF($H$61=$AQ$34,+AV37,IF($H$61=$AQ$39,+AV42,"")))))))))</f>
        <v/>
      </c>
      <c r="J69" s="598"/>
      <c r="K69" s="596" t="str">
        <f>IF($H$61=$AQ$4,+AW7,(IF($H$61=$AQ$9,+AW12,IF($H$61=$AQ$14,+AW17,IF($H$61=$AQ$19,+AW22,IF($H$61=$AQ$24,+AW27,IF($H$61=$AQ$29,+AW32,IF($H$61=$AQ$34,+AW37,IF($H$61=$AQ$39,+AW42,"")))))))))</f>
        <v/>
      </c>
      <c r="L69" s="1091"/>
      <c r="M69" s="1131"/>
      <c r="N69" s="1132"/>
      <c r="P69" s="81"/>
      <c r="Q69" s="199"/>
      <c r="R69" s="81"/>
      <c r="S69" s="81"/>
      <c r="T69" s="199"/>
      <c r="U69" s="97"/>
      <c r="V69" s="97"/>
      <c r="W69" s="97"/>
      <c r="Y69" s="81"/>
      <c r="Z69" s="199"/>
      <c r="AA69" s="81"/>
      <c r="AB69" s="81"/>
      <c r="AC69" s="199"/>
      <c r="AD69" s="81"/>
      <c r="AE69" s="81"/>
      <c r="AF69" s="199"/>
      <c r="AG69" s="81"/>
      <c r="AH69" s="81"/>
      <c r="AI69" s="199"/>
      <c r="AJ69" s="81"/>
      <c r="AK69" s="81"/>
      <c r="AL69" s="199"/>
      <c r="AM69" s="81"/>
      <c r="AN69" s="81"/>
      <c r="AO69" s="81"/>
      <c r="AP69" s="690"/>
      <c r="AQ69" s="108"/>
      <c r="AR69" s="108"/>
      <c r="AS69" s="203"/>
      <c r="AT69" s="108"/>
      <c r="AU69" s="108"/>
      <c r="AV69" s="108"/>
      <c r="AW69" s="203"/>
      <c r="AX69" s="108"/>
      <c r="AY69" s="108"/>
      <c r="AZ69" s="108"/>
      <c r="BA69" s="203"/>
      <c r="BB69" s="260"/>
      <c r="BF69" s="1135"/>
    </row>
    <row r="70" spans="1:58" s="99" customFormat="1" x14ac:dyDescent="0.45">
      <c r="A70" s="1090" t="s">
        <v>9</v>
      </c>
      <c r="B70" s="1127" t="s">
        <v>21</v>
      </c>
      <c r="C70" s="1127" t="s">
        <v>21</v>
      </c>
      <c r="D70" s="1127"/>
      <c r="E70" s="1127" t="s">
        <v>21</v>
      </c>
      <c r="F70" s="1127" t="s">
        <v>21</v>
      </c>
      <c r="G70" s="1128" t="s">
        <v>21</v>
      </c>
      <c r="H70" s="264" t="str">
        <f>IF($H$61="X","intern",IF($H$61=$AQ$4,+AU8,(IF($H$61=$AQ$9,+AU13,IF($H$61=$AQ$14,+AU18,IF($H$61=$AQ$19,+AU23,IF($H$61=$AQ$24,+AU28,IF($H$61=$AQ$29,+AU33,IF($H$61=$AQ$34,+AU38,IF($H$61=$AQ$39,+AU43,"Multiselect!"))))))))))</f>
        <v>Multiselect!</v>
      </c>
      <c r="I70" s="265" t="str">
        <f>IF($H$61=$AQ$4,+AV8,(IF($H$61=$AQ$9,+AV13,IF($H$61=$AQ$14,+AV18,IF($H$61=$AQ$19,+AV23,IF($H$61=$AQ$24,+AV28,IF($H$61=$AQ$29,+AV33,IF($H$61=$AQ$34,+AV38,IF($H$61=$AQ$39,+AV43,"")))))))))</f>
        <v/>
      </c>
      <c r="J70" s="598"/>
      <c r="K70" s="596" t="str">
        <f>IF($H$61=$AQ$4,+AW8,(IF($H$61=$AQ$9,+AW13,IF($H$61=$AQ$14,+AW18,IF($H$61=$AQ$19,+AW23,IF($H$61=$AQ$24,+AW28,IF($H$61=$AQ$29,+AW33,IF($H$61=$AQ$34,+AW38,IF($H$61=$AQ$39,+AW43,"")))))))))</f>
        <v/>
      </c>
      <c r="L70" s="1091"/>
      <c r="M70" s="1131"/>
      <c r="N70" s="1132"/>
      <c r="P70" s="81"/>
      <c r="Q70" s="199"/>
      <c r="R70" s="81"/>
      <c r="S70" s="81"/>
      <c r="T70" s="199"/>
      <c r="U70" s="97"/>
      <c r="W70" s="1133"/>
      <c r="Y70" s="81"/>
      <c r="Z70" s="199"/>
      <c r="AA70" s="81"/>
      <c r="AB70" s="81"/>
      <c r="AC70" s="199"/>
      <c r="AD70" s="81"/>
      <c r="AE70" s="81"/>
      <c r="AF70" s="199"/>
      <c r="AG70" s="81"/>
      <c r="AH70" s="81"/>
      <c r="AI70" s="199"/>
      <c r="AJ70" s="81"/>
      <c r="AK70" s="81"/>
      <c r="AL70" s="199"/>
      <c r="AM70" s="81"/>
      <c r="AN70" s="81"/>
      <c r="AO70" s="81"/>
      <c r="AP70" s="690"/>
      <c r="AQ70" s="108"/>
      <c r="AR70" s="108"/>
      <c r="AS70" s="203"/>
      <c r="AT70" s="108"/>
      <c r="AU70" s="108"/>
      <c r="AV70" s="108"/>
      <c r="AW70" s="203"/>
      <c r="AX70" s="108"/>
      <c r="AY70" s="108"/>
      <c r="AZ70" s="108"/>
      <c r="BA70" s="203"/>
      <c r="BB70" s="260"/>
      <c r="BF70" s="1135"/>
    </row>
    <row r="71" spans="1:58" s="99" customFormat="1" ht="13.5" thickBot="1" x14ac:dyDescent="0.5">
      <c r="A71" s="1090" t="s">
        <v>9</v>
      </c>
      <c r="B71" s="1127" t="s">
        <v>21</v>
      </c>
      <c r="C71" s="1127" t="s">
        <v>21</v>
      </c>
      <c r="D71" s="1127"/>
      <c r="E71" s="1127" t="s">
        <v>21</v>
      </c>
      <c r="F71" s="1127" t="s">
        <v>21</v>
      </c>
      <c r="G71" s="1128" t="s">
        <v>21</v>
      </c>
      <c r="H71" s="1140" t="s">
        <v>21</v>
      </c>
      <c r="I71" s="1137" t="s">
        <v>21</v>
      </c>
      <c r="J71" s="1138" t="s">
        <v>53</v>
      </c>
      <c r="K71" s="1139">
        <f>SUBTOTAL(9,K67:K70)</f>
        <v>0</v>
      </c>
      <c r="L71" s="1091"/>
      <c r="M71" s="1141"/>
      <c r="N71" s="1142"/>
      <c r="P71" s="81"/>
      <c r="Q71" s="199"/>
      <c r="R71" s="81"/>
      <c r="S71" s="81"/>
      <c r="T71" s="199"/>
      <c r="U71" s="97"/>
      <c r="W71" s="1133"/>
      <c r="Y71" s="81"/>
      <c r="Z71" s="199"/>
      <c r="AA71" s="81"/>
      <c r="AB71" s="81"/>
      <c r="AC71" s="199"/>
      <c r="AD71" s="81"/>
      <c r="AE71" s="81"/>
      <c r="AF71" s="199"/>
      <c r="AG71" s="81"/>
      <c r="AH71" s="81"/>
      <c r="AI71" s="199"/>
      <c r="AJ71" s="81"/>
      <c r="AK71" s="81"/>
      <c r="AL71" s="199"/>
      <c r="AM71" s="81"/>
      <c r="AN71" s="81"/>
      <c r="AO71" s="81"/>
      <c r="AP71" s="690"/>
      <c r="AQ71" s="108"/>
      <c r="AR71" s="108"/>
      <c r="AS71" s="203"/>
      <c r="AT71" s="108"/>
      <c r="AU71" s="108"/>
      <c r="AV71" s="108"/>
      <c r="AW71" s="203"/>
      <c r="AX71" s="108"/>
      <c r="AY71" s="108"/>
      <c r="AZ71" s="108"/>
      <c r="BA71" s="203"/>
      <c r="BB71" s="260"/>
      <c r="BF71" s="1135"/>
    </row>
    <row r="72" spans="1:58" s="99" customFormat="1" ht="13.5" thickTop="1" x14ac:dyDescent="0.45">
      <c r="A72" s="1090" t="s">
        <v>9</v>
      </c>
      <c r="B72" s="1127" t="s">
        <v>21</v>
      </c>
      <c r="C72" s="1127" t="s">
        <v>21</v>
      </c>
      <c r="D72" s="1127"/>
      <c r="E72" s="1127" t="s">
        <v>21</v>
      </c>
      <c r="F72" s="1127" t="s">
        <v>21</v>
      </c>
      <c r="G72" s="1128" t="s">
        <v>21</v>
      </c>
      <c r="H72" s="262" t="str">
        <f>IF($H$61="X","intern",IF($H$61=$AQ$4,+AY5,(IF($H$61=$AQ$9,+AY10,IF($H$61=$AQ$14,+AY15,IF($H$61=$AQ$19,+AY20,IF($H$61=$AQ$24,+AY25,IF($H$61=$AQ$29,+AY30,IF($H$61=$AQ$34,+AY35,IF($H$61=$AQ$39,+AY40,"Multiselect!"))))))))))</f>
        <v>Multiselect!</v>
      </c>
      <c r="I72" s="263" t="str">
        <f>IF($H$61=$AQ$4,+AZ5,(IF($H$61=$AQ$9,+AZ10,IF($H$61=$AQ$14,+AZ15,IF($H$61=$AQ$19,+AZ20,IF($H$61=$AQ$24,+AZ25,IF($H$61=$AQ$29,+AZ30,IF($H$61=$AQ$34,+AZ35,IF($H$61=$AQ$39,+AZ40,"")))))))))</f>
        <v/>
      </c>
      <c r="J72" s="597"/>
      <c r="K72" s="594" t="str">
        <f>IF($H$61=$AQ$4,+BA5,(IF($H$61=$AQ$9,+BA10,IF($H$61=$AQ$14,+BA15,IF($H$61=$AQ$19,+BA20,IF($H$61=$AQ$24,+BA25,IF($H$61=$AQ$29,+BA30,IF($H$61=$AQ$34,+BA35,IF($H$61=$AQ$39,+BA40,"")))))))))</f>
        <v/>
      </c>
      <c r="L72" s="1091"/>
      <c r="M72" s="1141"/>
      <c r="N72" s="1142"/>
      <c r="P72" s="81"/>
      <c r="Q72" s="199"/>
      <c r="R72" s="81"/>
      <c r="S72" s="81"/>
      <c r="T72" s="199"/>
      <c r="U72" s="97"/>
      <c r="V72" s="97"/>
      <c r="W72" s="97"/>
      <c r="X72" s="97"/>
      <c r="Y72" s="97"/>
      <c r="Z72" s="97"/>
      <c r="AA72" s="81"/>
      <c r="AB72" s="81"/>
      <c r="AC72" s="199"/>
      <c r="AD72" s="81"/>
      <c r="AE72" s="81"/>
      <c r="AF72" s="199"/>
      <c r="AG72" s="81"/>
      <c r="AH72" s="81"/>
      <c r="AI72" s="199"/>
      <c r="AJ72" s="81"/>
      <c r="AK72" s="81"/>
      <c r="AL72" s="199"/>
      <c r="AM72" s="81"/>
      <c r="AN72" s="81"/>
      <c r="AO72" s="81"/>
      <c r="AP72" s="690"/>
      <c r="AQ72" s="108"/>
      <c r="AR72" s="108"/>
      <c r="AS72" s="203"/>
      <c r="AT72" s="108"/>
      <c r="AU72" s="108"/>
      <c r="AV72" s="108"/>
      <c r="AW72" s="203"/>
      <c r="AX72" s="108"/>
      <c r="AY72" s="108"/>
      <c r="AZ72" s="108"/>
      <c r="BA72" s="203"/>
      <c r="BB72" s="260"/>
      <c r="BF72" s="1135"/>
    </row>
    <row r="73" spans="1:58" s="99" customFormat="1" x14ac:dyDescent="0.45">
      <c r="A73" s="1090" t="s">
        <v>9</v>
      </c>
      <c r="B73" s="1127" t="s">
        <v>21</v>
      </c>
      <c r="C73" s="1127" t="s">
        <v>21</v>
      </c>
      <c r="D73" s="1127"/>
      <c r="E73" s="1127" t="s">
        <v>21</v>
      </c>
      <c r="F73" s="1127" t="s">
        <v>21</v>
      </c>
      <c r="G73" s="1128" t="s">
        <v>21</v>
      </c>
      <c r="H73" s="264" t="str">
        <f>IF($H$61="X","intern",IF($H$61=$AQ$4,+AY6,(IF($H$61=$AQ$9,+AY11,IF($H$61=$AQ$14,+AY16,IF($H$61=$AQ$19,+AY21,IF($H$61=$AQ$24,+AY26,IF($H$61=$AQ$29,+AY31,IF($H$61=$AQ$34,+AY36,IF($H$61=$AQ$39,+AY41,"Multiselect!"))))))))))</f>
        <v>Multiselect!</v>
      </c>
      <c r="I73" s="265" t="str">
        <f>IF($H$61=$AQ$4,+AZ6,(IF($H$61=$AQ$9,+AZ11,IF($H$61=$AQ$14,+AZ16,IF($H$61=$AQ$19,+AZ21,IF($H$61=$AQ$24,+AZ26,IF($H$61=$AQ$29,+AZ31,IF($H$61=$AQ$34,+AZ36,IF($H$61=$AQ$39,+AZ41,"")))))))))</f>
        <v/>
      </c>
      <c r="J73" s="598"/>
      <c r="K73" s="596" t="str">
        <f>IF($H$61=$AQ$4,+BA6,(IF($H$61=$AQ$9,+BA11,IF($H$61=$AQ$14,+BA16,IF($H$61=$AQ$19,+BA21,IF($H$61=$AQ$24,+BA26,IF($H$61=$AQ$29,+BA31,IF($H$61=$AQ$34,+BA36,IF($H$61=$AQ$39,+BA41,"")))))))))</f>
        <v/>
      </c>
      <c r="L73" s="1091"/>
      <c r="M73" s="1141"/>
      <c r="N73" s="1142"/>
      <c r="P73" s="81"/>
      <c r="Q73" s="199"/>
      <c r="R73" s="81"/>
      <c r="S73" s="81"/>
      <c r="T73" s="199"/>
      <c r="U73" s="97"/>
      <c r="V73" s="97"/>
      <c r="W73" s="97"/>
      <c r="X73" s="97"/>
      <c r="Y73" s="97"/>
      <c r="Z73" s="97"/>
      <c r="AA73" s="81"/>
      <c r="AB73" s="81"/>
      <c r="AC73" s="199"/>
      <c r="AD73" s="81"/>
      <c r="AE73" s="81"/>
      <c r="AF73" s="199"/>
      <c r="AG73" s="81"/>
      <c r="AH73" s="81"/>
      <c r="AI73" s="199"/>
      <c r="AJ73" s="81"/>
      <c r="AK73" s="81"/>
      <c r="AL73" s="199"/>
      <c r="AM73" s="81"/>
      <c r="AN73" s="81"/>
      <c r="AO73" s="81"/>
      <c r="AP73" s="690"/>
      <c r="AQ73" s="108"/>
      <c r="AR73" s="108"/>
      <c r="AS73" s="203"/>
      <c r="AT73" s="108"/>
      <c r="AU73" s="108"/>
      <c r="AV73" s="108"/>
      <c r="AW73" s="203"/>
      <c r="AX73" s="108"/>
      <c r="AY73" s="108"/>
      <c r="AZ73" s="108"/>
      <c r="BA73" s="203"/>
      <c r="BB73" s="260"/>
      <c r="BF73" s="1135"/>
    </row>
    <row r="74" spans="1:58" s="99" customFormat="1" x14ac:dyDescent="0.45">
      <c r="A74" s="1090" t="s">
        <v>9</v>
      </c>
      <c r="B74" s="1127" t="s">
        <v>21</v>
      </c>
      <c r="C74" s="1127" t="s">
        <v>21</v>
      </c>
      <c r="D74" s="1127"/>
      <c r="E74" s="1127" t="s">
        <v>21</v>
      </c>
      <c r="F74" s="1127" t="s">
        <v>21</v>
      </c>
      <c r="G74" s="1128" t="s">
        <v>21</v>
      </c>
      <c r="H74" s="264" t="str">
        <f>IF($H$61="X","intern",IF($H$61=$AQ$4,+AY7,(IF($H$61=$AQ$9,+AY12,IF($H$61=$AQ$14,+AY17,IF($H$61=$AQ$19,+AY22,IF($H$61=$AQ$24,+AY27,IF($H$61=$AQ$29,+AY32,IF($H$61=$AQ$34,+AY37,IF($H$61=$AQ$39,+AY42,"Multiselect!"))))))))))</f>
        <v>Multiselect!</v>
      </c>
      <c r="I74" s="265" t="str">
        <f>IF($H$61=$AQ$4,+AZ7,(IF($H$61=$AQ$9,+AZ12,IF($H$61=$AQ$14,+AZ17,IF($H$61=$AQ$19,+AZ22,IF($H$61=$AQ$24,+AZ27,IF($H$61=$AQ$29,+AZ32,IF($H$61=$AQ$34,+AZ37,IF($H$61=$AQ$39,+AZ42,"")))))))))</f>
        <v/>
      </c>
      <c r="J74" s="598"/>
      <c r="K74" s="596" t="str">
        <f>IF($H$61=$AQ$4,+BA7,(IF($H$61=$AQ$9,+BA12,IF($H$61=$AQ$14,+BA17,IF($H$61=$AQ$19,+BA22,IF($H$61=$AQ$24,+BA27,IF($H$61=$AQ$29,+BA32,IF($H$61=$AQ$34,+BA37,IF($H$61=$AQ$39,+BA42,"")))))))))</f>
        <v/>
      </c>
      <c r="L74" s="1091"/>
      <c r="M74" s="1141"/>
      <c r="N74" s="1142"/>
      <c r="O74" s="81"/>
      <c r="P74" s="81"/>
      <c r="Q74" s="199"/>
      <c r="R74" s="81"/>
      <c r="S74" s="81"/>
      <c r="T74" s="199"/>
      <c r="U74" s="97"/>
      <c r="V74" s="97"/>
      <c r="W74" s="97"/>
      <c r="X74" s="97"/>
      <c r="Y74" s="97"/>
      <c r="Z74" s="97"/>
      <c r="AA74" s="81"/>
      <c r="AB74" s="81"/>
      <c r="AC74" s="199"/>
      <c r="AD74" s="81"/>
      <c r="AE74" s="81"/>
      <c r="AF74" s="199"/>
      <c r="AG74" s="81"/>
      <c r="AH74" s="81"/>
      <c r="AI74" s="199"/>
      <c r="AJ74" s="81"/>
      <c r="AK74" s="81"/>
      <c r="AL74" s="199"/>
      <c r="AM74" s="81"/>
      <c r="AN74" s="81"/>
      <c r="AO74" s="81"/>
      <c r="AP74" s="690"/>
      <c r="AQ74" s="108"/>
      <c r="AR74" s="108"/>
      <c r="AS74" s="203"/>
      <c r="AT74" s="108"/>
      <c r="AU74" s="108"/>
      <c r="AV74" s="108"/>
      <c r="AW74" s="203"/>
      <c r="AX74" s="108"/>
      <c r="AY74" s="108"/>
      <c r="AZ74" s="108"/>
      <c r="BA74" s="203"/>
      <c r="BB74" s="260"/>
      <c r="BF74" s="1135"/>
    </row>
    <row r="75" spans="1:58" s="99" customFormat="1" x14ac:dyDescent="0.45">
      <c r="A75" s="1090" t="s">
        <v>9</v>
      </c>
      <c r="B75" s="1127" t="s">
        <v>21</v>
      </c>
      <c r="C75" s="1127" t="s">
        <v>21</v>
      </c>
      <c r="D75" s="1127"/>
      <c r="E75" s="1127" t="s">
        <v>21</v>
      </c>
      <c r="F75" s="1127" t="s">
        <v>21</v>
      </c>
      <c r="G75" s="1128" t="s">
        <v>21</v>
      </c>
      <c r="H75" s="264" t="str">
        <f>IF($H$61="X","intern",IF($H$61=$AQ$4,+AY8,(IF($H$61=$AQ$9,+AY13,IF($H$61=$AQ$14,+AY18,IF($H$61=$AQ$19,+AY23,IF($H$61=$AQ$24,+AY28,IF($H$61=$AQ$29,+AY33,IF($H$61=$AQ$34,+AY38,IF($H$61=$AQ$39,+AY43,"Multiselect!"))))))))))</f>
        <v>Multiselect!</v>
      </c>
      <c r="I75" s="265" t="str">
        <f>IF($H$61=$AQ$4,+AZ8,(IF($H$61=$AQ$9,+AZ13,IF($H$61=$AQ$14,+AZ18,IF($H$61=$AQ$19,+AZ23,IF($H$61=$AQ$24,+AZ28,IF($H$61=$AQ$29,+AZ33,IF($H$61=$AQ$34,+AZ38,IF($H$61=$AQ$39,+AZ43,"")))))))))</f>
        <v/>
      </c>
      <c r="J75" s="598"/>
      <c r="K75" s="596" t="str">
        <f>IF($H$61=$AQ$4,+BA8,(IF($H$61=$AQ$9,+BA13,IF($H$61=$AQ$14,+BA18,IF($H$61=$AQ$19,+BA23,IF($H$61=$AQ$24,+BA28,IF($H$61=$AQ$29,+BA33,IF($H$61=$AQ$34,+BA38,IF($H$61=$AQ$39,+BA43,"")))))))))</f>
        <v/>
      </c>
      <c r="L75" s="1091"/>
      <c r="M75" s="1141"/>
      <c r="N75" s="1142"/>
      <c r="O75" s="81"/>
      <c r="Q75" s="1133"/>
      <c r="R75" s="81"/>
      <c r="S75" s="81"/>
      <c r="T75" s="199"/>
      <c r="U75" s="81"/>
      <c r="V75" s="81"/>
      <c r="W75" s="199"/>
      <c r="X75" s="81"/>
      <c r="Y75" s="81"/>
      <c r="Z75" s="199"/>
      <c r="AA75" s="81"/>
      <c r="AB75" s="81"/>
      <c r="AC75" s="199"/>
      <c r="AD75" s="81"/>
      <c r="AE75" s="81"/>
      <c r="AF75" s="199"/>
      <c r="AG75" s="81"/>
      <c r="AH75" s="81"/>
      <c r="AI75" s="199"/>
      <c r="AJ75" s="81"/>
      <c r="AK75" s="81"/>
      <c r="AL75" s="199"/>
      <c r="AM75" s="81"/>
      <c r="AN75" s="81"/>
      <c r="AO75" s="81"/>
      <c r="AP75" s="690"/>
      <c r="AQ75" s="108"/>
      <c r="AR75" s="108"/>
      <c r="AS75" s="203"/>
      <c r="AT75" s="108"/>
      <c r="AU75" s="108"/>
      <c r="AV75" s="108"/>
      <c r="AW75" s="203"/>
      <c r="AX75" s="108"/>
      <c r="AY75" s="108"/>
      <c r="AZ75" s="108"/>
      <c r="BA75" s="203"/>
      <c r="BB75" s="260"/>
      <c r="BF75" s="1135"/>
    </row>
    <row r="76" spans="1:58" s="100" customFormat="1" ht="13.5" thickBot="1" x14ac:dyDescent="0.5">
      <c r="A76" s="1090" t="s">
        <v>9</v>
      </c>
      <c r="B76" s="1127" t="s">
        <v>21</v>
      </c>
      <c r="C76" s="1127" t="s">
        <v>21</v>
      </c>
      <c r="D76" s="1127"/>
      <c r="E76" s="1127" t="s">
        <v>21</v>
      </c>
      <c r="F76" s="1127" t="s">
        <v>21</v>
      </c>
      <c r="G76" s="1128" t="s">
        <v>21</v>
      </c>
      <c r="H76" s="1140" t="s">
        <v>21</v>
      </c>
      <c r="I76" s="1137" t="s">
        <v>21</v>
      </c>
      <c r="J76" s="1138" t="s">
        <v>54</v>
      </c>
      <c r="K76" s="1139">
        <f>SUBTOTAL(9,K72:K75)</f>
        <v>0</v>
      </c>
      <c r="L76" s="1091"/>
      <c r="M76" s="1141"/>
      <c r="N76" s="1142"/>
      <c r="O76" s="81"/>
      <c r="P76" s="81"/>
      <c r="Q76" s="199"/>
      <c r="R76" s="81"/>
      <c r="S76" s="81"/>
      <c r="T76" s="199"/>
      <c r="U76" s="81"/>
      <c r="V76" s="81"/>
      <c r="W76" s="199"/>
      <c r="X76" s="81"/>
      <c r="Y76" s="81"/>
      <c r="Z76" s="199"/>
      <c r="AA76" s="81"/>
      <c r="AB76" s="81"/>
      <c r="AC76" s="199"/>
      <c r="AD76" s="81"/>
      <c r="AE76" s="81"/>
      <c r="AF76" s="199"/>
      <c r="AG76" s="81"/>
      <c r="AH76" s="81"/>
      <c r="AI76" s="199"/>
      <c r="AJ76" s="81"/>
      <c r="AK76" s="81"/>
      <c r="AL76" s="199"/>
      <c r="AM76" s="81"/>
      <c r="AN76" s="81"/>
      <c r="AO76" s="81"/>
      <c r="AP76" s="690"/>
      <c r="AQ76" s="108"/>
      <c r="AR76" s="108"/>
      <c r="AS76" s="203"/>
      <c r="AT76" s="108"/>
      <c r="AU76" s="108"/>
      <c r="AV76" s="108"/>
      <c r="AW76" s="203"/>
      <c r="AX76" s="108"/>
      <c r="AY76" s="108"/>
      <c r="AZ76" s="108"/>
      <c r="BA76" s="203"/>
      <c r="BB76" s="260"/>
      <c r="BF76" s="1143"/>
    </row>
    <row r="77" spans="1:58" ht="13.5" thickTop="1" x14ac:dyDescent="0.45"/>
  </sheetData>
  <sheetProtection formatCells="0" sort="0" autoFilter="0"/>
  <autoFilter ref="B3:G77" xr:uid="{C9B5AE4C-DEA8-49C7-8AC7-4A1A3F9662BC}"/>
  <mergeCells count="15">
    <mergeCell ref="AO51:AO59"/>
    <mergeCell ref="F2:H2"/>
    <mergeCell ref="I2:K2"/>
    <mergeCell ref="AR45:AZ45"/>
    <mergeCell ref="H61:I61"/>
    <mergeCell ref="K48:K50"/>
    <mergeCell ref="AQ47:AZ47"/>
    <mergeCell ref="AQ3:AR3"/>
    <mergeCell ref="AQ44:AV44"/>
    <mergeCell ref="B48:B49"/>
    <mergeCell ref="C48:D49"/>
    <mergeCell ref="A48:A49"/>
    <mergeCell ref="AP48:AP49"/>
    <mergeCell ref="C50:D50"/>
    <mergeCell ref="H50:J50"/>
  </mergeCells>
  <conditionalFormatting sqref="A2:A47">
    <cfRule type="expression" dxfId="1259" priority="244">
      <formula>ISERROR($K2)</formula>
    </cfRule>
  </conditionalFormatting>
  <conditionalFormatting sqref="A2:A48">
    <cfRule type="cellIs" dxfId="1258" priority="242" operator="equal">
      <formula>""</formula>
    </cfRule>
  </conditionalFormatting>
  <conditionalFormatting sqref="A4:A47">
    <cfRule type="expression" dxfId="1257" priority="193">
      <formula>AND($L4=0,$L$3&lt;&gt;0)</formula>
    </cfRule>
    <cfRule type="expression" dxfId="1256" priority="243">
      <formula>L4=1</formula>
    </cfRule>
  </conditionalFormatting>
  <conditionalFormatting sqref="A50">
    <cfRule type="cellIs" dxfId="1255" priority="194" operator="equal">
      <formula>""</formula>
    </cfRule>
  </conditionalFormatting>
  <conditionalFormatting sqref="A48:B49 AP48:AP49">
    <cfRule type="expression" dxfId="1254" priority="240">
      <formula>AND($M$49&lt;&gt;0,$BE$2=0)</formula>
    </cfRule>
  </conditionalFormatting>
  <conditionalFormatting sqref="B2">
    <cfRule type="expression" dxfId="1253" priority="354">
      <formula>$B$50="ü"</formula>
    </cfRule>
    <cfRule type="expression" dxfId="1252" priority="355">
      <formula>$B$50="y"</formula>
    </cfRule>
  </conditionalFormatting>
  <conditionalFormatting sqref="B4:B25 B27:B47">
    <cfRule type="cellIs" dxfId="1251" priority="84" operator="equal">
      <formula>"x"</formula>
    </cfRule>
    <cfRule type="cellIs" dxfId="1250" priority="83" operator="equal">
      <formula>""</formula>
    </cfRule>
    <cfRule type="expression" dxfId="1247" priority="87">
      <formula>AND($B4&gt;0,$M4=0,$B4&lt;&gt;"x")</formula>
    </cfRule>
    <cfRule type="expression" dxfId="1246" priority="88">
      <formula>A4&lt;&gt;"!"</formula>
    </cfRule>
  </conditionalFormatting>
  <conditionalFormatting sqref="B4:B47">
    <cfRule type="cellIs" dxfId="1245" priority="53" operator="equal">
      <formula>"-"</formula>
    </cfRule>
    <cfRule type="expression" dxfId="1244" priority="54">
      <formula>AND($B$50="ü",$B4="")</formula>
    </cfRule>
  </conditionalFormatting>
  <conditionalFormatting sqref="B48">
    <cfRule type="expression" dxfId="1243" priority="191">
      <formula>$B$50="ü"</formula>
    </cfRule>
  </conditionalFormatting>
  <conditionalFormatting sqref="B48:B49">
    <cfRule type="cellIs" dxfId="1242" priority="162" operator="equal">
      <formula>"geht nicht!"</formula>
    </cfRule>
  </conditionalFormatting>
  <conditionalFormatting sqref="B50">
    <cfRule type="expression" dxfId="1241" priority="226">
      <formula>$AQ$50&gt;0</formula>
    </cfRule>
    <cfRule type="cellIs" dxfId="1240" priority="228" operator="equal">
      <formula>"ü"</formula>
    </cfRule>
    <cfRule type="cellIs" dxfId="1239" priority="227" operator="equal">
      <formula>"y"</formula>
    </cfRule>
  </conditionalFormatting>
  <conditionalFormatting sqref="B2:K2">
    <cfRule type="expression" dxfId="1238" priority="142">
      <formula>$BE$2&lt;&gt;0</formula>
    </cfRule>
  </conditionalFormatting>
  <conditionalFormatting sqref="C3">
    <cfRule type="expression" dxfId="1237" priority="232">
      <formula>$A$2="&lt;"</formula>
    </cfRule>
  </conditionalFormatting>
  <conditionalFormatting sqref="C48">
    <cfRule type="expression" dxfId="1236" priority="144">
      <formula>$B$50="ü"</formula>
    </cfRule>
  </conditionalFormatting>
  <conditionalFormatting sqref="C4:D47">
    <cfRule type="expression" dxfId="1235" priority="49">
      <formula>AND($B4&lt;&gt;"",$C4="")</formula>
    </cfRule>
  </conditionalFormatting>
  <conditionalFormatting sqref="C48:D49">
    <cfRule type="expression" dxfId="1234" priority="145">
      <formula>AND($M$49&lt;&gt;0,$BE$2=0)</formula>
    </cfRule>
    <cfRule type="expression" dxfId="1233" priority="143">
      <formula>$BE$2&lt;&gt;0</formula>
    </cfRule>
  </conditionalFormatting>
  <conditionalFormatting sqref="C50:D50">
    <cfRule type="expression" dxfId="1232" priority="229">
      <formula>$AQ$50&lt;&gt;0</formula>
    </cfRule>
  </conditionalFormatting>
  <conditionalFormatting sqref="C4:G4">
    <cfRule type="expression" dxfId="1231" priority="37">
      <formula>AND($B$50="ü",$B4="")</formula>
    </cfRule>
  </conditionalFormatting>
  <conditionalFormatting sqref="E4:E47">
    <cfRule type="expression" dxfId="1230" priority="65">
      <formula>AND(COUNTIF($AQ$35:$BA$38,E4)&gt;0,F4=$AQ$34)</formula>
    </cfRule>
    <cfRule type="expression" dxfId="1229" priority="56" stopIfTrue="1">
      <formula>AND(E4="",OR(F4&lt;&gt;"",H4&lt;&gt;0,I4&lt;&gt;0,J4&lt;&gt;0))</formula>
    </cfRule>
    <cfRule type="expression" dxfId="1228" priority="57">
      <formula>AND(C4&lt;&gt;"",E4="")</formula>
    </cfRule>
    <cfRule type="expression" dxfId="1227" priority="59">
      <formula>AND(COUNTIF($AQ$5:$BA$8,E4)&gt;0,F4=$AQ$4)</formula>
    </cfRule>
    <cfRule type="expression" dxfId="1226" priority="63">
      <formula>AND(COUNTIF($AQ$25:$BA$28,E4)&gt;0,F4=$AQ$24)</formula>
    </cfRule>
    <cfRule type="expression" dxfId="1225" priority="62">
      <formula>AND(COUNTIF($AQ$20:$BA$23,E4)&gt;0,F4=$AQ$19)</formula>
    </cfRule>
    <cfRule type="expression" dxfId="1224" priority="61">
      <formula>AND(COUNTIF($AQ$15:$BA$18,E4)&gt;0,F4=$AQ$14)</formula>
    </cfRule>
    <cfRule type="expression" dxfId="1223" priority="58">
      <formula>AND(C4="",E4="")</formula>
    </cfRule>
    <cfRule type="expression" dxfId="1222" priority="60">
      <formula>AND(COUNTIF($AQ$10:$BA$13,E4)&gt;0,F4=$AQ$9)</formula>
    </cfRule>
    <cfRule type="expression" dxfId="1221" priority="67">
      <formula>AND(E4="X",F4="X")</formula>
    </cfRule>
    <cfRule type="expression" dxfId="1220" priority="66">
      <formula>AND(COUNTIF($AQ$40:$BA$43,E4)&gt;0,F4=$AQ$39)</formula>
    </cfRule>
    <cfRule type="expression" dxfId="1219" priority="64">
      <formula>AND(COUNTIF($AQ$30:$BA$33,E4)&gt;0,F4=$AQ$29)</formula>
    </cfRule>
  </conditionalFormatting>
  <conditionalFormatting sqref="E48:G49">
    <cfRule type="expression" dxfId="1218" priority="241">
      <formula>AND($M$49&lt;&gt;0,$BE$2=0)</formula>
    </cfRule>
  </conditionalFormatting>
  <conditionalFormatting sqref="F4:F47">
    <cfRule type="cellIs" dxfId="1217" priority="76" operator="equal">
      <formula>$AJ$2</formula>
    </cfRule>
    <cfRule type="cellIs" dxfId="1216" priority="77" operator="equal">
      <formula>$AM$2</formula>
    </cfRule>
    <cfRule type="expression" dxfId="1215" priority="68">
      <formula>AND(C4&lt;&gt;"",F4="")</formula>
    </cfRule>
    <cfRule type="cellIs" dxfId="1214" priority="69" operator="equal">
      <formula>$O$2</formula>
    </cfRule>
    <cfRule type="cellIs" dxfId="1213" priority="70" operator="equal">
      <formula>$R$2</formula>
    </cfRule>
    <cfRule type="cellIs" dxfId="1212" priority="71" operator="equal">
      <formula>$U$2</formula>
    </cfRule>
    <cfRule type="cellIs" dxfId="1211" priority="72" operator="equal">
      <formula>$X$2</formula>
    </cfRule>
    <cfRule type="cellIs" dxfId="1210" priority="73" operator="equal">
      <formula>$AA$2</formula>
    </cfRule>
    <cfRule type="cellIs" dxfId="1209" priority="74" operator="equal">
      <formula>$AD$2</formula>
    </cfRule>
    <cfRule type="cellIs" dxfId="1208" priority="75" operator="equal">
      <formula>$AG$2</formula>
    </cfRule>
  </conditionalFormatting>
  <conditionalFormatting sqref="F51:F59">
    <cfRule type="expression" dxfId="1207" priority="223">
      <formula>AND($M$60&lt;&gt;$N$60,$N$60&gt;1)</formula>
    </cfRule>
  </conditionalFormatting>
  <conditionalFormatting sqref="H50">
    <cfRule type="expression" dxfId="1206" priority="40">
      <formula>$H$50&lt;&gt;0</formula>
    </cfRule>
  </conditionalFormatting>
  <conditionalFormatting sqref="H62:H65">
    <cfRule type="expression" dxfId="1205" priority="237">
      <formula>$H$61="kein Umsatz"</formula>
    </cfRule>
  </conditionalFormatting>
  <conditionalFormatting sqref="H67:H70">
    <cfRule type="expression" dxfId="1204" priority="225">
      <formula>$H$61="kein Umsatz"</formula>
    </cfRule>
  </conditionalFormatting>
  <conditionalFormatting sqref="H72:H75">
    <cfRule type="expression" dxfId="1203" priority="224">
      <formula>$H$61="kein Umsatz"</formula>
    </cfRule>
  </conditionalFormatting>
  <conditionalFormatting sqref="H4:J4 C5:J47">
    <cfRule type="expression" dxfId="1202" priority="44">
      <formula>AND($B$50="ü",$B4="")</formula>
    </cfRule>
  </conditionalFormatting>
  <conditionalFormatting sqref="H4:J47">
    <cfRule type="expression" dxfId="1201" priority="43">
      <formula>AND($B4="-",H4&lt;&gt;0)</formula>
    </cfRule>
    <cfRule type="expression" dxfId="1200" priority="45">
      <formula>$L4&lt;&gt;0</formula>
    </cfRule>
  </conditionalFormatting>
  <conditionalFormatting sqref="K4:K47">
    <cfRule type="expression" dxfId="1198" priority="52">
      <formula>$B4="-"</formula>
    </cfRule>
    <cfRule type="expression" dxfId="1197" priority="79">
      <formula>AND($B4="",$B$50="ü")</formula>
    </cfRule>
    <cfRule type="expression" dxfId="1196" priority="80">
      <formula>OR(B4="",$M$49&lt;&gt;0,$L$3&lt;&gt;0)</formula>
    </cfRule>
    <cfRule type="expression" dxfId="1195" priority="81">
      <formula>$B4="x"</formula>
    </cfRule>
    <cfRule type="expression" dxfId="1194" priority="82">
      <formula>A4&lt;&gt;"!"</formula>
    </cfRule>
  </conditionalFormatting>
  <conditionalFormatting sqref="K48:K50">
    <cfRule type="cellIs" dxfId="1193" priority="41" operator="lessThan">
      <formula>0</formula>
    </cfRule>
    <cfRule type="cellIs" dxfId="1192" priority="42" operator="greaterThan">
      <formula>0</formula>
    </cfRule>
  </conditionalFormatting>
  <conditionalFormatting sqref="AP3:AP47">
    <cfRule type="expression" dxfId="1191" priority="3">
      <formula>ISERROR($K3)</formula>
    </cfRule>
  </conditionalFormatting>
  <conditionalFormatting sqref="AP4:AP47">
    <cfRule type="cellIs" dxfId="1190" priority="2" operator="equal">
      <formula>""</formula>
    </cfRule>
    <cfRule type="expression" dxfId="1189" priority="1">
      <formula>$L$3&lt;&gt;0</formula>
    </cfRule>
  </conditionalFormatting>
  <conditionalFormatting sqref="AQ46:AR46">
    <cfRule type="expression" dxfId="1188" priority="5">
      <formula>$BV$47&lt;&gt;0</formula>
    </cfRule>
  </conditionalFormatting>
  <conditionalFormatting sqref="AQ4:AS43">
    <cfRule type="expression" dxfId="1187" priority="25">
      <formula>$AO4="E"</formula>
    </cfRule>
  </conditionalFormatting>
  <conditionalFormatting sqref="AQ44:AV44">
    <cfRule type="cellIs" dxfId="1186" priority="8" operator="notEqual">
      <formula>""</formula>
    </cfRule>
  </conditionalFormatting>
  <conditionalFormatting sqref="AQ47:AZ47">
    <cfRule type="cellIs" dxfId="1185" priority="7" operator="equal">
      <formula>""</formula>
    </cfRule>
    <cfRule type="expression" dxfId="1184" priority="36">
      <formula>$BE2&lt;&gt;0</formula>
    </cfRule>
  </conditionalFormatting>
  <conditionalFormatting sqref="AQ4:BB8">
    <cfRule type="expression" dxfId="1183" priority="9">
      <formula>$AQ$4="#"</formula>
    </cfRule>
  </conditionalFormatting>
  <conditionalFormatting sqref="AQ8:BB8">
    <cfRule type="expression" dxfId="1182" priority="10">
      <formula>$AQ$4&lt;&gt;"#"</formula>
    </cfRule>
  </conditionalFormatting>
  <conditionalFormatting sqref="AQ9:BB13">
    <cfRule type="expression" dxfId="1181" priority="11">
      <formula>$AQ$9="#"</formula>
    </cfRule>
  </conditionalFormatting>
  <conditionalFormatting sqref="AQ13:BB13">
    <cfRule type="expression" dxfId="1180" priority="12">
      <formula>$AQ$9&lt;&gt;"#"</formula>
    </cfRule>
  </conditionalFormatting>
  <conditionalFormatting sqref="AQ14:BB18">
    <cfRule type="expression" dxfId="1179" priority="13">
      <formula>$AQ$14="#"</formula>
    </cfRule>
  </conditionalFormatting>
  <conditionalFormatting sqref="AQ18:BB18">
    <cfRule type="expression" dxfId="1178" priority="14">
      <formula>$AQ$14&lt;&gt;"#"</formula>
    </cfRule>
  </conditionalFormatting>
  <conditionalFormatting sqref="AQ19:BB23">
    <cfRule type="expression" dxfId="1177" priority="15">
      <formula>$AQ$19="#"</formula>
    </cfRule>
  </conditionalFormatting>
  <conditionalFormatting sqref="AQ23:BB23">
    <cfRule type="expression" dxfId="1176" priority="16">
      <formula>$AQ$19&lt;&gt;"#"</formula>
    </cfRule>
  </conditionalFormatting>
  <conditionalFormatting sqref="AQ24:BB28">
    <cfRule type="expression" dxfId="1175" priority="17">
      <formula>$AQ$24="#"</formula>
    </cfRule>
  </conditionalFormatting>
  <conditionalFormatting sqref="AQ28:BB28">
    <cfRule type="expression" dxfId="1174" priority="18">
      <formula>$AQ$24&lt;&gt;"#"</formula>
    </cfRule>
  </conditionalFormatting>
  <conditionalFormatting sqref="AQ29:BB33">
    <cfRule type="expression" dxfId="1173" priority="19">
      <formula>$AQ$29="#"</formula>
    </cfRule>
  </conditionalFormatting>
  <conditionalFormatting sqref="AQ33:BB33">
    <cfRule type="expression" dxfId="1172" priority="20">
      <formula>$AQ$29&lt;&gt;"#"</formula>
    </cfRule>
  </conditionalFormatting>
  <conditionalFormatting sqref="AQ34:BB38">
    <cfRule type="expression" dxfId="1171" priority="21">
      <formula>$AQ$34="#"</formula>
    </cfRule>
  </conditionalFormatting>
  <conditionalFormatting sqref="AQ38:BB38">
    <cfRule type="expression" dxfId="1170" priority="22">
      <formula>$AQ$34&lt;&gt;"#"</formula>
    </cfRule>
  </conditionalFormatting>
  <conditionalFormatting sqref="AQ39:BB43">
    <cfRule type="expression" dxfId="1169" priority="23">
      <formula>$AQ$39="#"</formula>
    </cfRule>
  </conditionalFormatting>
  <conditionalFormatting sqref="AQ43:BB43">
    <cfRule type="expression" dxfId="1168" priority="24">
      <formula>$AQ$39&lt;&gt;" "</formula>
    </cfRule>
  </conditionalFormatting>
  <conditionalFormatting sqref="AQ45:BB45">
    <cfRule type="expression" dxfId="1167" priority="35">
      <formula>$BB$45&lt;&gt;0</formula>
    </cfRule>
  </conditionalFormatting>
  <conditionalFormatting sqref="AQ48:BB50">
    <cfRule type="expression" dxfId="1166" priority="222">
      <formula>$AP$2=1</formula>
    </cfRule>
  </conditionalFormatting>
  <conditionalFormatting sqref="AQ1:BC50">
    <cfRule type="expression" dxfId="1165" priority="4" stopIfTrue="1">
      <formula>$AP$2=1</formula>
    </cfRule>
  </conditionalFormatting>
  <conditionalFormatting sqref="BB4">
    <cfRule type="expression" dxfId="1164" priority="26">
      <formula>BV8&lt;&gt;0</formula>
    </cfRule>
  </conditionalFormatting>
  <conditionalFormatting sqref="BB9">
    <cfRule type="expression" dxfId="1163" priority="27">
      <formula>BV13&lt;&gt;0</formula>
    </cfRule>
  </conditionalFormatting>
  <conditionalFormatting sqref="BB14">
    <cfRule type="expression" dxfId="1162" priority="28">
      <formula>BV18&lt;&gt;0</formula>
    </cfRule>
  </conditionalFormatting>
  <conditionalFormatting sqref="BB19">
    <cfRule type="expression" dxfId="1161" priority="29">
      <formula>BV23&lt;&gt;0</formula>
    </cfRule>
  </conditionalFormatting>
  <conditionalFormatting sqref="BB24">
    <cfRule type="expression" dxfId="1160" priority="30">
      <formula>BV28&lt;&gt;0</formula>
    </cfRule>
  </conditionalFormatting>
  <conditionalFormatting sqref="BB29">
    <cfRule type="expression" dxfId="1159" priority="31">
      <formula>BV33&lt;&gt;0</formula>
    </cfRule>
  </conditionalFormatting>
  <conditionalFormatting sqref="BB34">
    <cfRule type="expression" dxfId="1158" priority="32">
      <formula>BV38&lt;&gt;0</formula>
    </cfRule>
  </conditionalFormatting>
  <conditionalFormatting sqref="BB39">
    <cfRule type="expression" dxfId="1157" priority="33">
      <formula>BV43&lt;&gt;0</formula>
    </cfRule>
  </conditionalFormatting>
  <conditionalFormatting sqref="BE4:BE47">
    <cfRule type="cellIs" dxfId="1156" priority="233" operator="equal">
      <formula>"PGS7"</formula>
    </cfRule>
    <cfRule type="cellIs" dxfId="1155" priority="234" operator="equal">
      <formula>"PGS5"</formula>
    </cfRule>
    <cfRule type="cellIs" dxfId="1154" priority="235" operator="equal">
      <formula>"OG7"</formula>
    </cfRule>
    <cfRule type="cellIs" dxfId="1153" priority="236" operator="equal">
      <formula>"D9"</formula>
    </cfRule>
  </conditionalFormatting>
  <dataValidations count="1">
    <dataValidation type="list" allowBlank="1" showInputMessage="1" showErrorMessage="1" sqref="B50" xr:uid="{5604A648-5E6C-4695-8891-2A27F0671275}">
      <formula1>"o,y,ü"</formula1>
    </dataValidation>
  </dataValidations>
  <printOptions horizontalCentered="1"/>
  <pageMargins left="0" right="0" top="0.19685039370078741" bottom="0.43307086614173229" header="0" footer="0"/>
  <pageSetup paperSize="9" orientation="portrait" r:id="rId1"/>
  <headerFooter>
    <oddFooter>&amp;L&amp;"Arial,Standard"&amp;8Datei: &amp;Z&amp;F&amp;C&amp;"Cambria,Standard"&amp;8
   &amp;R&amp;"Arial,Standard"&amp;8Druck: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cellIs" priority="85" operator="lessThan" id="{DDF634EB-6895-44E5-8569-C87D4288FB51}">
            <xm:f>Parameter!$H$5</xm:f>
            <x14:dxf>
              <font>
                <b/>
                <i val="0"/>
                <color rgb="FFFFFF00"/>
              </font>
              <fill>
                <patternFill>
                  <bgColor rgb="FFC00000"/>
                </patternFill>
              </fill>
            </x14:dxf>
          </x14:cfRule>
          <x14:cfRule type="cellIs" priority="86" operator="greaterThan" id="{44B39A49-8E5B-417E-9EF6-23CFFA096FD0}">
            <xm:f>Parameter!$I$5</xm:f>
            <x14:dxf>
              <font>
                <b/>
                <i val="0"/>
                <color rgb="FFFFFF00"/>
              </font>
              <fill>
                <patternFill>
                  <bgColor rgb="FFC00000"/>
                </patternFill>
              </fill>
            </x14:dxf>
          </x14:cfRule>
          <xm:sqref>B4:B25 B27:B47</xm:sqref>
        </x14:conditionalFormatting>
        <x14:conditionalFormatting xmlns:xm="http://schemas.microsoft.com/office/excel/2006/main">
          <x14:cfRule type="expression" priority="163" id="{DA1E9371-01A3-4181-B237-4C8677E783E5}">
            <xm:f>$H$61=Parameter!$D$2</xm:f>
            <x14:dxf>
              <font>
                <b/>
                <i val="0"/>
                <color theme="0"/>
              </font>
              <fill>
                <patternFill>
                  <bgColor theme="0"/>
                </patternFill>
              </fill>
              <border>
                <left/>
                <right/>
                <top/>
                <bottom/>
                <vertical/>
                <horizontal/>
              </border>
            </x14:dxf>
          </x14:cfRule>
          <xm:sqref>H61:K76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DE7C277E-A671-42C6-B78A-1B7862C578BD}">
          <x14:formula1>
            <xm:f>Parameter!$E$4:$E$12</xm:f>
          </x14:formula1>
          <xm:sqref>F27:F47 F4:F25</xm:sqref>
        </x14:dataValidation>
        <x14:dataValidation type="list" allowBlank="1" showInputMessage="1" showErrorMessage="1" xr:uid="{AAD3D430-C990-448A-BBC5-4635BEEA8F08}">
          <x14:formula1>
            <xm:f>Parameter!$D$14:$D$47</xm:f>
          </x14:formula1>
          <xm:sqref>E27:E47 E4:E25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19A6D-18B4-49EE-9E98-BB25E590B01D}">
  <sheetPr>
    <tabColor theme="4" tint="-0.249977111117893"/>
    <pageSetUpPr autoPageBreaks="0"/>
  </sheetPr>
  <dimension ref="A1:BX77"/>
  <sheetViews>
    <sheetView showGridLines="0" showRowColHeaders="0" showZeros="0" zoomScaleNormal="100" workbookViewId="0">
      <pane ySplit="3" topLeftCell="A4" activePane="bottomLeft" state="frozen"/>
      <selection activeCell="F4" sqref="F4"/>
      <selection pane="bottomLeft" activeCell="F4" sqref="F4"/>
    </sheetView>
  </sheetViews>
  <sheetFormatPr baseColWidth="10" defaultColWidth="9.77734375" defaultRowHeight="13.15" x14ac:dyDescent="0.45"/>
  <cols>
    <col min="1" max="1" width="1.5546875" style="1144" customWidth="1"/>
    <col min="2" max="2" width="6.5546875" style="104" customWidth="1"/>
    <col min="3" max="3" width="21.5546875" style="100" customWidth="1"/>
    <col min="4" max="4" width="5.5546875" style="100" customWidth="1"/>
    <col min="5" max="5" width="3.109375" style="102" customWidth="1"/>
    <col min="6" max="6" width="6.109375" style="102" customWidth="1"/>
    <col min="7" max="7" width="4.5546875" style="95" customWidth="1"/>
    <col min="8" max="8" width="8.5546875" style="1145" customWidth="1"/>
    <col min="9" max="9" width="8.5546875" style="103" customWidth="1"/>
    <col min="10" max="10" width="8.5546875" style="99" customWidth="1"/>
    <col min="11" max="11" width="9.5546875" style="103" customWidth="1"/>
    <col min="12" max="12" width="2.5546875" style="103" hidden="1" customWidth="1"/>
    <col min="13" max="13" width="1.77734375" style="1141" hidden="1" customWidth="1"/>
    <col min="14" max="14" width="1.77734375" style="1142" hidden="1" customWidth="1"/>
    <col min="15" max="16" width="8.109375" style="2" hidden="1" customWidth="1"/>
    <col min="17" max="17" width="1.77734375" style="192" hidden="1" customWidth="1"/>
    <col min="18" max="19" width="8.109375" style="2" hidden="1" customWidth="1"/>
    <col min="20" max="20" width="1.77734375" style="192" hidden="1" customWidth="1"/>
    <col min="21" max="22" width="8.109375" style="2" hidden="1" customWidth="1"/>
    <col min="23" max="23" width="1.77734375" style="192" hidden="1" customWidth="1"/>
    <col min="24" max="25" width="8.109375" style="2" hidden="1" customWidth="1"/>
    <col min="26" max="26" width="1.77734375" style="192" hidden="1" customWidth="1"/>
    <col min="27" max="28" width="8.109375" style="2" hidden="1" customWidth="1"/>
    <col min="29" max="29" width="1.77734375" style="192" hidden="1" customWidth="1"/>
    <col min="30" max="31" width="8.109375" style="2" hidden="1" customWidth="1"/>
    <col min="32" max="32" width="1.77734375" style="192" hidden="1" customWidth="1"/>
    <col min="33" max="34" width="8.109375" style="2" hidden="1" customWidth="1"/>
    <col min="35" max="35" width="1.77734375" style="192" hidden="1" customWidth="1"/>
    <col min="36" max="37" width="8.109375" style="2" hidden="1" customWidth="1"/>
    <col min="38" max="38" width="1.77734375" style="192" hidden="1" customWidth="1"/>
    <col min="39" max="40" width="8.109375" style="2" hidden="1" customWidth="1"/>
    <col min="41" max="41" width="4.109375" style="81" hidden="1" customWidth="1" collapsed="1"/>
    <col min="42" max="42" width="1.21875" style="690" customWidth="1"/>
    <col min="43" max="43" width="3.109375" style="108" customWidth="1"/>
    <col min="44" max="44" width="11.77734375" style="108" customWidth="1"/>
    <col min="45" max="45" width="9" style="203" customWidth="1"/>
    <col min="46" max="46" width="0.6640625" style="108" customWidth="1"/>
    <col min="47" max="47" width="3.109375" style="108" customWidth="1"/>
    <col min="48" max="48" width="11.77734375" style="108" customWidth="1"/>
    <col min="49" max="49" width="9" style="203" customWidth="1"/>
    <col min="50" max="50" width="0.6640625" style="108" customWidth="1"/>
    <col min="51" max="51" width="3.109375" style="108" customWidth="1"/>
    <col min="52" max="52" width="11.77734375" style="108" customWidth="1"/>
    <col min="53" max="53" width="9" style="203" customWidth="1"/>
    <col min="54" max="54" width="9.5546875" style="260" customWidth="1"/>
    <col min="55" max="55" width="1.77734375" style="109" customWidth="1"/>
    <col min="56" max="56" width="1.77734375" style="270" hidden="1" customWidth="1"/>
    <col min="57" max="57" width="2.5546875" style="269" hidden="1" customWidth="1"/>
    <col min="58" max="58" width="1.77734375" style="730" hidden="1" customWidth="1"/>
    <col min="59" max="62" width="7.6640625" style="271" hidden="1" customWidth="1"/>
    <col min="63" max="70" width="7.6640625" style="272" hidden="1" customWidth="1"/>
    <col min="71" max="71" width="9.77734375" style="270" hidden="1" customWidth="1"/>
    <col min="72" max="73" width="9.77734375" style="18" hidden="1" customWidth="1"/>
    <col min="74" max="74" width="8.77734375" style="18" hidden="1" customWidth="1"/>
    <col min="75" max="75" width="9.77734375" style="18" hidden="1" customWidth="1"/>
    <col min="76" max="76" width="1.77734375" style="18" hidden="1" customWidth="1"/>
    <col min="77" max="16384" width="9.77734375" style="81"/>
  </cols>
  <sheetData>
    <row r="1" spans="1:76" s="74" customFormat="1" ht="3" customHeight="1" thickBot="1" x14ac:dyDescent="0.5">
      <c r="A1" s="135">
        <f>IF(SUM(A3:A49)&lt;&gt;0,SUM(A3:A49),K48)</f>
        <v>0</v>
      </c>
      <c r="B1" s="73" t="str">
        <f>IF(B50="y",MAX(B3:B50),"")</f>
        <v/>
      </c>
      <c r="E1" s="73"/>
      <c r="F1" s="73"/>
      <c r="G1" s="75"/>
      <c r="H1" s="1001"/>
      <c r="I1" s="76"/>
      <c r="K1" s="77">
        <f>P50+S50+V50+Y50+AB50+AE50+AH50+AK50+AN50</f>
        <v>0</v>
      </c>
      <c r="L1" s="620"/>
      <c r="M1" s="620"/>
      <c r="N1" s="1177"/>
      <c r="O1" s="1178"/>
      <c r="P1" s="1178"/>
      <c r="Q1" s="1179"/>
      <c r="R1" s="1178"/>
      <c r="S1" s="1178"/>
      <c r="T1" s="1179"/>
      <c r="U1" s="1178"/>
      <c r="V1" s="1178"/>
      <c r="W1" s="1179"/>
      <c r="X1" s="1178"/>
      <c r="Y1" s="1178"/>
      <c r="Z1" s="1179"/>
      <c r="AA1" s="1178"/>
      <c r="AB1" s="1178"/>
      <c r="AC1" s="1179"/>
      <c r="AD1" s="1178"/>
      <c r="AE1" s="1178"/>
      <c r="AF1" s="1179"/>
      <c r="AG1" s="1178"/>
      <c r="AH1" s="1178"/>
      <c r="AI1" s="1179"/>
      <c r="AJ1" s="1178"/>
      <c r="AK1" s="1178"/>
      <c r="AL1" s="1179"/>
      <c r="AM1" s="1178"/>
      <c r="AN1" s="1178"/>
      <c r="AO1" s="621"/>
      <c r="AP1" s="624"/>
      <c r="AQ1" s="105"/>
      <c r="AR1" s="105"/>
      <c r="AS1" s="106"/>
      <c r="AT1" s="105"/>
      <c r="AU1" s="105"/>
      <c r="AV1" s="105"/>
      <c r="AW1" s="106"/>
      <c r="AX1" s="105"/>
      <c r="AY1" s="105"/>
      <c r="AZ1" s="105"/>
      <c r="BA1" s="106"/>
      <c r="BB1" s="261"/>
      <c r="BC1" s="106"/>
      <c r="BD1" s="266"/>
      <c r="BE1" s="267"/>
      <c r="BF1" s="726"/>
      <c r="BG1" s="267"/>
      <c r="BH1" s="267"/>
      <c r="BI1" s="267"/>
      <c r="BJ1" s="267"/>
      <c r="BK1" s="267"/>
      <c r="BL1" s="267"/>
      <c r="BM1" s="267"/>
      <c r="BN1" s="267"/>
      <c r="BO1" s="267"/>
      <c r="BP1" s="267"/>
      <c r="BQ1" s="267"/>
      <c r="BR1" s="267"/>
      <c r="BS1" s="266"/>
      <c r="BT1" s="1002"/>
      <c r="BU1" s="1002"/>
      <c r="BV1" s="1002"/>
      <c r="BW1" s="1002"/>
      <c r="BX1" s="1002"/>
    </row>
    <row r="2" spans="1:76" s="1027" customFormat="1" ht="22.15" customHeight="1" thickTop="1" thickBot="1" x14ac:dyDescent="0.6">
      <c r="A2" s="1003" t="s">
        <v>9</v>
      </c>
      <c r="B2" s="1004">
        <f>+Parameter!B2</f>
        <v>46023</v>
      </c>
      <c r="C2" s="1005" t="str">
        <f>+Parameter!I15</f>
        <v>DE01 234 5678 9012 3456 78</v>
      </c>
      <c r="D2" s="1006"/>
      <c r="E2" s="1007"/>
      <c r="F2" s="1377">
        <f>EOMONTH(Apr!F2,0)+1</f>
        <v>46143</v>
      </c>
      <c r="G2" s="1377"/>
      <c r="H2" s="1377"/>
      <c r="I2" s="1375" t="str">
        <f>IF(M2=0,+Parameter!D2,IF(Mai!AO2&gt;1,+Parameter!L19,IF(N2=1,+O2,IF(Q2=1,+R2,IF(T2=1,+U2,IF(W2=1,+X2,IF(Z2=1,+AA2,IF(AC2=1,+AD2,IF(AF2=1,+AG2,IF(AI2=1,+AJ2,IF(AL2=1,+AM2,"kein Umsatz")))))))))))</f>
        <v>Haushaltskonto</v>
      </c>
      <c r="J2" s="1375"/>
      <c r="K2" s="1376"/>
      <c r="L2" s="1008" t="s">
        <v>120</v>
      </c>
      <c r="M2" s="1009">
        <f>+AP2</f>
        <v>0</v>
      </c>
      <c r="N2" s="1010">
        <f>+N51</f>
        <v>1</v>
      </c>
      <c r="O2" s="1011" t="str">
        <f>+Jahr!C3</f>
        <v>HH</v>
      </c>
      <c r="P2" s="1012">
        <f>IF(B50="y",SUMIFS(P4:P48,B4:B48,"&gt;01.01.2000",F4:F48,O2)+O3,0)</f>
        <v>0</v>
      </c>
      <c r="Q2" s="1013">
        <f>+N52</f>
        <v>1</v>
      </c>
      <c r="R2" s="1014" t="str">
        <f>+Jahr!L3</f>
        <v>Frei</v>
      </c>
      <c r="S2" s="1015">
        <f>IF(B50="y",SUMIFS(S4:S48,B4:B48,"&gt;01.01.2000",F4:F48,R2)+R3,0)</f>
        <v>0</v>
      </c>
      <c r="T2" s="1013">
        <f>+N53</f>
        <v>1</v>
      </c>
      <c r="U2" s="1016" t="str">
        <f>+Jahr!M3</f>
        <v>Arzt</v>
      </c>
      <c r="V2" s="1015">
        <f>IF(B50="y",SUMIFS(V4:V48,B4:B48,"&gt;01.01.2000",F4:F48,U2)+U3,0)</f>
        <v>0</v>
      </c>
      <c r="W2" s="1013">
        <f>+N54</f>
        <v>0</v>
      </c>
      <c r="X2" s="1017" t="str">
        <f>+Jahr!N3</f>
        <v/>
      </c>
      <c r="Y2" s="1015">
        <f>IF(B50="y",SUMIFS(Y4:Y48,B4:B48,"&gt;01.01.2000",F4:F48,X2)+X3,0)</f>
        <v>0</v>
      </c>
      <c r="Z2" s="1013">
        <f>+N55</f>
        <v>0</v>
      </c>
      <c r="AA2" s="1018" t="str">
        <f>+Jahr!P3</f>
        <v/>
      </c>
      <c r="AB2" s="1015">
        <f>IF(B50="y",SUMIFS(AB4:AB48,B4:B48,"&gt;01.01.2000",F4:F48,AA2)+AA3,0)</f>
        <v>0</v>
      </c>
      <c r="AC2" s="1013">
        <f>+N56</f>
        <v>0</v>
      </c>
      <c r="AD2" s="1019" t="str">
        <f>+Jahr!Q3</f>
        <v/>
      </c>
      <c r="AE2" s="1015">
        <f>IF(B50="y",SUMIFS(AE4:AE48,B4:B48,"&gt;01.01.2000",F4:F48,AD2)+AD3,0)</f>
        <v>0</v>
      </c>
      <c r="AF2" s="1013">
        <f>+N57</f>
        <v>0</v>
      </c>
      <c r="AG2" s="1019" t="str">
        <f>+Jahr!R3</f>
        <v/>
      </c>
      <c r="AH2" s="1015">
        <f>IF(B50="y",SUMIFS(AH4:AH48,B4:B48,"&gt;01.01.2000",F4:F48,AG2)+AG3,0)</f>
        <v>0</v>
      </c>
      <c r="AI2" s="1013">
        <f>+N58</f>
        <v>0</v>
      </c>
      <c r="AJ2" s="1020" t="str">
        <f>+Jahr!S3</f>
        <v/>
      </c>
      <c r="AK2" s="1015">
        <f>IF(B50="y",SUMIFS(AK4:AK48,B4:B48,"&gt;01.01.2000",F4:F48,AJ2)+AJ3,0)</f>
        <v>0</v>
      </c>
      <c r="AL2" s="1013">
        <f>+N59</f>
        <v>1</v>
      </c>
      <c r="AM2" s="1021" t="str">
        <f>+Jahr!O3</f>
        <v>X</v>
      </c>
      <c r="AN2" s="1022">
        <f>IF(B50="y",SUMIFS(AN4:AN48,B4:B48,"&gt;01.01.2000",F4:F48,AM2)+AM3,0)</f>
        <v>0</v>
      </c>
      <c r="AO2" s="1023">
        <f>+AL2+AI2+AF2+AC2+Z2+W2+T2+Q2+N2</f>
        <v>4</v>
      </c>
      <c r="AP2" s="1024">
        <f>IF(SUBTOTAL(109,AP3:AP48)&lt;&gt;SUM(AP3:AP48),1,0)</f>
        <v>0</v>
      </c>
      <c r="AQ2" s="107" t="str">
        <f>+Parameter!AH2</f>
        <v>EBIT</v>
      </c>
      <c r="AR2" s="107"/>
      <c r="AS2" s="228">
        <f>+AS4*Parameter!AF4+AS9*Parameter!AF9+AS14*Parameter!AF14+AS19*Parameter!AF19+AS24*Parameter!AF24+AS29*Parameter!AF29+AS34*Parameter!AF34+AS39*Parameter!AF39</f>
        <v>0</v>
      </c>
      <c r="AT2" s="797"/>
      <c r="AU2" s="797"/>
      <c r="AV2" s="798">
        <f>+BH2</f>
        <v>0</v>
      </c>
      <c r="AW2" s="798">
        <f>+BK2</f>
        <v>0</v>
      </c>
      <c r="AX2" s="798"/>
      <c r="AY2" s="798"/>
      <c r="AZ2" s="798">
        <f>+BN2</f>
        <v>0</v>
      </c>
      <c r="BA2" s="798">
        <f>+BQ2</f>
        <v>0</v>
      </c>
      <c r="BB2" s="625"/>
      <c r="BC2" s="109"/>
      <c r="BD2" s="268">
        <f>IF(AND(M2&lt;&gt;0,M64&lt;&gt;0),1,0)</f>
        <v>0</v>
      </c>
      <c r="BE2" s="1025">
        <f>+BD2+BF2+BF3</f>
        <v>0</v>
      </c>
      <c r="BF2" s="714">
        <f>COUNTBLANK(BE4:BE47)</f>
        <v>0</v>
      </c>
      <c r="BG2" s="706"/>
      <c r="BH2" s="707">
        <f>SUM(BG3:BI43)</f>
        <v>0</v>
      </c>
      <c r="BI2" s="706"/>
      <c r="BJ2" s="706"/>
      <c r="BK2" s="708">
        <f>SUM(BJ3:BL43)</f>
        <v>0</v>
      </c>
      <c r="BL2" s="709"/>
      <c r="BM2" s="709"/>
      <c r="BN2" s="710">
        <f>SUM(BM3:BO43)</f>
        <v>0</v>
      </c>
      <c r="BO2" s="709"/>
      <c r="BP2" s="709"/>
      <c r="BQ2" s="711">
        <f>SUM(BP3:BR47)</f>
        <v>0</v>
      </c>
      <c r="BR2" s="709"/>
      <c r="BS2" s="270"/>
      <c r="BT2" s="18"/>
      <c r="BU2" s="18"/>
      <c r="BV2" s="18"/>
      <c r="BW2" s="18"/>
      <c r="BX2" s="1026"/>
    </row>
    <row r="3" spans="1:76" ht="13.15" customHeight="1" thickTop="1" thickBot="1" x14ac:dyDescent="0.5">
      <c r="A3" s="1003" t="s">
        <v>9</v>
      </c>
      <c r="B3" s="1028" t="s">
        <v>4</v>
      </c>
      <c r="C3" s="1029" t="s">
        <v>94</v>
      </c>
      <c r="D3" s="1030"/>
      <c r="E3" s="1031" t="s">
        <v>77</v>
      </c>
      <c r="F3" s="1032" t="s">
        <v>160</v>
      </c>
      <c r="G3" s="1033"/>
      <c r="H3" s="1034" t="s">
        <v>6</v>
      </c>
      <c r="I3" s="1174" t="s">
        <v>0</v>
      </c>
      <c r="J3" s="1172" t="s">
        <v>1</v>
      </c>
      <c r="K3" s="1035">
        <f>IF($M$2=0,O3+R3+U3+X3+AA3+AD3+AG3+AJ3+AM3,+$N$2*O3+$Q$2*R3+$T$2*U3+$W$2*X3+$Z$2*AA3+$AC$2*AD3+$AF$2*AG3+$AI$2*AJ3+$AL$2*AM3)</f>
        <v>0</v>
      </c>
      <c r="L3" s="1036">
        <f>SUM(L4:L48)</f>
        <v>0</v>
      </c>
      <c r="M3" s="1037">
        <v>1</v>
      </c>
      <c r="N3" s="1038"/>
      <c r="O3" s="82">
        <f>+Apr!P3</f>
        <v>0</v>
      </c>
      <c r="P3" s="1039">
        <f>+O49</f>
        <v>0</v>
      </c>
      <c r="Q3" s="1040"/>
      <c r="R3" s="82">
        <f>+Apr!S3</f>
        <v>0</v>
      </c>
      <c r="S3" s="1039">
        <f>+R49</f>
        <v>0</v>
      </c>
      <c r="T3" s="1040"/>
      <c r="U3" s="82">
        <f>+Apr!V3</f>
        <v>0</v>
      </c>
      <c r="V3" s="1039">
        <f>+U49</f>
        <v>0</v>
      </c>
      <c r="W3" s="1040"/>
      <c r="X3" s="82">
        <f>+Apr!Y3</f>
        <v>0</v>
      </c>
      <c r="Y3" s="1039">
        <f>+X49</f>
        <v>0</v>
      </c>
      <c r="Z3" s="1040"/>
      <c r="AA3" s="82">
        <f>+Apr!AB3</f>
        <v>0</v>
      </c>
      <c r="AB3" s="1039">
        <f>+AA49</f>
        <v>0</v>
      </c>
      <c r="AC3" s="1040"/>
      <c r="AD3" s="82">
        <f>+Apr!AE3</f>
        <v>0</v>
      </c>
      <c r="AE3" s="1039">
        <f>+AD49</f>
        <v>0</v>
      </c>
      <c r="AF3" s="1040"/>
      <c r="AG3" s="82">
        <f>+Apr!AH3</f>
        <v>0</v>
      </c>
      <c r="AH3" s="1039">
        <f>+AG49</f>
        <v>0</v>
      </c>
      <c r="AI3" s="1040"/>
      <c r="AJ3" s="82">
        <f>+Apr!AK3</f>
        <v>0</v>
      </c>
      <c r="AK3" s="1039">
        <f>+AJ49</f>
        <v>0</v>
      </c>
      <c r="AL3" s="1040"/>
      <c r="AM3" s="1041">
        <f>+Apr!AN3</f>
        <v>0</v>
      </c>
      <c r="AN3" s="1042">
        <f>+AM49</f>
        <v>0</v>
      </c>
      <c r="AO3" s="1043" t="s">
        <v>121</v>
      </c>
      <c r="AP3" s="690" t="s">
        <v>9</v>
      </c>
      <c r="AQ3" s="1385" t="s">
        <v>93</v>
      </c>
      <c r="AR3" s="1385"/>
      <c r="AS3" s="626">
        <f>+BB4+BB9+BB14+BB19+BB24+BB29+BB34+BB39+AZ46-AS2</f>
        <v>0</v>
      </c>
      <c r="AT3" s="795"/>
      <c r="AU3" s="795"/>
      <c r="AV3" s="796" t="str">
        <f>IF(AV2&lt;&gt;0,"Zinsen","")</f>
        <v/>
      </c>
      <c r="AW3" s="796" t="str">
        <f>IF(AW2&lt;&gt;0,"Tilgung","")</f>
        <v/>
      </c>
      <c r="AX3" s="796"/>
      <c r="AY3" s="796"/>
      <c r="AZ3" s="796" t="str">
        <f>IF(AZ2&lt;&gt;0,"Rücklage","")</f>
        <v/>
      </c>
      <c r="BA3" s="796" t="str">
        <f>IF(BA2&lt;&gt;0,"Steuer","")</f>
        <v/>
      </c>
      <c r="BB3" s="391" t="s">
        <v>92</v>
      </c>
      <c r="BD3" s="268"/>
      <c r="BE3" s="725">
        <f>SUM($BF$4:$BF$47)</f>
        <v>44</v>
      </c>
      <c r="BF3" s="727">
        <f>IF(ISERROR(BE3),1,IF(BE3&lt;44,1,IF($AP$2=1,0,0)))</f>
        <v>0</v>
      </c>
      <c r="BG3" s="694" t="s">
        <v>97</v>
      </c>
      <c r="BH3" s="694" t="s">
        <v>98</v>
      </c>
      <c r="BI3" s="694" t="s">
        <v>99</v>
      </c>
      <c r="BJ3" s="695" t="s">
        <v>100</v>
      </c>
      <c r="BK3" s="695" t="s">
        <v>101</v>
      </c>
      <c r="BL3" s="695" t="s">
        <v>102</v>
      </c>
      <c r="BM3" s="696" t="s">
        <v>103</v>
      </c>
      <c r="BN3" s="696" t="s">
        <v>104</v>
      </c>
      <c r="BO3" s="696" t="s">
        <v>105</v>
      </c>
      <c r="BP3" s="697" t="s">
        <v>106</v>
      </c>
      <c r="BQ3" s="697" t="s">
        <v>107</v>
      </c>
      <c r="BR3" s="697" t="s">
        <v>108</v>
      </c>
      <c r="BS3" s="1044" t="s">
        <v>6</v>
      </c>
      <c r="BT3" s="1045" t="s">
        <v>0</v>
      </c>
      <c r="BU3" s="1045" t="s">
        <v>1</v>
      </c>
      <c r="BV3" s="1046" t="s">
        <v>36</v>
      </c>
      <c r="BW3" s="1047" t="s">
        <v>12</v>
      </c>
      <c r="BX3" s="1026"/>
    </row>
    <row r="4" spans="1:76" ht="13.35" customHeight="1" x14ac:dyDescent="0.45">
      <c r="A4" s="1003" t="str">
        <f t="shared" ref="A4:A47" si="0">IF(AND($B$50="y",B4&gt;0,B4&lt;&gt;"x",M4=$L$49),+K4,"!")</f>
        <v>!</v>
      </c>
      <c r="B4" s="721"/>
      <c r="C4" s="1180"/>
      <c r="D4" s="1181"/>
      <c r="E4" s="585"/>
      <c r="F4" s="586"/>
      <c r="G4" s="1190">
        <f t="shared" ref="G4" si="1">+$F$2</f>
        <v>46143</v>
      </c>
      <c r="H4" s="1191"/>
      <c r="I4" s="1192"/>
      <c r="J4" s="1193"/>
      <c r="K4" s="1048">
        <f>IF($M$2=0,O4+R4+U4+X4+AA4+AD4+AG4+AJ4+AM4,+$N$2*O4+$Q$2*R4+$T$2*U4+$W$2*X4+$Z$2*AA4+$AC$2*AD4+$AF$2*AG4+$AI$2*AJ4+$AL$2*AM4)</f>
        <v>0</v>
      </c>
      <c r="L4" s="1049">
        <f t="shared" ref="L4:L47" si="2">IF(ISERROR(+H4+I4+J4),1,0)</f>
        <v>0</v>
      </c>
      <c r="M4" s="1050">
        <f t="shared" ref="M4:M25" si="3">IF(AND(B4&gt;0,B4&lt;&gt;"x",M3&lt;&gt;0),+M3+1,0)</f>
        <v>0</v>
      </c>
      <c r="N4" s="1051">
        <f>IF($F4=$O$2,1,0)</f>
        <v>0</v>
      </c>
      <c r="O4" s="87">
        <f>IF(AND($B4&lt;&gt;"-",$F4=O$2),O3+$H4+$I4+$J4,+O3)</f>
        <v>0</v>
      </c>
      <c r="P4" s="87" t="str">
        <f>IF(AND($B4&lt;&gt;"-",$F4=O$2),+$H4+$I4+$J4,"")</f>
        <v/>
      </c>
      <c r="Q4" s="1052">
        <f>IF($F4=$R$2,1,0)</f>
        <v>0</v>
      </c>
      <c r="R4" s="87">
        <f>IF(AND($B4&lt;&gt;"-",$F4=R$2),R3+$H4+$I4+$J4,+R3)</f>
        <v>0</v>
      </c>
      <c r="S4" s="87" t="str">
        <f>IF(AND($B4&lt;&gt;"-",$F4=R$2),+$H4+$I4+$J4,"")</f>
        <v/>
      </c>
      <c r="T4" s="1052">
        <f>IF($F4=$U$2,1,0)</f>
        <v>0</v>
      </c>
      <c r="U4" s="87">
        <f>IF(AND($B4&lt;&gt;"-",$F4=U$2),U3+$H4+$I4+$J4,+U3)</f>
        <v>0</v>
      </c>
      <c r="V4" s="87" t="str">
        <f>IF(AND($B4&lt;&gt;"-",$F4=U$2),+$H4+$I4+$J4,"")</f>
        <v/>
      </c>
      <c r="W4" s="1052">
        <f>IF($F4=$X$2,1,0)</f>
        <v>1</v>
      </c>
      <c r="X4" s="87">
        <f>IF(AND($B4&lt;&gt;"-",$F4=X$2),X3+$H4+$I4+$J4,+X3)</f>
        <v>0</v>
      </c>
      <c r="Y4" s="87">
        <f>IF(AND($B4&lt;&gt;"-",$F4=X$2),+$H4+$I4+$J4,"")</f>
        <v>0</v>
      </c>
      <c r="Z4" s="1052">
        <f>IF($F4=$AA$2,1,0)</f>
        <v>1</v>
      </c>
      <c r="AA4" s="87">
        <f>IF(AND($B4&lt;&gt;"-",$F4=AA$2),AA3+$H4+$I4+$J4,+AA3)</f>
        <v>0</v>
      </c>
      <c r="AB4" s="87">
        <f>IF(AND($B4&lt;&gt;"-",$F4=AA$2),+$H4+$I4+$J4,"")</f>
        <v>0</v>
      </c>
      <c r="AC4" s="1052">
        <f>IF($F4=$AD$2,1,0)</f>
        <v>1</v>
      </c>
      <c r="AD4" s="87">
        <f>IF(AND($B4&lt;&gt;"-",$F4=AD$2),AD3+$H4+$I4+$J4,+AD3)</f>
        <v>0</v>
      </c>
      <c r="AE4" s="87">
        <f>IF(AND($B4&lt;&gt;"-",$F4=AD$2),+$H4+$I4+$J4,"")</f>
        <v>0</v>
      </c>
      <c r="AF4" s="1052">
        <f>IF($F4=$AG$2,1,0)</f>
        <v>1</v>
      </c>
      <c r="AG4" s="87">
        <f>IF(AND($B4&lt;&gt;"-",$F4=AG$2),AG3+$H4+$I4+$J4,+AG3)</f>
        <v>0</v>
      </c>
      <c r="AH4" s="87">
        <f>IF(AND($B4&lt;&gt;"-",$F4=AG$2),+$H4+$I4+$J4,"")</f>
        <v>0</v>
      </c>
      <c r="AI4" s="1052">
        <f>IF($F4=$AJ$2,1,0)</f>
        <v>1</v>
      </c>
      <c r="AJ4" s="87">
        <f>IF(AND($B4&lt;&gt;"-",$F4=AJ$2),AJ3+$H4+$I4+$J4,+AJ3)</f>
        <v>0</v>
      </c>
      <c r="AK4" s="87">
        <f>IF(AND($B4&lt;&gt;"-",$F4=AJ$2),+$H4+$I4+$J4,"")</f>
        <v>0</v>
      </c>
      <c r="AL4" s="1052">
        <f>IF($F4=$AM$2,1,0)</f>
        <v>0</v>
      </c>
      <c r="AM4" s="91">
        <f>IF(AND($B4&lt;&gt;"-",$F4=AM$2),AM3+$H4+$I4+$J4,+AM3)</f>
        <v>0</v>
      </c>
      <c r="AN4" s="91" t="str">
        <f>IF(AND($B4&lt;&gt;"-",$F4=AM$2),+$H4+$I4+$J4,"")</f>
        <v/>
      </c>
      <c r="AO4" s="1053">
        <f>IF(AP4="E",1,0)</f>
        <v>0</v>
      </c>
      <c r="AP4" s="1054">
        <f>IF(F4&lt;&gt;"",1,0)</f>
        <v>0</v>
      </c>
      <c r="AQ4" s="215" t="str">
        <f>+Parameter!B4</f>
        <v>HH</v>
      </c>
      <c r="AR4" s="631"/>
      <c r="AS4" s="632">
        <f>SUM(AS5:AS8)</f>
        <v>0</v>
      </c>
      <c r="AT4" s="632"/>
      <c r="AU4" s="632"/>
      <c r="AV4" s="632"/>
      <c r="AW4" s="632">
        <f>SUM(AW5:AW8)</f>
        <v>0</v>
      </c>
      <c r="AX4" s="632"/>
      <c r="AY4" s="632"/>
      <c r="AZ4" s="632"/>
      <c r="BA4" s="632">
        <f>SUM(BA5:BA8)</f>
        <v>0</v>
      </c>
      <c r="BB4" s="633">
        <f>+BA4+AW4+AS4</f>
        <v>0</v>
      </c>
      <c r="BD4" s="268"/>
      <c r="BE4" s="274">
        <f>IF($I$2=AQ4,1,IF($I$2=Jahr!$M$7,1,0))</f>
        <v>1</v>
      </c>
      <c r="BF4" s="728">
        <v>1</v>
      </c>
      <c r="BG4" s="227"/>
      <c r="BH4" s="227"/>
      <c r="BI4" s="227"/>
      <c r="BJ4" s="227"/>
      <c r="BK4" s="227"/>
      <c r="BL4" s="227"/>
      <c r="BM4" s="227"/>
      <c r="BN4" s="227"/>
      <c r="BO4" s="227"/>
      <c r="BP4" s="273"/>
      <c r="BQ4" s="273"/>
      <c r="BR4" s="273"/>
      <c r="BV4" s="1055"/>
      <c r="BW4" s="1056"/>
      <c r="BX4" s="1026"/>
    </row>
    <row r="5" spans="1:76" ht="13.35" customHeight="1" x14ac:dyDescent="0.45">
      <c r="A5" s="1003" t="str">
        <f t="shared" si="0"/>
        <v>!</v>
      </c>
      <c r="B5" s="721"/>
      <c r="C5" s="1180"/>
      <c r="D5" s="722"/>
      <c r="E5" s="585"/>
      <c r="F5" s="586"/>
      <c r="G5" s="592"/>
      <c r="H5" s="1191"/>
      <c r="I5" s="1192"/>
      <c r="J5" s="1193"/>
      <c r="K5" s="1057">
        <f t="shared" ref="K5:K47" si="4">IF($M$2=0,O5+R5+U5+X5+AA5+AD5+AG5+AJ5+AM5,+$N$2*O5+$Q$2*R5+$T$2*U5+$W$2*X5+$Z$2*AA5+$AC$2*AD5+$AF$2*AG5+$AI$2*AJ5+$AL$2*AM5)</f>
        <v>0</v>
      </c>
      <c r="L5" s="1049">
        <f t="shared" si="2"/>
        <v>0</v>
      </c>
      <c r="M5" s="1050">
        <f t="shared" si="3"/>
        <v>0</v>
      </c>
      <c r="N5" s="1051">
        <f t="shared" ref="N5:N47" si="5">IF($F5=$O$2,1,0)</f>
        <v>0</v>
      </c>
      <c r="O5" s="87">
        <f t="shared" ref="O5:O47" si="6">IF(AND($B5&lt;&gt;"-",$F5=O$2),O4+$H5+$I5+$J5,+O4)</f>
        <v>0</v>
      </c>
      <c r="P5" s="87" t="str">
        <f t="shared" ref="P5:P47" si="7">IF(AND($B5&lt;&gt;"-",$F5=O$2),+$H5+$I5+$J5,"")</f>
        <v/>
      </c>
      <c r="Q5" s="1052">
        <f t="shared" ref="Q5:Q47" si="8">IF($F5=$R$2,1,0)</f>
        <v>0</v>
      </c>
      <c r="R5" s="87">
        <f t="shared" ref="R5:R47" si="9">IF(AND($B5&lt;&gt;"-",$F5=R$2),R4+$H5+$I5+$J5,+R4)</f>
        <v>0</v>
      </c>
      <c r="S5" s="87" t="str">
        <f t="shared" ref="S5:S47" si="10">IF(AND($B5&lt;&gt;"-",$F5=R$2),+$H5+$I5+$J5,"")</f>
        <v/>
      </c>
      <c r="T5" s="1052">
        <f t="shared" ref="T5:T47" si="11">IF($F5=$U$2,1,0)</f>
        <v>0</v>
      </c>
      <c r="U5" s="87">
        <f t="shared" ref="U5:U47" si="12">IF(AND($B5&lt;&gt;"-",$F5=U$2),U4+$H5+$I5+$J5,+U4)</f>
        <v>0</v>
      </c>
      <c r="V5" s="87" t="str">
        <f t="shared" ref="V5:V47" si="13">IF(AND($B5&lt;&gt;"-",$F5=U$2),+$H5+$I5+$J5,"")</f>
        <v/>
      </c>
      <c r="W5" s="1052">
        <f t="shared" ref="W5:W47" si="14">IF($F5=$X$2,1,0)</f>
        <v>1</v>
      </c>
      <c r="X5" s="87">
        <f t="shared" ref="X5:X47" si="15">IF(AND($B5&lt;&gt;"-",$F5=X$2),X4+$H5+$I5+$J5,+X4)</f>
        <v>0</v>
      </c>
      <c r="Y5" s="87">
        <f t="shared" ref="Y5:Y47" si="16">IF(AND($B5&lt;&gt;"-",$F5=X$2),+$H5+$I5+$J5,"")</f>
        <v>0</v>
      </c>
      <c r="Z5" s="1052">
        <f t="shared" ref="Z5:Z47" si="17">IF($F5=$AA$2,1,0)</f>
        <v>1</v>
      </c>
      <c r="AA5" s="87">
        <f t="shared" ref="AA5:AA47" si="18">IF(AND($B5&lt;&gt;"-",$F5=AA$2),AA4+$H5+$I5+$J5,+AA4)</f>
        <v>0</v>
      </c>
      <c r="AB5" s="87">
        <f t="shared" ref="AB5:AB47" si="19">IF(AND($B5&lt;&gt;"-",$F5=AA$2),+$H5+$I5+$J5,"")</f>
        <v>0</v>
      </c>
      <c r="AC5" s="1052">
        <f t="shared" ref="AC5:AC47" si="20">IF($F5=$AD$2,1,0)</f>
        <v>1</v>
      </c>
      <c r="AD5" s="87">
        <f t="shared" ref="AD5:AD47" si="21">IF(AND($B5&lt;&gt;"-",$F5=AD$2),AD4+$H5+$I5+$J5,+AD4)</f>
        <v>0</v>
      </c>
      <c r="AE5" s="87">
        <f t="shared" ref="AE5:AE47" si="22">IF(AND($B5&lt;&gt;"-",$F5=AD$2),+$H5+$I5+$J5,"")</f>
        <v>0</v>
      </c>
      <c r="AF5" s="1052">
        <f t="shared" ref="AF5:AF47" si="23">IF($F5=$AG$2,1,0)</f>
        <v>1</v>
      </c>
      <c r="AG5" s="87">
        <f t="shared" ref="AG5:AG47" si="24">IF(AND($B5&lt;&gt;"-",$F5=AG$2),AG4+$H5+$I5+$J5,+AG4)</f>
        <v>0</v>
      </c>
      <c r="AH5" s="87">
        <f t="shared" ref="AH5:AH47" si="25">IF(AND($B5&lt;&gt;"-",$F5=AG$2),+$H5+$I5+$J5,"")</f>
        <v>0</v>
      </c>
      <c r="AI5" s="1052">
        <f t="shared" ref="AI5:AI47" si="26">IF($F5=$AJ$2,1,0)</f>
        <v>1</v>
      </c>
      <c r="AJ5" s="87">
        <f t="shared" ref="AJ5:AJ47" si="27">IF(AND($B5&lt;&gt;"-",$F5=AJ$2),AJ4+$H5+$I5+$J5,+AJ4)</f>
        <v>0</v>
      </c>
      <c r="AK5" s="87">
        <f t="shared" ref="AK5:AK47" si="28">IF(AND($B5&lt;&gt;"-",$F5=AJ$2),+$H5+$I5+$J5,"")</f>
        <v>0</v>
      </c>
      <c r="AL5" s="1052">
        <f t="shared" ref="AL5:AL47" si="29">IF($F5=$AM$2,1,0)</f>
        <v>0</v>
      </c>
      <c r="AM5" s="91">
        <f t="shared" ref="AM5:AM46" si="30">IF(AND($B5&lt;&gt;"-",$F5=AM$2),AM4+$H5+$I5+$J5,+AM4)</f>
        <v>0</v>
      </c>
      <c r="AN5" s="91" t="str">
        <f t="shared" ref="AN5:AN46" si="31">IF(AND($B5&lt;&gt;"-",$F5=AM$2),+$H5+$I5+$J5,"")</f>
        <v/>
      </c>
      <c r="AO5" s="1058" t="str">
        <f>+Parameter!$D$4</f>
        <v>A</v>
      </c>
      <c r="AP5" s="1054">
        <f t="shared" ref="AP5:AP47" si="32">IF(F5&lt;&gt;"",1,0)</f>
        <v>0</v>
      </c>
      <c r="AQ5" s="368" t="str">
        <f>+Parameter!AH5</f>
        <v>B</v>
      </c>
      <c r="AR5" s="369" t="str">
        <f>+Parameter!AI5</f>
        <v>Bargeld</v>
      </c>
      <c r="AS5" s="622">
        <f>SUMIFS($I$4:$I$48,$F$4:$F$48,AQ4,$E$4:$E$48,AQ5)+SUMIFS($J$4:$J$48,$F$4:$F$48,AQ4,$E$4:$E$48,AQ5)+SUMIFS($H$4:$H$48,$F$4:$F$48,AQ4,$E$4:$E$48,AQ5)</f>
        <v>0</v>
      </c>
      <c r="AT5" s="367"/>
      <c r="AU5" s="368" t="str">
        <f>+Parameter!AL5</f>
        <v>A</v>
      </c>
      <c r="AV5" s="369" t="str">
        <f>+Parameter!AM5</f>
        <v>Ausstattung</v>
      </c>
      <c r="AW5" s="367">
        <f>SUMIFS($I$4:$I$48,$F$4:$F$48,AQ4,$E$4:$E$48,AU5)+SUMIFS($J$4:$J$48,$F$4:$F$48,AQ4,$E$4:$E$48,AU5)+SUMIFS($H$4:$H$48,$F$4:$F$48,AQ4,$E$4:$E$48,AU5)</f>
        <v>0</v>
      </c>
      <c r="AX5" s="367"/>
      <c r="AY5" s="368" t="str">
        <f>+Parameter!AP5</f>
        <v>G</v>
      </c>
      <c r="AZ5" s="369" t="str">
        <f>+Parameter!AQ5</f>
        <v>Gaststätten</v>
      </c>
      <c r="BA5" s="367">
        <f>SUMIFS($I$4:$I$48,$F$4:$F$48,AQ4,$E$4:$E$48,AY5)+SUMIFS($J$4:$J$48,$F$4:$F$48,AQ4,$E$4:$E$48,AY5)+SUMIFS($H$4:$H$48,$F$4:$F$48,AQ4,$E$4:$E$48,AY5)</f>
        <v>0</v>
      </c>
      <c r="BB5" s="370" t="str">
        <f>IF(AND($B$50="y",BB6&lt;&gt;0),"aktuell","")</f>
        <v/>
      </c>
      <c r="BD5" s="268"/>
      <c r="BE5" s="274">
        <f>IF($I$2=AQ4,1,IF($I$2=Jahr!$M$7,1,0))</f>
        <v>1</v>
      </c>
      <c r="BF5" s="728">
        <v>1</v>
      </c>
      <c r="BG5" s="699">
        <f>IF(ISERROR(FIND("insen",$AR5,1)),0,+$AS5)</f>
        <v>0</v>
      </c>
      <c r="BH5" s="699">
        <f>IF(ISERROR(FIND("insen",$AV5,1)),0,+$AW5)</f>
        <v>0</v>
      </c>
      <c r="BI5" s="699">
        <f>IF(ISERROR(FIND("insen",$AZ5,1)),0,+$BA5)</f>
        <v>0</v>
      </c>
      <c r="BJ5" s="700">
        <f>IF(ISERROR(FIND("ilgung",$AR5,1)),0,+$AS5)</f>
        <v>0</v>
      </c>
      <c r="BK5" s="700">
        <f>IF(ISERROR(FIND("ilgung",$AV5,1)),0,+$AW5)</f>
        <v>0</v>
      </c>
      <c r="BL5" s="700">
        <f>IF(ISERROR(FIND("ilgung",$AZ5,1)),0,+$BA5)</f>
        <v>0</v>
      </c>
      <c r="BM5" s="701">
        <f>IF(ISERROR(FIND("ücklage",$AR5,1)),0,+$AS5)</f>
        <v>0</v>
      </c>
      <c r="BN5" s="701">
        <f>IF(ISERROR(FIND("ücklage",$AV5,1)),0,+$AW5)</f>
        <v>0</v>
      </c>
      <c r="BO5" s="701">
        <f>IF(ISERROR(FIND("ücklage",$AZ5,1)),0,+$BA5)</f>
        <v>0</v>
      </c>
      <c r="BP5" s="698">
        <f>IF(ISERROR(FIND("teuer",$AR5,1)),0,+$AS5)</f>
        <v>0</v>
      </c>
      <c r="BQ5" s="698">
        <f>IF(ISERROR(FIND("teuer",$AV5,1)),0,+$AW5)</f>
        <v>0</v>
      </c>
      <c r="BR5" s="698">
        <f>IF(ISERROR(FIND("teuer",$AZ5,1)),0,+$BA5)</f>
        <v>0</v>
      </c>
      <c r="BS5" s="270" t="s">
        <v>8</v>
      </c>
      <c r="BV5" s="1055"/>
      <c r="BW5" s="1056"/>
      <c r="BX5" s="1026"/>
    </row>
    <row r="6" spans="1:76" ht="13.35" customHeight="1" x14ac:dyDescent="0.45">
      <c r="A6" s="1003" t="str">
        <f t="shared" si="0"/>
        <v>!</v>
      </c>
      <c r="B6" s="721"/>
      <c r="C6" s="1180"/>
      <c r="D6" s="722"/>
      <c r="E6" s="585"/>
      <c r="F6" s="586"/>
      <c r="G6" s="592"/>
      <c r="H6" s="1191"/>
      <c r="I6" s="1192"/>
      <c r="J6" s="1193"/>
      <c r="K6" s="1057">
        <f t="shared" si="4"/>
        <v>0</v>
      </c>
      <c r="L6" s="1049">
        <f t="shared" si="2"/>
        <v>0</v>
      </c>
      <c r="M6" s="1050">
        <f t="shared" si="3"/>
        <v>0</v>
      </c>
      <c r="N6" s="1051">
        <f t="shared" si="5"/>
        <v>0</v>
      </c>
      <c r="O6" s="87">
        <f t="shared" si="6"/>
        <v>0</v>
      </c>
      <c r="P6" s="87" t="str">
        <f t="shared" si="7"/>
        <v/>
      </c>
      <c r="Q6" s="1052">
        <f t="shared" si="8"/>
        <v>0</v>
      </c>
      <c r="R6" s="87">
        <f t="shared" si="9"/>
        <v>0</v>
      </c>
      <c r="S6" s="87" t="str">
        <f t="shared" si="10"/>
        <v/>
      </c>
      <c r="T6" s="1052">
        <f t="shared" si="11"/>
        <v>0</v>
      </c>
      <c r="U6" s="87">
        <f t="shared" si="12"/>
        <v>0</v>
      </c>
      <c r="V6" s="87" t="str">
        <f t="shared" si="13"/>
        <v/>
      </c>
      <c r="W6" s="1052">
        <f t="shared" si="14"/>
        <v>1</v>
      </c>
      <c r="X6" s="87">
        <f t="shared" si="15"/>
        <v>0</v>
      </c>
      <c r="Y6" s="87">
        <f t="shared" si="16"/>
        <v>0</v>
      </c>
      <c r="Z6" s="1052">
        <f t="shared" si="17"/>
        <v>1</v>
      </c>
      <c r="AA6" s="87">
        <f t="shared" si="18"/>
        <v>0</v>
      </c>
      <c r="AB6" s="87">
        <f t="shared" si="19"/>
        <v>0</v>
      </c>
      <c r="AC6" s="1052">
        <f t="shared" si="20"/>
        <v>1</v>
      </c>
      <c r="AD6" s="87">
        <f t="shared" si="21"/>
        <v>0</v>
      </c>
      <c r="AE6" s="87">
        <f t="shared" si="22"/>
        <v>0</v>
      </c>
      <c r="AF6" s="1052">
        <f t="shared" si="23"/>
        <v>1</v>
      </c>
      <c r="AG6" s="87">
        <f t="shared" si="24"/>
        <v>0</v>
      </c>
      <c r="AH6" s="87">
        <f t="shared" si="25"/>
        <v>0</v>
      </c>
      <c r="AI6" s="1052">
        <f t="shared" si="26"/>
        <v>1</v>
      </c>
      <c r="AJ6" s="87">
        <f t="shared" si="27"/>
        <v>0</v>
      </c>
      <c r="AK6" s="87">
        <f t="shared" si="28"/>
        <v>0</v>
      </c>
      <c r="AL6" s="1052">
        <f t="shared" si="29"/>
        <v>0</v>
      </c>
      <c r="AM6" s="91">
        <f t="shared" si="30"/>
        <v>0</v>
      </c>
      <c r="AN6" s="91" t="str">
        <f t="shared" si="31"/>
        <v/>
      </c>
      <c r="AO6" s="1058" t="str">
        <f>+Parameter!$D$4</f>
        <v>A</v>
      </c>
      <c r="AP6" s="1054">
        <f t="shared" si="32"/>
        <v>0</v>
      </c>
      <c r="AQ6" s="369" t="str">
        <f>+Parameter!AH6</f>
        <v>K</v>
      </c>
      <c r="AR6" s="369" t="str">
        <f>+Parameter!AI6</f>
        <v>Kreditkarte LH</v>
      </c>
      <c r="AS6" s="622">
        <f>SUMIFS($I$4:$I$48,$F$4:$F$48,AQ4,$E$4:$E$48,AQ6)+SUMIFS($J$4:$J$48,$F$4:$F$48,AQ4,$E$4:$E$48,AQ6)+SUMIFS($H$4:$H$48,$F$4:$F$48,AQ4,$E$4:$E$48,AQ6)</f>
        <v>0</v>
      </c>
      <c r="AT6" s="367"/>
      <c r="AU6" s="369" t="str">
        <f>+Parameter!AL6</f>
        <v>F</v>
      </c>
      <c r="AV6" s="369" t="str">
        <f>+Parameter!AM6</f>
        <v>Friseur</v>
      </c>
      <c r="AW6" s="367">
        <f>SUMIFS($I$4:$I$48,$F$4:$F$48,AQ4,$E$4:$E$48,AU6)+SUMIFS($J$4:$J$48,$F$4:$F$48,AQ4,$E$4:$E$48,AU6)+SUMIFS($H$4:$H$48,$F$4:$F$48,AQ4,$E$4:$E$48,AU6)</f>
        <v>0</v>
      </c>
      <c r="AX6" s="367"/>
      <c r="AY6" s="369">
        <f>+Parameter!AP6</f>
        <v>0</v>
      </c>
      <c r="AZ6" s="369">
        <f>+Parameter!AQ6</f>
        <v>0</v>
      </c>
      <c r="BA6" s="367">
        <f>SUMIFS($I$4:$I$48,$F$4:$F$48,AQ4,$E$4:$E$48,AY6)+SUMIFS($J$4:$J$48,$F$4:$F$48,AQ4,$E$4:$E$48,AY6)+SUMIFS($H$4:$H$48,$F$4:$F$48,AQ4,$E$4:$E$48,AY6)</f>
        <v>0</v>
      </c>
      <c r="BB6" s="371">
        <f>+P2</f>
        <v>0</v>
      </c>
      <c r="BD6" s="268"/>
      <c r="BE6" s="274">
        <f>IF($I$2=AQ4,1,IF($I$2=Jahr!$M$7,1,0))</f>
        <v>1</v>
      </c>
      <c r="BF6" s="728">
        <v>1</v>
      </c>
      <c r="BG6" s="699">
        <f t="shared" ref="BG6:BG43" si="33">IF(ISERROR(FIND("insen",$AR6,1)),0,+$AS6)</f>
        <v>0</v>
      </c>
      <c r="BH6" s="699">
        <f t="shared" ref="BH6:BH43" si="34">IF(ISERROR(FIND("insen",$AV6,1)),0,+$AW6)</f>
        <v>0</v>
      </c>
      <c r="BI6" s="699">
        <f t="shared" ref="BI6:BI43" si="35">IF(ISERROR(FIND("insen",$AZ6,1)),0,+$BA6)</f>
        <v>0</v>
      </c>
      <c r="BJ6" s="700">
        <f t="shared" ref="BJ6:BJ43" si="36">IF(ISERROR(FIND("ilgung",$AR6,1)),0,+$AS6)</f>
        <v>0</v>
      </c>
      <c r="BK6" s="700">
        <f t="shared" ref="BK6:BK43" si="37">IF(ISERROR(FIND("ilgung",$AV6,1)),0,+$AW6)</f>
        <v>0</v>
      </c>
      <c r="BL6" s="700">
        <f t="shared" ref="BL6:BL43" si="38">IF(ISERROR(FIND("ilgung",$AZ6,1)),0,+$BA6)</f>
        <v>0</v>
      </c>
      <c r="BM6" s="701">
        <f t="shared" ref="BM6:BM43" si="39">IF(ISERROR(FIND("ücklage",$AR6,1)),0,+$AS6)</f>
        <v>0</v>
      </c>
      <c r="BN6" s="701">
        <f t="shared" ref="BN6:BN43" si="40">IF(ISERROR(FIND("ücklage",$AV6,1)),0,+$AW6)</f>
        <v>0</v>
      </c>
      <c r="BO6" s="701">
        <f t="shared" ref="BO6:BO43" si="41">IF(ISERROR(FIND("ücklage",$AZ6,1)),0,+$BA6)</f>
        <v>0</v>
      </c>
      <c r="BP6" s="698">
        <f t="shared" ref="BP6:BP43" si="42">IF(ISERROR(FIND("teuer",$AR6,1)),0,+$AS6)</f>
        <v>0</v>
      </c>
      <c r="BQ6" s="698">
        <f t="shared" ref="BQ6:BQ43" si="43">IF(ISERROR(FIND("teuer",$AV6,1)),0,+$AW6)</f>
        <v>0</v>
      </c>
      <c r="BR6" s="698">
        <f t="shared" ref="BR6:BR43" si="44">IF(ISERROR(FIND("teuer",$AZ6,1)),0,+$BA6)</f>
        <v>0</v>
      </c>
      <c r="BS6" s="275">
        <f>SUMIFS($H$4:$H$48,$F$4:$F$48,AQ4,$B$4:$B$48,"&gt;0")</f>
        <v>0</v>
      </c>
      <c r="BT6" s="275">
        <f>SUMIFS($I$4:$I$48,$F$4:$F$48,AQ4,$B$4:$B$48,"&gt;0")</f>
        <v>0</v>
      </c>
      <c r="BU6" s="275">
        <f>SUMIFS($J$4:$J$48,$F$4:$F$48,AQ4,$B$4:$B$48,"&gt;0")</f>
        <v>0</v>
      </c>
      <c r="BV6" s="276"/>
      <c r="BW6" s="1056"/>
      <c r="BX6" s="1026"/>
    </row>
    <row r="7" spans="1:76" ht="13.35" customHeight="1" x14ac:dyDescent="0.45">
      <c r="A7" s="1003" t="str">
        <f t="shared" si="0"/>
        <v>!</v>
      </c>
      <c r="B7" s="721"/>
      <c r="C7" s="1180"/>
      <c r="D7" s="722"/>
      <c r="E7" s="585"/>
      <c r="F7" s="586"/>
      <c r="G7" s="592"/>
      <c r="H7" s="1191"/>
      <c r="I7" s="1192"/>
      <c r="J7" s="1193"/>
      <c r="K7" s="1057">
        <f t="shared" si="4"/>
        <v>0</v>
      </c>
      <c r="L7" s="1049">
        <f t="shared" si="2"/>
        <v>0</v>
      </c>
      <c r="M7" s="1050">
        <f t="shared" si="3"/>
        <v>0</v>
      </c>
      <c r="N7" s="1051">
        <f t="shared" si="5"/>
        <v>0</v>
      </c>
      <c r="O7" s="87">
        <f t="shared" si="6"/>
        <v>0</v>
      </c>
      <c r="P7" s="87" t="str">
        <f t="shared" si="7"/>
        <v/>
      </c>
      <c r="Q7" s="1052">
        <f t="shared" si="8"/>
        <v>0</v>
      </c>
      <c r="R7" s="87">
        <f t="shared" si="9"/>
        <v>0</v>
      </c>
      <c r="S7" s="87" t="str">
        <f t="shared" si="10"/>
        <v/>
      </c>
      <c r="T7" s="1052">
        <f t="shared" si="11"/>
        <v>0</v>
      </c>
      <c r="U7" s="87">
        <f t="shared" si="12"/>
        <v>0</v>
      </c>
      <c r="V7" s="87" t="str">
        <f t="shared" si="13"/>
        <v/>
      </c>
      <c r="W7" s="1052">
        <f t="shared" si="14"/>
        <v>1</v>
      </c>
      <c r="X7" s="87">
        <f t="shared" si="15"/>
        <v>0</v>
      </c>
      <c r="Y7" s="87">
        <f t="shared" si="16"/>
        <v>0</v>
      </c>
      <c r="Z7" s="1052">
        <f t="shared" si="17"/>
        <v>1</v>
      </c>
      <c r="AA7" s="87">
        <f t="shared" si="18"/>
        <v>0</v>
      </c>
      <c r="AB7" s="87">
        <f t="shared" si="19"/>
        <v>0</v>
      </c>
      <c r="AC7" s="1052">
        <f t="shared" si="20"/>
        <v>1</v>
      </c>
      <c r="AD7" s="87">
        <f t="shared" si="21"/>
        <v>0</v>
      </c>
      <c r="AE7" s="87">
        <f t="shared" si="22"/>
        <v>0</v>
      </c>
      <c r="AF7" s="1052">
        <f t="shared" si="23"/>
        <v>1</v>
      </c>
      <c r="AG7" s="87">
        <f t="shared" si="24"/>
        <v>0</v>
      </c>
      <c r="AH7" s="87">
        <f t="shared" si="25"/>
        <v>0</v>
      </c>
      <c r="AI7" s="1052">
        <f t="shared" si="26"/>
        <v>1</v>
      </c>
      <c r="AJ7" s="87">
        <f t="shared" si="27"/>
        <v>0</v>
      </c>
      <c r="AK7" s="87">
        <f t="shared" si="28"/>
        <v>0</v>
      </c>
      <c r="AL7" s="1052">
        <f t="shared" si="29"/>
        <v>0</v>
      </c>
      <c r="AM7" s="91">
        <f t="shared" si="30"/>
        <v>0</v>
      </c>
      <c r="AN7" s="91" t="str">
        <f t="shared" si="31"/>
        <v/>
      </c>
      <c r="AO7" s="1058" t="str">
        <f>+Parameter!$D$4</f>
        <v>A</v>
      </c>
      <c r="AP7" s="1054">
        <f t="shared" si="32"/>
        <v>0</v>
      </c>
      <c r="AQ7" s="369" t="str">
        <f>+Parameter!AH7</f>
        <v>L</v>
      </c>
      <c r="AR7" s="369" t="str">
        <f>+Parameter!AI7</f>
        <v>Lebensmittel</v>
      </c>
      <c r="AS7" s="622">
        <f>SUMIFS($I$4:$I$48,$F$4:$F$48,AQ4,$E$4:$E$48,AQ7)+SUMIFS($J$4:$J$48,$F$4:$F$48,AQ4,$E$4:$E$48,AQ7)+SUMIFS($H$4:$H$48,$F$4:$F$48,AQ4,$E$4:$E$48,AQ7)</f>
        <v>0</v>
      </c>
      <c r="AT7" s="367"/>
      <c r="AU7" s="369" t="str">
        <f>+Parameter!AL7</f>
        <v>I</v>
      </c>
      <c r="AV7" s="369" t="str">
        <f>+Parameter!AM7</f>
        <v>Internet</v>
      </c>
      <c r="AW7" s="367">
        <f>SUMIFS($I$4:$I$48,$F$4:$F$48,AQ4,$E$4:$E$48,AU7)+SUMIFS($J$4:$J$48,$F$4:$F$48,AQ4,$E$4:$E$48,AU7)+SUMIFS($H$4:$H$48,$F$4:$F$48,AQ4,$E$4:$E$48,AU7)</f>
        <v>0</v>
      </c>
      <c r="AX7" s="367"/>
      <c r="AY7" s="369">
        <f>+Parameter!AP7</f>
        <v>0</v>
      </c>
      <c r="AZ7" s="369">
        <f>+Parameter!AQ7</f>
        <v>0</v>
      </c>
      <c r="BA7" s="367">
        <f>SUMIFS($I$4:$I$48,$F$4:$F$48,AQ4,$E$4:$E$48,AY7)+SUMIFS($J$4:$J$48,$F$4:$F$48,AQ4,$E$4:$E$48,AY7)+SUMIFS($H$4:$H$48,$F$4:$F$48,AQ4,$E$4:$E$48,AY7)</f>
        <v>0</v>
      </c>
      <c r="BB7" s="372" t="str">
        <f>IF(BB8&lt;&gt;0,"Monatsende","")</f>
        <v/>
      </c>
      <c r="BD7" s="268"/>
      <c r="BE7" s="274">
        <f>IF($I$2=AQ4,1,IF($I$2=Jahr!$M$7,1,0))</f>
        <v>1</v>
      </c>
      <c r="BF7" s="728">
        <v>1</v>
      </c>
      <c r="BG7" s="699">
        <f t="shared" si="33"/>
        <v>0</v>
      </c>
      <c r="BH7" s="699">
        <f t="shared" si="34"/>
        <v>0</v>
      </c>
      <c r="BI7" s="699">
        <f t="shared" si="35"/>
        <v>0</v>
      </c>
      <c r="BJ7" s="700">
        <f t="shared" si="36"/>
        <v>0</v>
      </c>
      <c r="BK7" s="700">
        <f t="shared" si="37"/>
        <v>0</v>
      </c>
      <c r="BL7" s="700">
        <f t="shared" si="38"/>
        <v>0</v>
      </c>
      <c r="BM7" s="701">
        <f t="shared" si="39"/>
        <v>0</v>
      </c>
      <c r="BN7" s="701">
        <f t="shared" si="40"/>
        <v>0</v>
      </c>
      <c r="BO7" s="701">
        <f t="shared" si="41"/>
        <v>0</v>
      </c>
      <c r="BP7" s="698">
        <f t="shared" si="42"/>
        <v>0</v>
      </c>
      <c r="BQ7" s="698">
        <f t="shared" si="43"/>
        <v>0</v>
      </c>
      <c r="BR7" s="698">
        <f t="shared" si="44"/>
        <v>0</v>
      </c>
      <c r="BS7" s="270" t="s">
        <v>22</v>
      </c>
      <c r="BV7" s="1055"/>
      <c r="BW7" s="1056"/>
      <c r="BX7" s="1026"/>
    </row>
    <row r="8" spans="1:76" ht="13.35" customHeight="1" x14ac:dyDescent="0.45">
      <c r="A8" s="1003" t="str">
        <f t="shared" si="0"/>
        <v>!</v>
      </c>
      <c r="B8" s="721"/>
      <c r="C8" s="1180"/>
      <c r="D8" s="722"/>
      <c r="E8" s="585"/>
      <c r="F8" s="586"/>
      <c r="G8" s="592"/>
      <c r="H8" s="1191"/>
      <c r="I8" s="1192"/>
      <c r="J8" s="1193"/>
      <c r="K8" s="1057">
        <f t="shared" si="4"/>
        <v>0</v>
      </c>
      <c r="L8" s="1049">
        <f t="shared" si="2"/>
        <v>0</v>
      </c>
      <c r="M8" s="1050">
        <f t="shared" si="3"/>
        <v>0</v>
      </c>
      <c r="N8" s="1051">
        <f t="shared" si="5"/>
        <v>0</v>
      </c>
      <c r="O8" s="87">
        <f t="shared" si="6"/>
        <v>0</v>
      </c>
      <c r="P8" s="87" t="str">
        <f t="shared" si="7"/>
        <v/>
      </c>
      <c r="Q8" s="1052">
        <f t="shared" si="8"/>
        <v>0</v>
      </c>
      <c r="R8" s="87">
        <f t="shared" si="9"/>
        <v>0</v>
      </c>
      <c r="S8" s="87" t="str">
        <f t="shared" si="10"/>
        <v/>
      </c>
      <c r="T8" s="1052">
        <f t="shared" si="11"/>
        <v>0</v>
      </c>
      <c r="U8" s="87">
        <f t="shared" si="12"/>
        <v>0</v>
      </c>
      <c r="V8" s="87" t="str">
        <f t="shared" si="13"/>
        <v/>
      </c>
      <c r="W8" s="1052">
        <f t="shared" si="14"/>
        <v>1</v>
      </c>
      <c r="X8" s="87">
        <f t="shared" si="15"/>
        <v>0</v>
      </c>
      <c r="Y8" s="87">
        <f t="shared" si="16"/>
        <v>0</v>
      </c>
      <c r="Z8" s="1052">
        <f t="shared" si="17"/>
        <v>1</v>
      </c>
      <c r="AA8" s="87">
        <f t="shared" si="18"/>
        <v>0</v>
      </c>
      <c r="AB8" s="87">
        <f t="shared" si="19"/>
        <v>0</v>
      </c>
      <c r="AC8" s="1052">
        <f t="shared" si="20"/>
        <v>1</v>
      </c>
      <c r="AD8" s="87">
        <f t="shared" si="21"/>
        <v>0</v>
      </c>
      <c r="AE8" s="87">
        <f t="shared" si="22"/>
        <v>0</v>
      </c>
      <c r="AF8" s="1052">
        <f t="shared" si="23"/>
        <v>1</v>
      </c>
      <c r="AG8" s="87">
        <f t="shared" si="24"/>
        <v>0</v>
      </c>
      <c r="AH8" s="87">
        <f t="shared" si="25"/>
        <v>0</v>
      </c>
      <c r="AI8" s="1052">
        <f t="shared" si="26"/>
        <v>1</v>
      </c>
      <c r="AJ8" s="87">
        <f t="shared" si="27"/>
        <v>0</v>
      </c>
      <c r="AK8" s="87">
        <f t="shared" si="28"/>
        <v>0</v>
      </c>
      <c r="AL8" s="1052">
        <f t="shared" si="29"/>
        <v>0</v>
      </c>
      <c r="AM8" s="91">
        <f t="shared" si="30"/>
        <v>0</v>
      </c>
      <c r="AN8" s="91" t="str">
        <f t="shared" si="31"/>
        <v/>
      </c>
      <c r="AO8" s="1058" t="str">
        <f>+Parameter!$D$4</f>
        <v>A</v>
      </c>
      <c r="AP8" s="1054">
        <f t="shared" si="32"/>
        <v>0</v>
      </c>
      <c r="AQ8" s="374" t="str">
        <f>+Parameter!AH8</f>
        <v>V</v>
      </c>
      <c r="AR8" s="374" t="str">
        <f>+Parameter!AI8</f>
        <v>Versicherungen</v>
      </c>
      <c r="AS8" s="622">
        <f>SUMIFS($I$4:$I$48,$F$4:$F$48,AQ4,$E$4:$E$48,AQ8)+SUMIFS($J$4:$J$48,$F$4:$F$48,AQ4,$E$4:$E$48,AQ8)+SUMIFS($H$4:$H$48,$F$4:$F$48,AQ4,$E$4:$E$48,AQ8)</f>
        <v>0</v>
      </c>
      <c r="AT8" s="373"/>
      <c r="AU8" s="374" t="str">
        <f>+Parameter!AL8</f>
        <v>M</v>
      </c>
      <c r="AV8" s="374" t="str">
        <f>+Parameter!AM8</f>
        <v>Mobilfunk</v>
      </c>
      <c r="AW8" s="367">
        <f>SUMIFS($I$4:$I$48,$F$4:$F$48,AQ4,$E$4:$E$48,AU8)+SUMIFS($J$4:$J$48,$F$4:$F$48,AQ4,$E$4:$E$48,AU8)+SUMIFS($H$4:$H$48,$F$4:$F$48,AQ4,$E$4:$E$48,AU8)</f>
        <v>0</v>
      </c>
      <c r="AX8" s="373"/>
      <c r="AY8" s="374" t="str">
        <f>+Parameter!AP8</f>
        <v>S</v>
      </c>
      <c r="AZ8" s="374" t="str">
        <f>+Parameter!AQ8</f>
        <v>Sonstiges</v>
      </c>
      <c r="BA8" s="367">
        <f>SUMIFS($I$4:$I$48,$F$4:$F$48,AQ4,$E$4:$E$48,AY8)+SUMIFS($J$4:$J$48,$F$4:$F$48,AQ4,$E$4:$E$48,AY8)+SUMIFS($H$4:$H$48,$F$4:$F$48,AQ4,$E$4:$E$48,AY8)</f>
        <v>0</v>
      </c>
      <c r="BB8" s="375">
        <f>+P3</f>
        <v>0</v>
      </c>
      <c r="BD8" s="268"/>
      <c r="BE8" s="274">
        <f>IF($I$2=AQ4,1,IF($I$2=Jahr!$M$7,1,0))</f>
        <v>1</v>
      </c>
      <c r="BF8" s="728">
        <v>1</v>
      </c>
      <c r="BG8" s="702">
        <f t="shared" si="33"/>
        <v>0</v>
      </c>
      <c r="BH8" s="702">
        <f t="shared" si="34"/>
        <v>0</v>
      </c>
      <c r="BI8" s="702">
        <f t="shared" si="35"/>
        <v>0</v>
      </c>
      <c r="BJ8" s="703">
        <f t="shared" si="36"/>
        <v>0</v>
      </c>
      <c r="BK8" s="703">
        <f t="shared" si="37"/>
        <v>0</v>
      </c>
      <c r="BL8" s="703">
        <f t="shared" si="38"/>
        <v>0</v>
      </c>
      <c r="BM8" s="704">
        <f t="shared" si="39"/>
        <v>0</v>
      </c>
      <c r="BN8" s="704">
        <f t="shared" si="40"/>
        <v>0</v>
      </c>
      <c r="BO8" s="704">
        <f t="shared" si="41"/>
        <v>0</v>
      </c>
      <c r="BP8" s="705">
        <f t="shared" si="42"/>
        <v>0</v>
      </c>
      <c r="BQ8" s="705">
        <f t="shared" si="43"/>
        <v>0</v>
      </c>
      <c r="BR8" s="705">
        <f t="shared" si="44"/>
        <v>0</v>
      </c>
      <c r="BS8" s="277">
        <f>SUMIFS($H$4:$H$48,$F$4:$F$48,AQ4)</f>
        <v>0</v>
      </c>
      <c r="BT8" s="277">
        <f>SUMIFS($I$4:$I$48,$F$4:$F$48,AQ4)</f>
        <v>0</v>
      </c>
      <c r="BU8" s="277">
        <f>SUMIFS($J$4:$J$48,$F$4:$F$48,AQ4)</f>
        <v>0</v>
      </c>
      <c r="BV8" s="278">
        <f>IF($AP$2=0,+BW8-BB4,0)</f>
        <v>0</v>
      </c>
      <c r="BW8" s="1059">
        <f>+P$50</f>
        <v>0</v>
      </c>
      <c r="BX8" s="1026"/>
    </row>
    <row r="9" spans="1:76" ht="13.35" customHeight="1" x14ac:dyDescent="0.45">
      <c r="A9" s="1003" t="str">
        <f t="shared" si="0"/>
        <v>!</v>
      </c>
      <c r="B9" s="721"/>
      <c r="C9" s="1180"/>
      <c r="D9" s="722"/>
      <c r="E9" s="585"/>
      <c r="F9" s="586"/>
      <c r="G9" s="592"/>
      <c r="H9" s="1191"/>
      <c r="I9" s="1192"/>
      <c r="J9" s="1193"/>
      <c r="K9" s="1057">
        <f t="shared" si="4"/>
        <v>0</v>
      </c>
      <c r="L9" s="1049">
        <f t="shared" si="2"/>
        <v>0</v>
      </c>
      <c r="M9" s="1050">
        <f>IF(AND(B9&gt;0,B9&lt;&gt;"x",M8&lt;&gt;0),+M8+1,0)</f>
        <v>0</v>
      </c>
      <c r="N9" s="1051">
        <f t="shared" si="5"/>
        <v>0</v>
      </c>
      <c r="O9" s="87">
        <f t="shared" si="6"/>
        <v>0</v>
      </c>
      <c r="P9" s="87" t="str">
        <f t="shared" si="7"/>
        <v/>
      </c>
      <c r="Q9" s="1052">
        <f t="shared" si="8"/>
        <v>0</v>
      </c>
      <c r="R9" s="87">
        <f t="shared" si="9"/>
        <v>0</v>
      </c>
      <c r="S9" s="87" t="str">
        <f t="shared" si="10"/>
        <v/>
      </c>
      <c r="T9" s="1052">
        <f t="shared" si="11"/>
        <v>0</v>
      </c>
      <c r="U9" s="87">
        <f t="shared" si="12"/>
        <v>0</v>
      </c>
      <c r="V9" s="87" t="str">
        <f t="shared" si="13"/>
        <v/>
      </c>
      <c r="W9" s="1052">
        <f t="shared" si="14"/>
        <v>1</v>
      </c>
      <c r="X9" s="87">
        <f t="shared" si="15"/>
        <v>0</v>
      </c>
      <c r="Y9" s="87">
        <f t="shared" si="16"/>
        <v>0</v>
      </c>
      <c r="Z9" s="1052">
        <f t="shared" si="17"/>
        <v>1</v>
      </c>
      <c r="AA9" s="87">
        <f t="shared" si="18"/>
        <v>0</v>
      </c>
      <c r="AB9" s="87">
        <f t="shared" si="19"/>
        <v>0</v>
      </c>
      <c r="AC9" s="1052">
        <f t="shared" si="20"/>
        <v>1</v>
      </c>
      <c r="AD9" s="87">
        <f t="shared" si="21"/>
        <v>0</v>
      </c>
      <c r="AE9" s="87">
        <f t="shared" si="22"/>
        <v>0</v>
      </c>
      <c r="AF9" s="1052">
        <f t="shared" si="23"/>
        <v>1</v>
      </c>
      <c r="AG9" s="87">
        <f t="shared" si="24"/>
        <v>0</v>
      </c>
      <c r="AH9" s="87">
        <f t="shared" si="25"/>
        <v>0</v>
      </c>
      <c r="AI9" s="1052">
        <f t="shared" si="26"/>
        <v>1</v>
      </c>
      <c r="AJ9" s="87">
        <f t="shared" si="27"/>
        <v>0</v>
      </c>
      <c r="AK9" s="87">
        <f t="shared" si="28"/>
        <v>0</v>
      </c>
      <c r="AL9" s="1052">
        <f t="shared" si="29"/>
        <v>0</v>
      </c>
      <c r="AM9" s="91">
        <f t="shared" si="30"/>
        <v>0</v>
      </c>
      <c r="AN9" s="91" t="str">
        <f t="shared" si="31"/>
        <v/>
      </c>
      <c r="AO9" s="1053">
        <f>IF(AP9="E",1,0)</f>
        <v>0</v>
      </c>
      <c r="AP9" s="1054">
        <f t="shared" si="32"/>
        <v>0</v>
      </c>
      <c r="AQ9" s="216" t="str">
        <f>+Parameter!AH9</f>
        <v>Frei</v>
      </c>
      <c r="AR9" s="631"/>
      <c r="AS9" s="632">
        <f>SUM(AS10:AS13)</f>
        <v>0</v>
      </c>
      <c r="AT9" s="632"/>
      <c r="AU9" s="632"/>
      <c r="AV9" s="632"/>
      <c r="AW9" s="632">
        <f>SUM(AW10:AW13)</f>
        <v>0</v>
      </c>
      <c r="AX9" s="632"/>
      <c r="AY9" s="632"/>
      <c r="AZ9" s="632"/>
      <c r="BA9" s="632">
        <f>SUM(BA10:BA13)</f>
        <v>0</v>
      </c>
      <c r="BB9" s="634">
        <f>+BA9+AW9+AS9</f>
        <v>0</v>
      </c>
      <c r="BD9" s="268"/>
      <c r="BE9" s="274">
        <f>IF($I$2=AQ9,1,IF($I$2=Jahr!$M$7,1,0))</f>
        <v>1</v>
      </c>
      <c r="BF9" s="728">
        <v>1</v>
      </c>
      <c r="BG9" s="227"/>
      <c r="BH9" s="227"/>
      <c r="BI9" s="227"/>
      <c r="BJ9" s="227"/>
      <c r="BK9" s="227"/>
      <c r="BL9" s="227"/>
      <c r="BM9" s="227"/>
      <c r="BN9" s="227"/>
      <c r="BO9" s="227"/>
      <c r="BP9" s="273"/>
      <c r="BQ9" s="273"/>
      <c r="BR9" s="273"/>
      <c r="BV9" s="1055"/>
      <c r="BW9" s="1056"/>
      <c r="BX9" s="1026"/>
    </row>
    <row r="10" spans="1:76" ht="13.35" customHeight="1" x14ac:dyDescent="0.45">
      <c r="A10" s="1003" t="str">
        <f t="shared" si="0"/>
        <v>!</v>
      </c>
      <c r="B10" s="721"/>
      <c r="C10" s="1180"/>
      <c r="D10" s="722"/>
      <c r="E10" s="585"/>
      <c r="F10" s="586"/>
      <c r="G10" s="592"/>
      <c r="H10" s="1191"/>
      <c r="I10" s="1192"/>
      <c r="J10" s="1193"/>
      <c r="K10" s="1057">
        <f t="shared" si="4"/>
        <v>0</v>
      </c>
      <c r="L10" s="1049">
        <f t="shared" si="2"/>
        <v>0</v>
      </c>
      <c r="M10" s="1050">
        <f t="shared" ref="M10:M24" si="45">IF(AND(B10&gt;0,B10&lt;&gt;"x",M9&lt;&gt;0),+M9+1,0)</f>
        <v>0</v>
      </c>
      <c r="N10" s="1051">
        <f t="shared" si="5"/>
        <v>0</v>
      </c>
      <c r="O10" s="87">
        <f t="shared" si="6"/>
        <v>0</v>
      </c>
      <c r="P10" s="87" t="str">
        <f t="shared" si="7"/>
        <v/>
      </c>
      <c r="Q10" s="1052">
        <f t="shared" si="8"/>
        <v>0</v>
      </c>
      <c r="R10" s="87">
        <f t="shared" si="9"/>
        <v>0</v>
      </c>
      <c r="S10" s="87" t="str">
        <f t="shared" si="10"/>
        <v/>
      </c>
      <c r="T10" s="1052">
        <f t="shared" si="11"/>
        <v>0</v>
      </c>
      <c r="U10" s="87">
        <f t="shared" si="12"/>
        <v>0</v>
      </c>
      <c r="V10" s="87" t="str">
        <f t="shared" si="13"/>
        <v/>
      </c>
      <c r="W10" s="1052">
        <f t="shared" si="14"/>
        <v>1</v>
      </c>
      <c r="X10" s="87">
        <f t="shared" si="15"/>
        <v>0</v>
      </c>
      <c r="Y10" s="87">
        <f t="shared" si="16"/>
        <v>0</v>
      </c>
      <c r="Z10" s="1052">
        <f t="shared" si="17"/>
        <v>1</v>
      </c>
      <c r="AA10" s="87">
        <f t="shared" si="18"/>
        <v>0</v>
      </c>
      <c r="AB10" s="87">
        <f t="shared" si="19"/>
        <v>0</v>
      </c>
      <c r="AC10" s="1052">
        <f t="shared" si="20"/>
        <v>1</v>
      </c>
      <c r="AD10" s="87">
        <f t="shared" si="21"/>
        <v>0</v>
      </c>
      <c r="AE10" s="87">
        <f t="shared" si="22"/>
        <v>0</v>
      </c>
      <c r="AF10" s="1052">
        <f t="shared" si="23"/>
        <v>1</v>
      </c>
      <c r="AG10" s="87">
        <f t="shared" si="24"/>
        <v>0</v>
      </c>
      <c r="AH10" s="87">
        <f t="shared" si="25"/>
        <v>0</v>
      </c>
      <c r="AI10" s="1052">
        <f t="shared" si="26"/>
        <v>1</v>
      </c>
      <c r="AJ10" s="87">
        <f t="shared" si="27"/>
        <v>0</v>
      </c>
      <c r="AK10" s="87">
        <f t="shared" si="28"/>
        <v>0</v>
      </c>
      <c r="AL10" s="1052">
        <f t="shared" si="29"/>
        <v>0</v>
      </c>
      <c r="AM10" s="91">
        <f t="shared" si="30"/>
        <v>0</v>
      </c>
      <c r="AN10" s="91" t="str">
        <f t="shared" si="31"/>
        <v/>
      </c>
      <c r="AO10" s="1058" t="str">
        <f>+Parameter!$D$5</f>
        <v>A</v>
      </c>
      <c r="AP10" s="1054">
        <f t="shared" si="32"/>
        <v>0</v>
      </c>
      <c r="AQ10" s="376">
        <f>+Parameter!AH10</f>
        <v>0</v>
      </c>
      <c r="AR10" s="377">
        <f>+Parameter!AI10</f>
        <v>0</v>
      </c>
      <c r="AS10" s="623">
        <f>SUMIFS($I$4:$I$48,$F$4:$F$48,AQ9,$E$4:$E$48,AQ10)+SUMIFS($J$4:$J$48,$F$4:$F$48,AQ9,$E$4:$E$48,AQ10)+SUMIFS($H$4:$H$48,$F$4:$F$48,AQ9,$E$4:$E$48,AQ10)</f>
        <v>0</v>
      </c>
      <c r="AT10" s="367"/>
      <c r="AU10" s="376" t="str">
        <f>+Parameter!AL10</f>
        <v>F</v>
      </c>
      <c r="AV10" s="377" t="str">
        <f>+Parameter!AM10</f>
        <v>Förderkreise</v>
      </c>
      <c r="AW10" s="367">
        <f>SUMIFS($I$4:$I$48,$F$4:$F$48,AQ9,$E$4:$E$48,AU10)+SUMIFS($J$4:$J$48,$F$4:$F$48,AQ9,$E$4:$E$48,AU10)+SUMIFS($H$4:$H$48,$F$4:$F$48,AQ9,$E$4:$E$48,AU10)</f>
        <v>0</v>
      </c>
      <c r="AX10" s="367"/>
      <c r="AY10" s="376" t="str">
        <f>+Parameter!AP10</f>
        <v>U</v>
      </c>
      <c r="AZ10" s="377" t="str">
        <f>+Parameter!AQ10</f>
        <v>Urlaub</v>
      </c>
      <c r="BA10" s="367">
        <f>SUMIFS($I$4:$I$48,$F$4:$F$48,AQ9,$E$4:$E$48,AY10)+SUMIFS($J$4:$J$48,$F$4:$F$48,AQ9,$E$4:$E$48,AY10)+SUMIFS($H$4:$H$48,$F$4:$F$48,AQ9,$E$4:$E$48,AY10)</f>
        <v>0</v>
      </c>
      <c r="BB10" s="370" t="str">
        <f>IF(AND($B$50="y",BB11&lt;&gt;0),"aktuell","")</f>
        <v/>
      </c>
      <c r="BD10" s="268"/>
      <c r="BE10" s="274">
        <f>IF($I$2=AQ9,1,IF($I$2=Jahr!$M$7,1,0))</f>
        <v>1</v>
      </c>
      <c r="BF10" s="728">
        <v>1</v>
      </c>
      <c r="BG10" s="699">
        <f t="shared" si="33"/>
        <v>0</v>
      </c>
      <c r="BH10" s="699">
        <f t="shared" si="34"/>
        <v>0</v>
      </c>
      <c r="BI10" s="699">
        <f t="shared" si="35"/>
        <v>0</v>
      </c>
      <c r="BJ10" s="700">
        <f t="shared" si="36"/>
        <v>0</v>
      </c>
      <c r="BK10" s="700">
        <f t="shared" si="37"/>
        <v>0</v>
      </c>
      <c r="BL10" s="700">
        <f t="shared" si="38"/>
        <v>0</v>
      </c>
      <c r="BM10" s="701">
        <f t="shared" si="39"/>
        <v>0</v>
      </c>
      <c r="BN10" s="701">
        <f t="shared" si="40"/>
        <v>0</v>
      </c>
      <c r="BO10" s="701">
        <f t="shared" si="41"/>
        <v>0</v>
      </c>
      <c r="BP10" s="698">
        <f t="shared" si="42"/>
        <v>0</v>
      </c>
      <c r="BQ10" s="698">
        <f t="shared" si="43"/>
        <v>0</v>
      </c>
      <c r="BR10" s="698">
        <f t="shared" si="44"/>
        <v>0</v>
      </c>
      <c r="BS10" s="270" t="s">
        <v>8</v>
      </c>
      <c r="BV10" s="1055"/>
      <c r="BW10" s="1056"/>
      <c r="BX10" s="1026"/>
    </row>
    <row r="11" spans="1:76" ht="13.35" customHeight="1" x14ac:dyDescent="0.45">
      <c r="A11" s="1003" t="str">
        <f t="shared" si="0"/>
        <v>!</v>
      </c>
      <c r="B11" s="721"/>
      <c r="C11" s="1180"/>
      <c r="D11" s="722"/>
      <c r="E11" s="585"/>
      <c r="F11" s="586"/>
      <c r="G11" s="592"/>
      <c r="H11" s="1191"/>
      <c r="I11" s="1192"/>
      <c r="J11" s="1193"/>
      <c r="K11" s="1057">
        <f t="shared" si="4"/>
        <v>0</v>
      </c>
      <c r="L11" s="1049">
        <f t="shared" si="2"/>
        <v>0</v>
      </c>
      <c r="M11" s="1050">
        <f t="shared" si="45"/>
        <v>0</v>
      </c>
      <c r="N11" s="1051">
        <f t="shared" si="5"/>
        <v>0</v>
      </c>
      <c r="O11" s="87">
        <f t="shared" si="6"/>
        <v>0</v>
      </c>
      <c r="P11" s="87" t="str">
        <f t="shared" si="7"/>
        <v/>
      </c>
      <c r="Q11" s="1052">
        <f t="shared" si="8"/>
        <v>0</v>
      </c>
      <c r="R11" s="87">
        <f t="shared" si="9"/>
        <v>0</v>
      </c>
      <c r="S11" s="87" t="str">
        <f t="shared" si="10"/>
        <v/>
      </c>
      <c r="T11" s="1052">
        <f t="shared" si="11"/>
        <v>0</v>
      </c>
      <c r="U11" s="87">
        <f t="shared" si="12"/>
        <v>0</v>
      </c>
      <c r="V11" s="87" t="str">
        <f t="shared" si="13"/>
        <v/>
      </c>
      <c r="W11" s="1052">
        <f t="shared" si="14"/>
        <v>1</v>
      </c>
      <c r="X11" s="87">
        <f t="shared" si="15"/>
        <v>0</v>
      </c>
      <c r="Y11" s="87">
        <f t="shared" si="16"/>
        <v>0</v>
      </c>
      <c r="Z11" s="1052">
        <f t="shared" si="17"/>
        <v>1</v>
      </c>
      <c r="AA11" s="87">
        <f t="shared" si="18"/>
        <v>0</v>
      </c>
      <c r="AB11" s="87">
        <f t="shared" si="19"/>
        <v>0</v>
      </c>
      <c r="AC11" s="1052">
        <f t="shared" si="20"/>
        <v>1</v>
      </c>
      <c r="AD11" s="87">
        <f t="shared" si="21"/>
        <v>0</v>
      </c>
      <c r="AE11" s="87">
        <f t="shared" si="22"/>
        <v>0</v>
      </c>
      <c r="AF11" s="1052">
        <f t="shared" si="23"/>
        <v>1</v>
      </c>
      <c r="AG11" s="87">
        <f t="shared" si="24"/>
        <v>0</v>
      </c>
      <c r="AH11" s="87">
        <f t="shared" si="25"/>
        <v>0</v>
      </c>
      <c r="AI11" s="1052">
        <f t="shared" si="26"/>
        <v>1</v>
      </c>
      <c r="AJ11" s="87">
        <f t="shared" si="27"/>
        <v>0</v>
      </c>
      <c r="AK11" s="87">
        <f t="shared" si="28"/>
        <v>0</v>
      </c>
      <c r="AL11" s="1052">
        <f t="shared" si="29"/>
        <v>0</v>
      </c>
      <c r="AM11" s="91">
        <f t="shared" si="30"/>
        <v>0</v>
      </c>
      <c r="AN11" s="91" t="str">
        <f t="shared" si="31"/>
        <v/>
      </c>
      <c r="AO11" s="1058" t="str">
        <f>+Parameter!$D$5</f>
        <v>A</v>
      </c>
      <c r="AP11" s="1054">
        <f t="shared" si="32"/>
        <v>0</v>
      </c>
      <c r="AQ11" s="377">
        <f>+Parameter!AH11</f>
        <v>0</v>
      </c>
      <c r="AR11" s="377">
        <f>+Parameter!AI11</f>
        <v>0</v>
      </c>
      <c r="AS11" s="623">
        <f>SUMIFS($I$4:$I$48,$F$4:$F$48,AQ9,$E$4:$E$48,AQ11)+SUMIFS($J$4:$J$48,$F$4:$F$48,AQ9,$E$4:$E$48,AQ11)+SUMIFS($H$4:$H$48,$F$4:$F$48,AQ9,$E$4:$E$48,AQ11)</f>
        <v>0</v>
      </c>
      <c r="AT11" s="367"/>
      <c r="AU11" s="377" t="str">
        <f>+Parameter!AL11</f>
        <v>G</v>
      </c>
      <c r="AV11" s="377" t="str">
        <f>+Parameter!AM11</f>
        <v>Geschenke</v>
      </c>
      <c r="AW11" s="367">
        <f>SUMIFS($I$4:$I$48,$F$4:$F$48,AQ9,$E$4:$E$48,AU11)+SUMIFS($J$4:$J$48,$F$4:$F$48,AQ9,$E$4:$E$48,AU11)+SUMIFS($H$4:$H$48,$F$4:$F$48,AQ9,$E$4:$E$48,AU11)</f>
        <v>0</v>
      </c>
      <c r="AX11" s="367"/>
      <c r="AY11" s="377" t="str">
        <f>+Parameter!AP11</f>
        <v>V</v>
      </c>
      <c r="AZ11" s="377" t="str">
        <f>+Parameter!AQ11</f>
        <v>Veranstaltungn</v>
      </c>
      <c r="BA11" s="367">
        <f>SUMIFS($I$4:$I$48,$F$4:$F$48,AQ9,$E$4:$E$48,AY11)+SUMIFS($J$4:$J$48,$F$4:$F$48,AQ9,$E$4:$E$48,AY11)+SUMIFS($H$4:$H$48,$F$4:$F$48,AQ9,$E$4:$E$48,AY11)</f>
        <v>0</v>
      </c>
      <c r="BB11" s="371">
        <f>+S2</f>
        <v>0</v>
      </c>
      <c r="BD11" s="268"/>
      <c r="BE11" s="274">
        <f>IF($I$2=AQ9,1,IF($I$2=Jahr!$M$7,1,0))</f>
        <v>1</v>
      </c>
      <c r="BF11" s="728">
        <v>1</v>
      </c>
      <c r="BG11" s="699">
        <f t="shared" si="33"/>
        <v>0</v>
      </c>
      <c r="BH11" s="699">
        <f t="shared" si="34"/>
        <v>0</v>
      </c>
      <c r="BI11" s="699">
        <f t="shared" si="35"/>
        <v>0</v>
      </c>
      <c r="BJ11" s="700">
        <f t="shared" si="36"/>
        <v>0</v>
      </c>
      <c r="BK11" s="700">
        <f t="shared" si="37"/>
        <v>0</v>
      </c>
      <c r="BL11" s="700">
        <f t="shared" si="38"/>
        <v>0</v>
      </c>
      <c r="BM11" s="701">
        <f t="shared" si="39"/>
        <v>0</v>
      </c>
      <c r="BN11" s="701">
        <f t="shared" si="40"/>
        <v>0</v>
      </c>
      <c r="BO11" s="701">
        <f t="shared" si="41"/>
        <v>0</v>
      </c>
      <c r="BP11" s="698">
        <f t="shared" si="42"/>
        <v>0</v>
      </c>
      <c r="BQ11" s="698">
        <f t="shared" si="43"/>
        <v>0</v>
      </c>
      <c r="BR11" s="698">
        <f t="shared" si="44"/>
        <v>0</v>
      </c>
      <c r="BS11" s="275">
        <f>SUMIFS($H$4:$H$48,$F$4:$F$48,AQ9,$B$4:$B$48,"&gt;0")</f>
        <v>0</v>
      </c>
      <c r="BT11" s="275">
        <f>SUMIFS($I$4:$I$48,$F$4:$F$48,AQ9,$B$4:$B$48,"&gt;0")</f>
        <v>0</v>
      </c>
      <c r="BU11" s="275">
        <f>SUMIFS($J$4:$J$48,$F$4:$F$48,AQ9,$B$4:$B$48,"&gt;0")</f>
        <v>0</v>
      </c>
      <c r="BV11" s="276"/>
      <c r="BW11" s="1056"/>
      <c r="BX11" s="1026"/>
    </row>
    <row r="12" spans="1:76" ht="13.35" customHeight="1" x14ac:dyDescent="0.45">
      <c r="A12" s="1003" t="str">
        <f t="shared" si="0"/>
        <v>!</v>
      </c>
      <c r="B12" s="721"/>
      <c r="C12" s="1180"/>
      <c r="D12" s="722"/>
      <c r="E12" s="585"/>
      <c r="F12" s="586"/>
      <c r="G12" s="592"/>
      <c r="H12" s="1191"/>
      <c r="I12" s="1192"/>
      <c r="J12" s="1193"/>
      <c r="K12" s="1057">
        <f t="shared" si="4"/>
        <v>0</v>
      </c>
      <c r="L12" s="1049">
        <f t="shared" si="2"/>
        <v>0</v>
      </c>
      <c r="M12" s="1050">
        <f>IF(AND(B12&gt;0,B12&lt;&gt;"x",M11&lt;&gt;0),+M11+1,0)</f>
        <v>0</v>
      </c>
      <c r="N12" s="1051">
        <f t="shared" si="5"/>
        <v>0</v>
      </c>
      <c r="O12" s="87">
        <f t="shared" si="6"/>
        <v>0</v>
      </c>
      <c r="P12" s="87" t="str">
        <f t="shared" si="7"/>
        <v/>
      </c>
      <c r="Q12" s="1052">
        <f t="shared" si="8"/>
        <v>0</v>
      </c>
      <c r="R12" s="87">
        <f t="shared" si="9"/>
        <v>0</v>
      </c>
      <c r="S12" s="87" t="str">
        <f t="shared" si="10"/>
        <v/>
      </c>
      <c r="T12" s="1052">
        <f t="shared" si="11"/>
        <v>0</v>
      </c>
      <c r="U12" s="87">
        <f t="shared" si="12"/>
        <v>0</v>
      </c>
      <c r="V12" s="87" t="str">
        <f t="shared" si="13"/>
        <v/>
      </c>
      <c r="W12" s="1052">
        <f t="shared" si="14"/>
        <v>1</v>
      </c>
      <c r="X12" s="87">
        <f t="shared" si="15"/>
        <v>0</v>
      </c>
      <c r="Y12" s="87">
        <f t="shared" si="16"/>
        <v>0</v>
      </c>
      <c r="Z12" s="1052">
        <f t="shared" si="17"/>
        <v>1</v>
      </c>
      <c r="AA12" s="87">
        <f t="shared" si="18"/>
        <v>0</v>
      </c>
      <c r="AB12" s="87">
        <f t="shared" si="19"/>
        <v>0</v>
      </c>
      <c r="AC12" s="1052">
        <f t="shared" si="20"/>
        <v>1</v>
      </c>
      <c r="AD12" s="87">
        <f t="shared" si="21"/>
        <v>0</v>
      </c>
      <c r="AE12" s="87">
        <f t="shared" si="22"/>
        <v>0</v>
      </c>
      <c r="AF12" s="1052">
        <f t="shared" si="23"/>
        <v>1</v>
      </c>
      <c r="AG12" s="87">
        <f t="shared" si="24"/>
        <v>0</v>
      </c>
      <c r="AH12" s="87">
        <f t="shared" si="25"/>
        <v>0</v>
      </c>
      <c r="AI12" s="1052">
        <f t="shared" si="26"/>
        <v>1</v>
      </c>
      <c r="AJ12" s="87">
        <f t="shared" si="27"/>
        <v>0</v>
      </c>
      <c r="AK12" s="87">
        <f t="shared" si="28"/>
        <v>0</v>
      </c>
      <c r="AL12" s="1052">
        <f t="shared" si="29"/>
        <v>0</v>
      </c>
      <c r="AM12" s="91">
        <f t="shared" si="30"/>
        <v>0</v>
      </c>
      <c r="AN12" s="91" t="str">
        <f t="shared" si="31"/>
        <v/>
      </c>
      <c r="AO12" s="1058" t="str">
        <f>+Parameter!$D$5</f>
        <v>A</v>
      </c>
      <c r="AP12" s="1054">
        <f t="shared" si="32"/>
        <v>0</v>
      </c>
      <c r="AQ12" s="377">
        <f>+Parameter!AH12</f>
        <v>0</v>
      </c>
      <c r="AR12" s="377">
        <f>+Parameter!AI12</f>
        <v>0</v>
      </c>
      <c r="AS12" s="623">
        <f>SUMIFS($I$4:$I$48,$F$4:$F$48,AQ9,$E$4:$E$48,AQ12)+SUMIFS($J$4:$J$48,$F$4:$F$48,AQ9,$E$4:$E$48,AQ12)+SUMIFS($H$4:$H$48,$F$4:$F$48,AQ9,$E$4:$E$48,AQ12)</f>
        <v>0</v>
      </c>
      <c r="AT12" s="367"/>
      <c r="AU12" s="377" t="str">
        <f>+Parameter!AL12</f>
        <v>H</v>
      </c>
      <c r="AV12" s="377" t="str">
        <f>+Parameter!AM12</f>
        <v>Hobby</v>
      </c>
      <c r="AW12" s="367">
        <f>SUMIFS($I$4:$I$48,$F$4:$F$48,AQ9,$E$4:$E$48,AU12)+SUMIFS($J$4:$J$48,$F$4:$F$48,AQ9,$E$4:$E$48,AU12)+SUMIFS($H$4:$H$48,$F$4:$F$48,AQ9,$E$4:$E$48,AU12)</f>
        <v>0</v>
      </c>
      <c r="AX12" s="367"/>
      <c r="AY12" s="377">
        <f>+Parameter!AP12</f>
        <v>0</v>
      </c>
      <c r="AZ12" s="377">
        <f>+Parameter!AQ12</f>
        <v>0</v>
      </c>
      <c r="BA12" s="367">
        <f>SUMIFS($I$4:$I$48,$F$4:$F$48,AQ9,$E$4:$E$48,AY12)+SUMIFS($J$4:$J$48,$F$4:$F$48,AQ9,$E$4:$E$48,AY12)+SUMIFS($H$4:$H$48,$F$4:$F$48,AQ9,$E$4:$E$48,AY12)</f>
        <v>0</v>
      </c>
      <c r="BB12" s="372" t="str">
        <f>IF(BB13&lt;&gt;0,"Monatsende","")</f>
        <v/>
      </c>
      <c r="BD12" s="268"/>
      <c r="BE12" s="274">
        <f>IF($I$2=AQ9,1,IF($I$2=Jahr!$M$7,1,0))</f>
        <v>1</v>
      </c>
      <c r="BF12" s="728">
        <v>1</v>
      </c>
      <c r="BG12" s="699">
        <f t="shared" si="33"/>
        <v>0</v>
      </c>
      <c r="BH12" s="699">
        <f t="shared" si="34"/>
        <v>0</v>
      </c>
      <c r="BI12" s="699">
        <f t="shared" si="35"/>
        <v>0</v>
      </c>
      <c r="BJ12" s="700">
        <f t="shared" si="36"/>
        <v>0</v>
      </c>
      <c r="BK12" s="700">
        <f t="shared" si="37"/>
        <v>0</v>
      </c>
      <c r="BL12" s="700">
        <f t="shared" si="38"/>
        <v>0</v>
      </c>
      <c r="BM12" s="701">
        <f t="shared" si="39"/>
        <v>0</v>
      </c>
      <c r="BN12" s="701">
        <f t="shared" si="40"/>
        <v>0</v>
      </c>
      <c r="BO12" s="701">
        <f t="shared" si="41"/>
        <v>0</v>
      </c>
      <c r="BP12" s="698">
        <f t="shared" si="42"/>
        <v>0</v>
      </c>
      <c r="BQ12" s="698">
        <f t="shared" si="43"/>
        <v>0</v>
      </c>
      <c r="BR12" s="698">
        <f t="shared" si="44"/>
        <v>0</v>
      </c>
      <c r="BS12" s="270" t="s">
        <v>22</v>
      </c>
      <c r="BV12" s="1055"/>
      <c r="BW12" s="1056"/>
      <c r="BX12" s="1026"/>
    </row>
    <row r="13" spans="1:76" ht="13.35" customHeight="1" x14ac:dyDescent="0.45">
      <c r="A13" s="1003" t="str">
        <f t="shared" si="0"/>
        <v>!</v>
      </c>
      <c r="B13" s="721"/>
      <c r="C13" s="1180"/>
      <c r="D13" s="722"/>
      <c r="E13" s="585"/>
      <c r="F13" s="586"/>
      <c r="G13" s="592"/>
      <c r="H13" s="1191"/>
      <c r="I13" s="1192"/>
      <c r="J13" s="1193"/>
      <c r="K13" s="1057">
        <f t="shared" si="4"/>
        <v>0</v>
      </c>
      <c r="L13" s="1049">
        <f t="shared" si="2"/>
        <v>0</v>
      </c>
      <c r="M13" s="1050">
        <f>IF(AND(B13&gt;0,B13&lt;&gt;"x",M12&lt;&gt;0),+M12+1,0)</f>
        <v>0</v>
      </c>
      <c r="N13" s="1051">
        <f t="shared" si="5"/>
        <v>0</v>
      </c>
      <c r="O13" s="87">
        <f t="shared" si="6"/>
        <v>0</v>
      </c>
      <c r="P13" s="87" t="str">
        <f t="shared" si="7"/>
        <v/>
      </c>
      <c r="Q13" s="1052">
        <f t="shared" si="8"/>
        <v>0</v>
      </c>
      <c r="R13" s="87">
        <f t="shared" si="9"/>
        <v>0</v>
      </c>
      <c r="S13" s="87" t="str">
        <f t="shared" si="10"/>
        <v/>
      </c>
      <c r="T13" s="1052">
        <f t="shared" si="11"/>
        <v>0</v>
      </c>
      <c r="U13" s="87">
        <f t="shared" si="12"/>
        <v>0</v>
      </c>
      <c r="V13" s="87" t="str">
        <f t="shared" si="13"/>
        <v/>
      </c>
      <c r="W13" s="1052">
        <f t="shared" si="14"/>
        <v>1</v>
      </c>
      <c r="X13" s="87">
        <f t="shared" si="15"/>
        <v>0</v>
      </c>
      <c r="Y13" s="87">
        <f t="shared" si="16"/>
        <v>0</v>
      </c>
      <c r="Z13" s="1052">
        <f t="shared" si="17"/>
        <v>1</v>
      </c>
      <c r="AA13" s="87">
        <f t="shared" si="18"/>
        <v>0</v>
      </c>
      <c r="AB13" s="87">
        <f t="shared" si="19"/>
        <v>0</v>
      </c>
      <c r="AC13" s="1052">
        <f t="shared" si="20"/>
        <v>1</v>
      </c>
      <c r="AD13" s="87">
        <f t="shared" si="21"/>
        <v>0</v>
      </c>
      <c r="AE13" s="87">
        <f t="shared" si="22"/>
        <v>0</v>
      </c>
      <c r="AF13" s="1052">
        <f t="shared" si="23"/>
        <v>1</v>
      </c>
      <c r="AG13" s="87">
        <f t="shared" si="24"/>
        <v>0</v>
      </c>
      <c r="AH13" s="87">
        <f t="shared" si="25"/>
        <v>0</v>
      </c>
      <c r="AI13" s="1052">
        <f t="shared" si="26"/>
        <v>1</v>
      </c>
      <c r="AJ13" s="87">
        <f t="shared" si="27"/>
        <v>0</v>
      </c>
      <c r="AK13" s="87">
        <f t="shared" si="28"/>
        <v>0</v>
      </c>
      <c r="AL13" s="1052">
        <f t="shared" si="29"/>
        <v>0</v>
      </c>
      <c r="AM13" s="91">
        <f t="shared" si="30"/>
        <v>0</v>
      </c>
      <c r="AN13" s="91" t="str">
        <f t="shared" si="31"/>
        <v/>
      </c>
      <c r="AO13" s="1058" t="str">
        <f>+Parameter!$D$5</f>
        <v>A</v>
      </c>
      <c r="AP13" s="1054">
        <f t="shared" si="32"/>
        <v>0</v>
      </c>
      <c r="AQ13" s="378">
        <f>+Parameter!AH13</f>
        <v>0</v>
      </c>
      <c r="AR13" s="378">
        <f>+Parameter!AI13</f>
        <v>0</v>
      </c>
      <c r="AS13" s="623">
        <f>SUMIFS($I$4:$I$48,$F$4:$F$48,AQ9,$E$4:$E$48,AQ13)+SUMIFS($J$4:$J$48,$F$4:$F$48,AQ9,$E$4:$E$48,AQ13)+SUMIFS($H$4:$H$48,$F$4:$F$48,AQ9,$E$4:$E$48,AQ13)</f>
        <v>0</v>
      </c>
      <c r="AT13" s="373"/>
      <c r="AU13" s="378" t="str">
        <f>+Parameter!AL13</f>
        <v>S</v>
      </c>
      <c r="AV13" s="378" t="str">
        <f>+Parameter!AM13</f>
        <v>Sport</v>
      </c>
      <c r="AW13" s="367">
        <f>SUMIFS($I$4:$I$48,$F$4:$F$48,AQ9,$E$4:$E$48,AU13)+SUMIFS($J$4:$J$48,$F$4:$F$48,AQ9,$E$4:$E$48,AU13)+SUMIFS($H$4:$H$48,$F$4:$F$48,AQ9,$E$4:$E$48,AU13)</f>
        <v>0</v>
      </c>
      <c r="AX13" s="373"/>
      <c r="AY13" s="378" t="str">
        <f>+Parameter!AP13</f>
        <v>A</v>
      </c>
      <c r="AZ13" s="378" t="str">
        <f>+Parameter!AQ13</f>
        <v>Akkordeon</v>
      </c>
      <c r="BA13" s="367">
        <f>SUMIFS($I$4:$I$48,$F$4:$F$48,AQ9,$E$4:$E$48,AY13)+SUMIFS($J$4:$J$48,$F$4:$F$48,AQ9,$E$4:$E$48,AY13)+SUMIFS($H$4:$H$48,$F$4:$F$48,AQ9,$E$4:$E$48,AY13)</f>
        <v>0</v>
      </c>
      <c r="BB13" s="375">
        <f>+S3</f>
        <v>0</v>
      </c>
      <c r="BD13" s="268"/>
      <c r="BE13" s="274">
        <f>IF($I$2=AQ9,1,IF($I$2=Jahr!$M$7,1,0))</f>
        <v>1</v>
      </c>
      <c r="BF13" s="728">
        <v>1</v>
      </c>
      <c r="BG13" s="702">
        <f t="shared" si="33"/>
        <v>0</v>
      </c>
      <c r="BH13" s="702">
        <f t="shared" si="34"/>
        <v>0</v>
      </c>
      <c r="BI13" s="702">
        <f t="shared" si="35"/>
        <v>0</v>
      </c>
      <c r="BJ13" s="703">
        <f t="shared" si="36"/>
        <v>0</v>
      </c>
      <c r="BK13" s="703">
        <f t="shared" si="37"/>
        <v>0</v>
      </c>
      <c r="BL13" s="703">
        <f t="shared" si="38"/>
        <v>0</v>
      </c>
      <c r="BM13" s="704">
        <f t="shared" si="39"/>
        <v>0</v>
      </c>
      <c r="BN13" s="704">
        <f t="shared" si="40"/>
        <v>0</v>
      </c>
      <c r="BO13" s="704">
        <f t="shared" si="41"/>
        <v>0</v>
      </c>
      <c r="BP13" s="705">
        <f t="shared" si="42"/>
        <v>0</v>
      </c>
      <c r="BQ13" s="705">
        <f t="shared" si="43"/>
        <v>0</v>
      </c>
      <c r="BR13" s="705">
        <f t="shared" si="44"/>
        <v>0</v>
      </c>
      <c r="BS13" s="277">
        <f>SUMIFS($H$4:$H$48,$F$4:$F$48,AQ9)</f>
        <v>0</v>
      </c>
      <c r="BT13" s="277">
        <f>SUMIFS($I$4:$I$48,$F$4:$F$48,AQ9)</f>
        <v>0</v>
      </c>
      <c r="BU13" s="277">
        <f>SUMIFS($J$4:$J$48,$F$4:$F$48,AQ9)</f>
        <v>0</v>
      </c>
      <c r="BV13" s="278">
        <f>IF($AP$2=0,+BW13-BB9,0)</f>
        <v>0</v>
      </c>
      <c r="BW13" s="1059">
        <f>+S$50</f>
        <v>0</v>
      </c>
      <c r="BX13" s="1026"/>
    </row>
    <row r="14" spans="1:76" ht="13.35" customHeight="1" x14ac:dyDescent="0.45">
      <c r="A14" s="1003" t="str">
        <f t="shared" si="0"/>
        <v>!</v>
      </c>
      <c r="B14" s="721"/>
      <c r="C14" s="1180"/>
      <c r="D14" s="722"/>
      <c r="E14" s="585"/>
      <c r="F14" s="586"/>
      <c r="G14" s="592"/>
      <c r="H14" s="1191"/>
      <c r="I14" s="1192"/>
      <c r="J14" s="1193"/>
      <c r="K14" s="1057">
        <f t="shared" si="4"/>
        <v>0</v>
      </c>
      <c r="L14" s="1049">
        <f t="shared" si="2"/>
        <v>0</v>
      </c>
      <c r="M14" s="1050">
        <f>IF(AND(B14&gt;0,B14&lt;&gt;"x",M13&lt;&gt;0),+M13+1,0)</f>
        <v>0</v>
      </c>
      <c r="N14" s="1051">
        <f t="shared" si="5"/>
        <v>0</v>
      </c>
      <c r="O14" s="87">
        <f t="shared" si="6"/>
        <v>0</v>
      </c>
      <c r="P14" s="87" t="str">
        <f t="shared" si="7"/>
        <v/>
      </c>
      <c r="Q14" s="1052">
        <f t="shared" si="8"/>
        <v>0</v>
      </c>
      <c r="R14" s="87">
        <f t="shared" si="9"/>
        <v>0</v>
      </c>
      <c r="S14" s="87" t="str">
        <f t="shared" si="10"/>
        <v/>
      </c>
      <c r="T14" s="1052">
        <f t="shared" si="11"/>
        <v>0</v>
      </c>
      <c r="U14" s="87">
        <f t="shared" si="12"/>
        <v>0</v>
      </c>
      <c r="V14" s="87" t="str">
        <f t="shared" si="13"/>
        <v/>
      </c>
      <c r="W14" s="1052">
        <f t="shared" si="14"/>
        <v>1</v>
      </c>
      <c r="X14" s="87">
        <f t="shared" si="15"/>
        <v>0</v>
      </c>
      <c r="Y14" s="87">
        <f t="shared" si="16"/>
        <v>0</v>
      </c>
      <c r="Z14" s="1052">
        <f t="shared" si="17"/>
        <v>1</v>
      </c>
      <c r="AA14" s="87">
        <f t="shared" si="18"/>
        <v>0</v>
      </c>
      <c r="AB14" s="87">
        <f t="shared" si="19"/>
        <v>0</v>
      </c>
      <c r="AC14" s="1052">
        <f t="shared" si="20"/>
        <v>1</v>
      </c>
      <c r="AD14" s="87">
        <f t="shared" si="21"/>
        <v>0</v>
      </c>
      <c r="AE14" s="87">
        <f t="shared" si="22"/>
        <v>0</v>
      </c>
      <c r="AF14" s="1052">
        <f t="shared" si="23"/>
        <v>1</v>
      </c>
      <c r="AG14" s="87">
        <f t="shared" si="24"/>
        <v>0</v>
      </c>
      <c r="AH14" s="87">
        <f t="shared" si="25"/>
        <v>0</v>
      </c>
      <c r="AI14" s="1052">
        <f t="shared" si="26"/>
        <v>1</v>
      </c>
      <c r="AJ14" s="87">
        <f t="shared" si="27"/>
        <v>0</v>
      </c>
      <c r="AK14" s="87">
        <f t="shared" si="28"/>
        <v>0</v>
      </c>
      <c r="AL14" s="1052">
        <f t="shared" si="29"/>
        <v>0</v>
      </c>
      <c r="AM14" s="91">
        <f t="shared" si="30"/>
        <v>0</v>
      </c>
      <c r="AN14" s="91" t="str">
        <f t="shared" si="31"/>
        <v/>
      </c>
      <c r="AO14" s="1053">
        <f>IF(AP14="E",1,0)</f>
        <v>0</v>
      </c>
      <c r="AP14" s="1054">
        <f t="shared" si="32"/>
        <v>0</v>
      </c>
      <c r="AQ14" s="217" t="str">
        <f>+Parameter!AH14</f>
        <v>Arzt</v>
      </c>
      <c r="AR14" s="631"/>
      <c r="AS14" s="632">
        <f>SUM(AS15:AS18)</f>
        <v>0</v>
      </c>
      <c r="AT14" s="632"/>
      <c r="AU14" s="632"/>
      <c r="AV14" s="632"/>
      <c r="AW14" s="632">
        <f>SUM(AW15:AW18)</f>
        <v>0</v>
      </c>
      <c r="AX14" s="632"/>
      <c r="AY14" s="632"/>
      <c r="AZ14" s="632"/>
      <c r="BA14" s="632">
        <f>SUM(BA15:BA18)</f>
        <v>0</v>
      </c>
      <c r="BB14" s="634">
        <f>+BA14+AW14+AS14</f>
        <v>0</v>
      </c>
      <c r="BD14" s="268"/>
      <c r="BE14" s="274">
        <f>IF($I$2=AQ14,1,IF($I$2=Jahr!$M$7,1,0))</f>
        <v>1</v>
      </c>
      <c r="BF14" s="728">
        <v>1</v>
      </c>
      <c r="BG14" s="227"/>
      <c r="BH14" s="227"/>
      <c r="BI14" s="227"/>
      <c r="BJ14" s="227"/>
      <c r="BK14" s="227"/>
      <c r="BL14" s="227"/>
      <c r="BM14" s="227"/>
      <c r="BN14" s="227"/>
      <c r="BO14" s="227"/>
      <c r="BP14" s="273"/>
      <c r="BQ14" s="273"/>
      <c r="BR14" s="273"/>
      <c r="BV14" s="1055"/>
      <c r="BW14" s="1056"/>
      <c r="BX14" s="1026"/>
    </row>
    <row r="15" spans="1:76" ht="13.35" customHeight="1" x14ac:dyDescent="0.45">
      <c r="A15" s="1003" t="str">
        <f t="shared" si="0"/>
        <v>!</v>
      </c>
      <c r="B15" s="721"/>
      <c r="C15" s="1180"/>
      <c r="D15" s="722"/>
      <c r="E15" s="585"/>
      <c r="F15" s="586"/>
      <c r="G15" s="592"/>
      <c r="H15" s="1191"/>
      <c r="I15" s="1192"/>
      <c r="J15" s="1193"/>
      <c r="K15" s="1057">
        <f t="shared" si="4"/>
        <v>0</v>
      </c>
      <c r="L15" s="1049">
        <f t="shared" si="2"/>
        <v>0</v>
      </c>
      <c r="M15" s="1050">
        <f>IF(AND(B15&gt;0,B15&lt;&gt;"x",M14&lt;&gt;0),+M14+1,0)</f>
        <v>0</v>
      </c>
      <c r="N15" s="1051">
        <f t="shared" si="5"/>
        <v>0</v>
      </c>
      <c r="O15" s="87">
        <f t="shared" si="6"/>
        <v>0</v>
      </c>
      <c r="P15" s="87" t="str">
        <f t="shared" si="7"/>
        <v/>
      </c>
      <c r="Q15" s="1052">
        <f t="shared" si="8"/>
        <v>0</v>
      </c>
      <c r="R15" s="87">
        <f t="shared" si="9"/>
        <v>0</v>
      </c>
      <c r="S15" s="87" t="str">
        <f t="shared" si="10"/>
        <v/>
      </c>
      <c r="T15" s="1052">
        <f t="shared" si="11"/>
        <v>0</v>
      </c>
      <c r="U15" s="87">
        <f t="shared" si="12"/>
        <v>0</v>
      </c>
      <c r="V15" s="87" t="str">
        <f t="shared" si="13"/>
        <v/>
      </c>
      <c r="W15" s="1052">
        <f t="shared" si="14"/>
        <v>1</v>
      </c>
      <c r="X15" s="87">
        <f t="shared" si="15"/>
        <v>0</v>
      </c>
      <c r="Y15" s="87">
        <f t="shared" si="16"/>
        <v>0</v>
      </c>
      <c r="Z15" s="1052">
        <f t="shared" si="17"/>
        <v>1</v>
      </c>
      <c r="AA15" s="87">
        <f t="shared" si="18"/>
        <v>0</v>
      </c>
      <c r="AB15" s="87">
        <f t="shared" si="19"/>
        <v>0</v>
      </c>
      <c r="AC15" s="1052">
        <f t="shared" si="20"/>
        <v>1</v>
      </c>
      <c r="AD15" s="87">
        <f t="shared" si="21"/>
        <v>0</v>
      </c>
      <c r="AE15" s="87">
        <f t="shared" si="22"/>
        <v>0</v>
      </c>
      <c r="AF15" s="1052">
        <f t="shared" si="23"/>
        <v>1</v>
      </c>
      <c r="AG15" s="87">
        <f t="shared" si="24"/>
        <v>0</v>
      </c>
      <c r="AH15" s="87">
        <f t="shared" si="25"/>
        <v>0</v>
      </c>
      <c r="AI15" s="1052">
        <f t="shared" si="26"/>
        <v>1</v>
      </c>
      <c r="AJ15" s="87">
        <f t="shared" si="27"/>
        <v>0</v>
      </c>
      <c r="AK15" s="87">
        <f t="shared" si="28"/>
        <v>0</v>
      </c>
      <c r="AL15" s="1052">
        <f t="shared" si="29"/>
        <v>0</v>
      </c>
      <c r="AM15" s="91">
        <f t="shared" si="30"/>
        <v>0</v>
      </c>
      <c r="AN15" s="91" t="str">
        <f t="shared" si="31"/>
        <v/>
      </c>
      <c r="AO15" s="1058" t="str">
        <f>+Parameter!$D$6</f>
        <v>A</v>
      </c>
      <c r="AP15" s="1054">
        <f t="shared" si="32"/>
        <v>0</v>
      </c>
      <c r="AQ15" s="380" t="str">
        <f>+Parameter!AH15</f>
        <v>A</v>
      </c>
      <c r="AR15" s="381" t="str">
        <f>+Parameter!AI15</f>
        <v>Augenarzt</v>
      </c>
      <c r="AS15" s="501">
        <f>SUMIFS($I$4:$I$48,$F$4:$F$48,AQ14,$E$4:$E$48,AQ15)+SUMIFS($J$4:$J$48,$F$4:$F$48,AQ14,$E$4:$E$48,AQ15)+SUMIFS($H$4:$H$48,$F$4:$F$48,AQ14,$E$4:$E$48,AQ15)</f>
        <v>0</v>
      </c>
      <c r="AT15" s="379"/>
      <c r="AU15" s="380" t="str">
        <f>+Parameter!AL15</f>
        <v>K</v>
      </c>
      <c r="AV15" s="381" t="str">
        <f>+Parameter!AM15</f>
        <v>Kardiologie</v>
      </c>
      <c r="AW15" s="379">
        <f>SUMIFS($I$4:$I$48,$F$4:$F$48,AQ14,$E$4:$E$48,AU15)+SUMIFS($J$4:$J$48,$F$4:$F$48,AQ14,$E$4:$E$48,AU15)+SUMIFS($H$4:$H$48,$F$4:$F$48,AQ14,$E$4:$E$48,AU15)</f>
        <v>0</v>
      </c>
      <c r="AX15" s="379"/>
      <c r="AY15" s="380" t="str">
        <f>+Parameter!AP15</f>
        <v>D</v>
      </c>
      <c r="AZ15" s="381" t="str">
        <f>+Parameter!AQ15</f>
        <v>DKV-Beitrag</v>
      </c>
      <c r="BA15" s="379">
        <f>SUMIFS($I$4:$I$48,$F$4:$F$48,AQ14,$E$4:$E$48,AY15)+SUMIFS($J$4:$J$48,$F$4:$F$48,AQ14,$E$4:$E$48,AY15)+SUMIFS($H$4:$H$48,$F$4:$F$48,AQ14,$E$4:$E$48,AY15)</f>
        <v>0</v>
      </c>
      <c r="BB15" s="370" t="str">
        <f>IF(AND($B$50="y",BB16&lt;&gt;0),"aktuell","")</f>
        <v/>
      </c>
      <c r="BD15" s="268"/>
      <c r="BE15" s="274">
        <f>IF($I$2=AQ14,1,IF($I$2=Jahr!$M$7,1,0))</f>
        <v>1</v>
      </c>
      <c r="BF15" s="728">
        <v>1</v>
      </c>
      <c r="BG15" s="699">
        <f t="shared" si="33"/>
        <v>0</v>
      </c>
      <c r="BH15" s="699">
        <f t="shared" si="34"/>
        <v>0</v>
      </c>
      <c r="BI15" s="699">
        <f t="shared" si="35"/>
        <v>0</v>
      </c>
      <c r="BJ15" s="700">
        <f t="shared" si="36"/>
        <v>0</v>
      </c>
      <c r="BK15" s="700">
        <f t="shared" si="37"/>
        <v>0</v>
      </c>
      <c r="BL15" s="700">
        <f t="shared" si="38"/>
        <v>0</v>
      </c>
      <c r="BM15" s="701">
        <f t="shared" si="39"/>
        <v>0</v>
      </c>
      <c r="BN15" s="701">
        <f t="shared" si="40"/>
        <v>0</v>
      </c>
      <c r="BO15" s="701">
        <f t="shared" si="41"/>
        <v>0</v>
      </c>
      <c r="BP15" s="698">
        <f t="shared" si="42"/>
        <v>0</v>
      </c>
      <c r="BQ15" s="698">
        <f t="shared" si="43"/>
        <v>0</v>
      </c>
      <c r="BR15" s="698">
        <f t="shared" si="44"/>
        <v>0</v>
      </c>
      <c r="BS15" s="270" t="s">
        <v>8</v>
      </c>
      <c r="BV15" s="1055"/>
      <c r="BW15" s="1056"/>
      <c r="BX15" s="1026"/>
    </row>
    <row r="16" spans="1:76" ht="13.35" customHeight="1" x14ac:dyDescent="0.45">
      <c r="A16" s="1003" t="str">
        <f t="shared" si="0"/>
        <v>!</v>
      </c>
      <c r="B16" s="721"/>
      <c r="C16" s="1180"/>
      <c r="D16" s="722"/>
      <c r="E16" s="585"/>
      <c r="F16" s="586"/>
      <c r="G16" s="592"/>
      <c r="H16" s="1191"/>
      <c r="I16" s="1192"/>
      <c r="J16" s="1193"/>
      <c r="K16" s="1057">
        <f t="shared" si="4"/>
        <v>0</v>
      </c>
      <c r="L16" s="1049">
        <f t="shared" si="2"/>
        <v>0</v>
      </c>
      <c r="M16" s="1050">
        <f t="shared" si="45"/>
        <v>0</v>
      </c>
      <c r="N16" s="1051">
        <f t="shared" si="5"/>
        <v>0</v>
      </c>
      <c r="O16" s="87">
        <f t="shared" si="6"/>
        <v>0</v>
      </c>
      <c r="P16" s="87" t="str">
        <f t="shared" si="7"/>
        <v/>
      </c>
      <c r="Q16" s="1052">
        <f t="shared" si="8"/>
        <v>0</v>
      </c>
      <c r="R16" s="87">
        <f t="shared" si="9"/>
        <v>0</v>
      </c>
      <c r="S16" s="87" t="str">
        <f t="shared" si="10"/>
        <v/>
      </c>
      <c r="T16" s="1052">
        <f t="shared" si="11"/>
        <v>0</v>
      </c>
      <c r="U16" s="87">
        <f t="shared" si="12"/>
        <v>0</v>
      </c>
      <c r="V16" s="87" t="str">
        <f t="shared" si="13"/>
        <v/>
      </c>
      <c r="W16" s="1052">
        <f t="shared" si="14"/>
        <v>1</v>
      </c>
      <c r="X16" s="87">
        <f t="shared" si="15"/>
        <v>0</v>
      </c>
      <c r="Y16" s="87">
        <f t="shared" si="16"/>
        <v>0</v>
      </c>
      <c r="Z16" s="1052">
        <f t="shared" si="17"/>
        <v>1</v>
      </c>
      <c r="AA16" s="87">
        <f t="shared" si="18"/>
        <v>0</v>
      </c>
      <c r="AB16" s="87">
        <f t="shared" si="19"/>
        <v>0</v>
      </c>
      <c r="AC16" s="1052">
        <f t="shared" si="20"/>
        <v>1</v>
      </c>
      <c r="AD16" s="87">
        <f t="shared" si="21"/>
        <v>0</v>
      </c>
      <c r="AE16" s="87">
        <f t="shared" si="22"/>
        <v>0</v>
      </c>
      <c r="AF16" s="1052">
        <f t="shared" si="23"/>
        <v>1</v>
      </c>
      <c r="AG16" s="87">
        <f t="shared" si="24"/>
        <v>0</v>
      </c>
      <c r="AH16" s="87">
        <f t="shared" si="25"/>
        <v>0</v>
      </c>
      <c r="AI16" s="1052">
        <f t="shared" si="26"/>
        <v>1</v>
      </c>
      <c r="AJ16" s="87">
        <f t="shared" si="27"/>
        <v>0</v>
      </c>
      <c r="AK16" s="87">
        <f t="shared" si="28"/>
        <v>0</v>
      </c>
      <c r="AL16" s="1052">
        <f t="shared" si="29"/>
        <v>0</v>
      </c>
      <c r="AM16" s="91">
        <f t="shared" si="30"/>
        <v>0</v>
      </c>
      <c r="AN16" s="91" t="str">
        <f t="shared" si="31"/>
        <v/>
      </c>
      <c r="AO16" s="1058" t="str">
        <f>+Parameter!$D$6</f>
        <v>A</v>
      </c>
      <c r="AP16" s="1054">
        <f t="shared" si="32"/>
        <v>0</v>
      </c>
      <c r="AQ16" s="381" t="str">
        <f>+Parameter!AH16</f>
        <v>H</v>
      </c>
      <c r="AR16" s="381" t="str">
        <f>+Parameter!AI16</f>
        <v>Hausarzt</v>
      </c>
      <c r="AS16" s="501">
        <f>SUMIFS($I$4:$I$48,$F$4:$F$48,AQ14,$E$4:$E$48,AQ16)+SUMIFS($J$4:$J$48,$F$4:$F$48,AQ14,$E$4:$E$48,AQ16)+SUMIFS($H$4:$H$48,$F$4:$F$48,AQ14,$E$4:$E$48,AQ16)</f>
        <v>0</v>
      </c>
      <c r="AT16" s="379"/>
      <c r="AU16" s="381" t="str">
        <f>+Parameter!AL16</f>
        <v>N</v>
      </c>
      <c r="AV16" s="381" t="str">
        <f>+Parameter!AM16</f>
        <v>Nephrologie</v>
      </c>
      <c r="AW16" s="379">
        <f>SUMIFS($I$4:$I$48,$F$4:$F$48,AQ14,$E$4:$E$48,AU16)+SUMIFS($J$4:$J$48,$F$4:$F$48,AQ14,$E$4:$E$48,AU16)+SUMIFS($H$4:$H$48,$F$4:$F$48,AQ14,$E$4:$E$48,AU16)</f>
        <v>0</v>
      </c>
      <c r="AX16" s="379"/>
      <c r="AY16" s="381">
        <f>+Parameter!AP16</f>
        <v>0</v>
      </c>
      <c r="AZ16" s="381">
        <f>+Parameter!AQ16</f>
        <v>0</v>
      </c>
      <c r="BA16" s="379">
        <f>SUMIFS($I$4:$I$48,$F$4:$F$48,AQ14,$E$4:$E$48,AY16)+SUMIFS($J$4:$J$48,$F$4:$F$48,AQ14,$E$4:$E$48,AY16)+SUMIFS($H$4:$H$48,$F$4:$F$48,AQ14,$E$4:$E$48,AY16)</f>
        <v>0</v>
      </c>
      <c r="BB16" s="371">
        <f>+V2</f>
        <v>0</v>
      </c>
      <c r="BD16" s="268"/>
      <c r="BE16" s="274">
        <f>IF($I$2=AQ14,1,IF($I$2=Jahr!$M$7,1,0))</f>
        <v>1</v>
      </c>
      <c r="BF16" s="728">
        <v>1</v>
      </c>
      <c r="BG16" s="699">
        <f t="shared" si="33"/>
        <v>0</v>
      </c>
      <c r="BH16" s="699">
        <f t="shared" si="34"/>
        <v>0</v>
      </c>
      <c r="BI16" s="699">
        <f t="shared" si="35"/>
        <v>0</v>
      </c>
      <c r="BJ16" s="700">
        <f t="shared" si="36"/>
        <v>0</v>
      </c>
      <c r="BK16" s="700">
        <f t="shared" si="37"/>
        <v>0</v>
      </c>
      <c r="BL16" s="700">
        <f t="shared" si="38"/>
        <v>0</v>
      </c>
      <c r="BM16" s="701">
        <f t="shared" si="39"/>
        <v>0</v>
      </c>
      <c r="BN16" s="701">
        <f t="shared" si="40"/>
        <v>0</v>
      </c>
      <c r="BO16" s="701">
        <f t="shared" si="41"/>
        <v>0</v>
      </c>
      <c r="BP16" s="698">
        <f t="shared" si="42"/>
        <v>0</v>
      </c>
      <c r="BQ16" s="698">
        <f t="shared" si="43"/>
        <v>0</v>
      </c>
      <c r="BR16" s="698">
        <f t="shared" si="44"/>
        <v>0</v>
      </c>
      <c r="BS16" s="275">
        <f>SUMIFS($H$4:$H$48,$F$4:$F$48,AQ14,$B$4:$B$48,"&gt;0")</f>
        <v>0</v>
      </c>
      <c r="BT16" s="275">
        <f>SUMIFS($I$4:$I$48,$F$4:$F$48,AQ14,$B$4:$B$48,"&gt;0")</f>
        <v>0</v>
      </c>
      <c r="BU16" s="275">
        <f>SUMIFS($J$4:$J$48,$F$4:$F$48,AQ14,$B$4:$B$48,"&gt;0")</f>
        <v>0</v>
      </c>
      <c r="BV16" s="276"/>
      <c r="BW16" s="1056"/>
      <c r="BX16" s="1026"/>
    </row>
    <row r="17" spans="1:76" ht="13.35" customHeight="1" x14ac:dyDescent="0.45">
      <c r="A17" s="1003" t="str">
        <f t="shared" si="0"/>
        <v>!</v>
      </c>
      <c r="B17" s="721"/>
      <c r="C17" s="1180"/>
      <c r="D17" s="1184"/>
      <c r="E17" s="585"/>
      <c r="F17" s="586"/>
      <c r="G17" s="592"/>
      <c r="H17" s="1191"/>
      <c r="I17" s="1192"/>
      <c r="J17" s="1193"/>
      <c r="K17" s="1057">
        <f t="shared" si="4"/>
        <v>0</v>
      </c>
      <c r="L17" s="1049">
        <f t="shared" si="2"/>
        <v>0</v>
      </c>
      <c r="M17" s="1050">
        <f t="shared" si="45"/>
        <v>0</v>
      </c>
      <c r="N17" s="1051">
        <f t="shared" si="5"/>
        <v>0</v>
      </c>
      <c r="O17" s="87">
        <f t="shared" si="6"/>
        <v>0</v>
      </c>
      <c r="P17" s="87" t="str">
        <f t="shared" si="7"/>
        <v/>
      </c>
      <c r="Q17" s="1052">
        <f t="shared" si="8"/>
        <v>0</v>
      </c>
      <c r="R17" s="87">
        <f t="shared" si="9"/>
        <v>0</v>
      </c>
      <c r="S17" s="87" t="str">
        <f t="shared" si="10"/>
        <v/>
      </c>
      <c r="T17" s="1052">
        <f t="shared" si="11"/>
        <v>0</v>
      </c>
      <c r="U17" s="87">
        <f t="shared" si="12"/>
        <v>0</v>
      </c>
      <c r="V17" s="87" t="str">
        <f t="shared" si="13"/>
        <v/>
      </c>
      <c r="W17" s="1052">
        <f t="shared" si="14"/>
        <v>1</v>
      </c>
      <c r="X17" s="87">
        <f t="shared" si="15"/>
        <v>0</v>
      </c>
      <c r="Y17" s="87">
        <f t="shared" si="16"/>
        <v>0</v>
      </c>
      <c r="Z17" s="1052">
        <f t="shared" si="17"/>
        <v>1</v>
      </c>
      <c r="AA17" s="87">
        <f t="shared" si="18"/>
        <v>0</v>
      </c>
      <c r="AB17" s="87">
        <f t="shared" si="19"/>
        <v>0</v>
      </c>
      <c r="AC17" s="1052">
        <f t="shared" si="20"/>
        <v>1</v>
      </c>
      <c r="AD17" s="87">
        <f t="shared" si="21"/>
        <v>0</v>
      </c>
      <c r="AE17" s="87">
        <f t="shared" si="22"/>
        <v>0</v>
      </c>
      <c r="AF17" s="1052">
        <f t="shared" si="23"/>
        <v>1</v>
      </c>
      <c r="AG17" s="87">
        <f t="shared" si="24"/>
        <v>0</v>
      </c>
      <c r="AH17" s="87">
        <f t="shared" si="25"/>
        <v>0</v>
      </c>
      <c r="AI17" s="1052">
        <f t="shared" si="26"/>
        <v>1</v>
      </c>
      <c r="AJ17" s="87">
        <f t="shared" si="27"/>
        <v>0</v>
      </c>
      <c r="AK17" s="87">
        <f t="shared" si="28"/>
        <v>0</v>
      </c>
      <c r="AL17" s="1052">
        <f t="shared" si="29"/>
        <v>0</v>
      </c>
      <c r="AM17" s="91">
        <f t="shared" si="30"/>
        <v>0</v>
      </c>
      <c r="AN17" s="91" t="str">
        <f t="shared" si="31"/>
        <v/>
      </c>
      <c r="AO17" s="1058" t="str">
        <f>+Parameter!$D$6</f>
        <v>A</v>
      </c>
      <c r="AP17" s="1054">
        <f t="shared" si="32"/>
        <v>0</v>
      </c>
      <c r="AQ17" s="381" t="str">
        <f>+Parameter!AH17</f>
        <v>Z</v>
      </c>
      <c r="AR17" s="381" t="str">
        <f>+Parameter!AI17</f>
        <v>Zahnarzt</v>
      </c>
      <c r="AS17" s="501">
        <f>SUMIFS($I$4:$I$48,$F$4:$F$48,AQ14,$E$4:$E$48,AQ17)+SUMIFS($J$4:$J$48,$F$4:$F$48,AQ14,$E$4:$E$48,AQ17)+SUMIFS($H$4:$H$48,$F$4:$F$48,AQ14,$E$4:$E$48,AQ17)</f>
        <v>0</v>
      </c>
      <c r="AT17" s="379"/>
      <c r="AU17" s="381" t="str">
        <f>+Parameter!AL17</f>
        <v>U</v>
      </c>
      <c r="AV17" s="381" t="str">
        <f>+Parameter!AM17</f>
        <v>Urologie</v>
      </c>
      <c r="AW17" s="379">
        <f>SUMIFS($I$4:$I$48,$F$4:$F$48,AQ14,$E$4:$E$48,AU17)+SUMIFS($J$4:$J$48,$F$4:$F$48,AQ14,$E$4:$E$48,AU17)+SUMIFS($H$4:$H$48,$F$4:$F$48,AQ14,$E$4:$E$48,AU17)</f>
        <v>0</v>
      </c>
      <c r="AX17" s="379"/>
      <c r="AY17" s="381">
        <f>+Parameter!AP17</f>
        <v>0</v>
      </c>
      <c r="AZ17" s="381">
        <f>+Parameter!AQ17</f>
        <v>0</v>
      </c>
      <c r="BA17" s="379">
        <f>SUMIFS($I$4:$I$48,$F$4:$F$48,AQ14,$E$4:$E$48,AY17)+SUMIFS($J$4:$J$48,$F$4:$F$48,AQ14,$E$4:$E$48,AY17)+SUMIFS($H$4:$H$48,$F$4:$F$48,AQ14,$E$4:$E$48,AY17)</f>
        <v>0</v>
      </c>
      <c r="BB17" s="372" t="str">
        <f>IF(BB18&lt;&gt;0,"Monatsende","")</f>
        <v/>
      </c>
      <c r="BD17" s="268"/>
      <c r="BE17" s="274">
        <f>IF($I$2=AQ14,1,IF($I$2=Jahr!$M$7,1,0))</f>
        <v>1</v>
      </c>
      <c r="BF17" s="728">
        <v>1</v>
      </c>
      <c r="BG17" s="699">
        <f t="shared" si="33"/>
        <v>0</v>
      </c>
      <c r="BH17" s="699">
        <f t="shared" si="34"/>
        <v>0</v>
      </c>
      <c r="BI17" s="699">
        <f t="shared" si="35"/>
        <v>0</v>
      </c>
      <c r="BJ17" s="700">
        <f t="shared" si="36"/>
        <v>0</v>
      </c>
      <c r="BK17" s="700">
        <f t="shared" si="37"/>
        <v>0</v>
      </c>
      <c r="BL17" s="700">
        <f t="shared" si="38"/>
        <v>0</v>
      </c>
      <c r="BM17" s="701">
        <f t="shared" si="39"/>
        <v>0</v>
      </c>
      <c r="BN17" s="701">
        <f t="shared" si="40"/>
        <v>0</v>
      </c>
      <c r="BO17" s="701">
        <f t="shared" si="41"/>
        <v>0</v>
      </c>
      <c r="BP17" s="698">
        <f t="shared" si="42"/>
        <v>0</v>
      </c>
      <c r="BQ17" s="698">
        <f t="shared" si="43"/>
        <v>0</v>
      </c>
      <c r="BR17" s="698">
        <f t="shared" si="44"/>
        <v>0</v>
      </c>
      <c r="BS17" s="270" t="s">
        <v>22</v>
      </c>
      <c r="BV17" s="1055"/>
      <c r="BW17" s="1056"/>
      <c r="BX17" s="1026"/>
    </row>
    <row r="18" spans="1:76" ht="13.35" customHeight="1" x14ac:dyDescent="0.45">
      <c r="A18" s="1003" t="str">
        <f t="shared" si="0"/>
        <v>!</v>
      </c>
      <c r="B18" s="721"/>
      <c r="C18" s="1180"/>
      <c r="D18" s="1184"/>
      <c r="E18" s="585"/>
      <c r="F18" s="586"/>
      <c r="G18" s="592"/>
      <c r="H18" s="1195"/>
      <c r="I18" s="1192"/>
      <c r="J18" s="1193"/>
      <c r="K18" s="1057">
        <f t="shared" si="4"/>
        <v>0</v>
      </c>
      <c r="L18" s="1049">
        <f t="shared" si="2"/>
        <v>0</v>
      </c>
      <c r="M18" s="1050">
        <f t="shared" si="45"/>
        <v>0</v>
      </c>
      <c r="N18" s="1051">
        <f t="shared" si="5"/>
        <v>0</v>
      </c>
      <c r="O18" s="87">
        <f t="shared" si="6"/>
        <v>0</v>
      </c>
      <c r="P18" s="87" t="str">
        <f t="shared" si="7"/>
        <v/>
      </c>
      <c r="Q18" s="1052">
        <f t="shared" si="8"/>
        <v>0</v>
      </c>
      <c r="R18" s="87">
        <f t="shared" si="9"/>
        <v>0</v>
      </c>
      <c r="S18" s="87" t="str">
        <f t="shared" si="10"/>
        <v/>
      </c>
      <c r="T18" s="1052">
        <f t="shared" si="11"/>
        <v>0</v>
      </c>
      <c r="U18" s="87">
        <f t="shared" si="12"/>
        <v>0</v>
      </c>
      <c r="V18" s="87" t="str">
        <f t="shared" si="13"/>
        <v/>
      </c>
      <c r="W18" s="1052">
        <f t="shared" si="14"/>
        <v>1</v>
      </c>
      <c r="X18" s="87">
        <f t="shared" si="15"/>
        <v>0</v>
      </c>
      <c r="Y18" s="87">
        <f t="shared" si="16"/>
        <v>0</v>
      </c>
      <c r="Z18" s="1052">
        <f t="shared" si="17"/>
        <v>1</v>
      </c>
      <c r="AA18" s="87">
        <f t="shared" si="18"/>
        <v>0</v>
      </c>
      <c r="AB18" s="87">
        <f t="shared" si="19"/>
        <v>0</v>
      </c>
      <c r="AC18" s="1052">
        <f t="shared" si="20"/>
        <v>1</v>
      </c>
      <c r="AD18" s="87">
        <f t="shared" si="21"/>
        <v>0</v>
      </c>
      <c r="AE18" s="87">
        <f t="shared" si="22"/>
        <v>0</v>
      </c>
      <c r="AF18" s="1052">
        <f t="shared" si="23"/>
        <v>1</v>
      </c>
      <c r="AG18" s="87">
        <f t="shared" si="24"/>
        <v>0</v>
      </c>
      <c r="AH18" s="87">
        <f t="shared" si="25"/>
        <v>0</v>
      </c>
      <c r="AI18" s="1052">
        <f t="shared" si="26"/>
        <v>1</v>
      </c>
      <c r="AJ18" s="87">
        <f t="shared" si="27"/>
        <v>0</v>
      </c>
      <c r="AK18" s="87">
        <f t="shared" si="28"/>
        <v>0</v>
      </c>
      <c r="AL18" s="1052">
        <f t="shared" si="29"/>
        <v>0</v>
      </c>
      <c r="AM18" s="91">
        <f t="shared" si="30"/>
        <v>0</v>
      </c>
      <c r="AN18" s="91" t="str">
        <f t="shared" si="31"/>
        <v/>
      </c>
      <c r="AO18" s="1058" t="str">
        <f>+Parameter!$D$6</f>
        <v>A</v>
      </c>
      <c r="AP18" s="1054">
        <f t="shared" si="32"/>
        <v>0</v>
      </c>
      <c r="AQ18" s="383" t="str">
        <f>+Parameter!AH18</f>
        <v>M</v>
      </c>
      <c r="AR18" s="383" t="str">
        <f>+Parameter!AI18</f>
        <v>Medikamente</v>
      </c>
      <c r="AS18" s="501">
        <f>SUMIFS($I$4:$I$48,$F$4:$F$48,AQ14,$E$4:$E$48,AQ18)+SUMIFS($J$4:$J$48,$F$4:$F$48,AQ14,$E$4:$E$48,AQ18)+SUMIFS($H$4:$H$48,$F$4:$F$48,AQ14,$E$4:$E$48,AQ18)</f>
        <v>0</v>
      </c>
      <c r="AT18" s="382"/>
      <c r="AU18" s="383" t="str">
        <f>+Parameter!AL18</f>
        <v>L</v>
      </c>
      <c r="AV18" s="383" t="str">
        <f>+Parameter!AM18</f>
        <v>Labor</v>
      </c>
      <c r="AW18" s="379">
        <f>SUMIFS($I$4:$I$48,$F$4:$F$48,AQ14,$E$4:$E$48,AU18)+SUMIFS($J$4:$J$48,$F$4:$F$48,AQ14,$E$4:$E$48,AU18)+SUMIFS($H$4:$H$48,$F$4:$F$48,AQ14,$E$4:$E$48,AU18)</f>
        <v>0</v>
      </c>
      <c r="AX18" s="382"/>
      <c r="AY18" s="383" t="str">
        <f>+Parameter!AP18</f>
        <v>E</v>
      </c>
      <c r="AZ18" s="383" t="str">
        <f>+Parameter!AQ18</f>
        <v>Erstattung DKV</v>
      </c>
      <c r="BA18" s="379">
        <f>SUMIFS($I$4:$I$48,$F$4:$F$48,AQ14,$E$4:$E$48,AY18)+SUMIFS($J$4:$J$48,$F$4:$F$48,AQ14,$E$4:$E$48,AY18)+SUMIFS($H$4:$H$48,$F$4:$F$48,AQ14,$E$4:$E$48,AY18)</f>
        <v>0</v>
      </c>
      <c r="BB18" s="375">
        <f>+V3</f>
        <v>0</v>
      </c>
      <c r="BD18" s="268"/>
      <c r="BE18" s="274">
        <f>IF($I$2=AQ14,1,IF($I$2=Jahr!$M$7,1,0))</f>
        <v>1</v>
      </c>
      <c r="BF18" s="728">
        <v>1</v>
      </c>
      <c r="BG18" s="702">
        <f t="shared" si="33"/>
        <v>0</v>
      </c>
      <c r="BH18" s="702">
        <f t="shared" si="34"/>
        <v>0</v>
      </c>
      <c r="BI18" s="702">
        <f t="shared" si="35"/>
        <v>0</v>
      </c>
      <c r="BJ18" s="703">
        <f t="shared" si="36"/>
        <v>0</v>
      </c>
      <c r="BK18" s="703">
        <f t="shared" si="37"/>
        <v>0</v>
      </c>
      <c r="BL18" s="703">
        <f t="shared" si="38"/>
        <v>0</v>
      </c>
      <c r="BM18" s="704">
        <f t="shared" si="39"/>
        <v>0</v>
      </c>
      <c r="BN18" s="704">
        <f t="shared" si="40"/>
        <v>0</v>
      </c>
      <c r="BO18" s="704">
        <f t="shared" si="41"/>
        <v>0</v>
      </c>
      <c r="BP18" s="705">
        <f t="shared" si="42"/>
        <v>0</v>
      </c>
      <c r="BQ18" s="705">
        <f t="shared" si="43"/>
        <v>0</v>
      </c>
      <c r="BR18" s="705">
        <f t="shared" si="44"/>
        <v>0</v>
      </c>
      <c r="BS18" s="277">
        <f>SUMIFS($H$4:$H$48,$F$4:$F$48,AQ14)</f>
        <v>0</v>
      </c>
      <c r="BT18" s="277">
        <f>SUMIFS($I$4:$I$48,$F$4:$F$48,AQ14)</f>
        <v>0</v>
      </c>
      <c r="BU18" s="277">
        <f>SUMIFS($J$4:$J$48,$F$4:$F$48,AQ14)</f>
        <v>0</v>
      </c>
      <c r="BV18" s="278">
        <f>IF($AP$2=0,+BW18-BB14,0)</f>
        <v>0</v>
      </c>
      <c r="BW18" s="1059">
        <f>+V$50</f>
        <v>0</v>
      </c>
      <c r="BX18" s="1026"/>
    </row>
    <row r="19" spans="1:76" ht="13.35" customHeight="1" x14ac:dyDescent="0.45">
      <c r="A19" s="1003" t="str">
        <f t="shared" si="0"/>
        <v>!</v>
      </c>
      <c r="B19" s="721"/>
      <c r="C19" s="1180"/>
      <c r="D19" s="722"/>
      <c r="E19" s="585"/>
      <c r="F19" s="586"/>
      <c r="G19" s="592"/>
      <c r="H19" s="1195"/>
      <c r="I19" s="1192"/>
      <c r="J19" s="1196"/>
      <c r="K19" s="1057">
        <f t="shared" si="4"/>
        <v>0</v>
      </c>
      <c r="L19" s="1049">
        <f t="shared" si="2"/>
        <v>0</v>
      </c>
      <c r="M19" s="1050">
        <f t="shared" si="45"/>
        <v>0</v>
      </c>
      <c r="N19" s="1051">
        <f t="shared" si="5"/>
        <v>0</v>
      </c>
      <c r="O19" s="87">
        <f t="shared" si="6"/>
        <v>0</v>
      </c>
      <c r="P19" s="87" t="str">
        <f t="shared" si="7"/>
        <v/>
      </c>
      <c r="Q19" s="1052">
        <f t="shared" si="8"/>
        <v>0</v>
      </c>
      <c r="R19" s="87">
        <f t="shared" si="9"/>
        <v>0</v>
      </c>
      <c r="S19" s="87" t="str">
        <f t="shared" si="10"/>
        <v/>
      </c>
      <c r="T19" s="1052">
        <f t="shared" si="11"/>
        <v>0</v>
      </c>
      <c r="U19" s="87">
        <f t="shared" si="12"/>
        <v>0</v>
      </c>
      <c r="V19" s="87" t="str">
        <f t="shared" si="13"/>
        <v/>
      </c>
      <c r="W19" s="1052">
        <f t="shared" si="14"/>
        <v>1</v>
      </c>
      <c r="X19" s="87">
        <f t="shared" si="15"/>
        <v>0</v>
      </c>
      <c r="Y19" s="87">
        <f t="shared" si="16"/>
        <v>0</v>
      </c>
      <c r="Z19" s="1052">
        <f t="shared" si="17"/>
        <v>1</v>
      </c>
      <c r="AA19" s="87">
        <f t="shared" si="18"/>
        <v>0</v>
      </c>
      <c r="AB19" s="87">
        <f t="shared" si="19"/>
        <v>0</v>
      </c>
      <c r="AC19" s="1052">
        <f t="shared" si="20"/>
        <v>1</v>
      </c>
      <c r="AD19" s="87">
        <f t="shared" si="21"/>
        <v>0</v>
      </c>
      <c r="AE19" s="87">
        <f t="shared" si="22"/>
        <v>0</v>
      </c>
      <c r="AF19" s="1052">
        <f t="shared" si="23"/>
        <v>1</v>
      </c>
      <c r="AG19" s="87">
        <f t="shared" si="24"/>
        <v>0</v>
      </c>
      <c r="AH19" s="87">
        <f t="shared" si="25"/>
        <v>0</v>
      </c>
      <c r="AI19" s="1052">
        <f t="shared" si="26"/>
        <v>1</v>
      </c>
      <c r="AJ19" s="87">
        <f t="shared" si="27"/>
        <v>0</v>
      </c>
      <c r="AK19" s="87">
        <f t="shared" si="28"/>
        <v>0</v>
      </c>
      <c r="AL19" s="1052">
        <f t="shared" si="29"/>
        <v>0</v>
      </c>
      <c r="AM19" s="91">
        <f t="shared" si="30"/>
        <v>0</v>
      </c>
      <c r="AN19" s="91" t="str">
        <f t="shared" si="31"/>
        <v/>
      </c>
      <c r="AO19" s="1053">
        <f>IF(AP19="E",1,0)</f>
        <v>0</v>
      </c>
      <c r="AP19" s="1054">
        <f t="shared" si="32"/>
        <v>0</v>
      </c>
      <c r="AQ19" s="218" t="str">
        <f>+Parameter!AH19</f>
        <v>#</v>
      </c>
      <c r="AR19" s="631"/>
      <c r="AS19" s="632">
        <f>SUM(AS20:AS23)</f>
        <v>0</v>
      </c>
      <c r="AT19" s="632"/>
      <c r="AU19" s="632"/>
      <c r="AV19" s="632"/>
      <c r="AW19" s="632">
        <f>SUM(AW20:AW23)</f>
        <v>0</v>
      </c>
      <c r="AX19" s="632"/>
      <c r="AY19" s="632"/>
      <c r="AZ19" s="632"/>
      <c r="BA19" s="632">
        <f>SUM(BA20:BA23)</f>
        <v>0</v>
      </c>
      <c r="BB19" s="634">
        <f>+BA19+AW19+AS19</f>
        <v>0</v>
      </c>
      <c r="BD19" s="268"/>
      <c r="BE19" s="274">
        <f>IF($I$2=AQ19,1,IF($I$2=Jahr!$M$7,1,0))</f>
        <v>1</v>
      </c>
      <c r="BF19" s="728">
        <v>1</v>
      </c>
      <c r="BG19" s="227"/>
      <c r="BH19" s="227"/>
      <c r="BI19" s="227"/>
      <c r="BJ19" s="227"/>
      <c r="BK19" s="227"/>
      <c r="BL19" s="227"/>
      <c r="BM19" s="227"/>
      <c r="BN19" s="227"/>
      <c r="BO19" s="227"/>
      <c r="BP19" s="273"/>
      <c r="BQ19" s="273"/>
      <c r="BR19" s="273"/>
      <c r="BV19" s="1055"/>
      <c r="BW19" s="1056"/>
      <c r="BX19" s="1026"/>
    </row>
    <row r="20" spans="1:76" ht="13.35" customHeight="1" x14ac:dyDescent="0.45">
      <c r="A20" s="1003" t="str">
        <f t="shared" si="0"/>
        <v>!</v>
      </c>
      <c r="B20" s="721"/>
      <c r="C20" s="1180"/>
      <c r="D20" s="722"/>
      <c r="E20" s="585"/>
      <c r="F20" s="586"/>
      <c r="G20" s="592"/>
      <c r="H20" s="1195"/>
      <c r="I20" s="1192"/>
      <c r="J20" s="1196"/>
      <c r="K20" s="1057">
        <f t="shared" si="4"/>
        <v>0</v>
      </c>
      <c r="L20" s="1049">
        <f t="shared" si="2"/>
        <v>0</v>
      </c>
      <c r="M20" s="1050">
        <f t="shared" si="45"/>
        <v>0</v>
      </c>
      <c r="N20" s="1051">
        <f t="shared" si="5"/>
        <v>0</v>
      </c>
      <c r="O20" s="87">
        <f t="shared" si="6"/>
        <v>0</v>
      </c>
      <c r="P20" s="87" t="str">
        <f t="shared" si="7"/>
        <v/>
      </c>
      <c r="Q20" s="1052">
        <f t="shared" si="8"/>
        <v>0</v>
      </c>
      <c r="R20" s="87">
        <f t="shared" si="9"/>
        <v>0</v>
      </c>
      <c r="S20" s="87" t="str">
        <f t="shared" si="10"/>
        <v/>
      </c>
      <c r="T20" s="1052">
        <f t="shared" si="11"/>
        <v>0</v>
      </c>
      <c r="U20" s="87">
        <f t="shared" si="12"/>
        <v>0</v>
      </c>
      <c r="V20" s="87" t="str">
        <f t="shared" si="13"/>
        <v/>
      </c>
      <c r="W20" s="1052">
        <f t="shared" si="14"/>
        <v>1</v>
      </c>
      <c r="X20" s="87">
        <f t="shared" si="15"/>
        <v>0</v>
      </c>
      <c r="Y20" s="87">
        <f t="shared" si="16"/>
        <v>0</v>
      </c>
      <c r="Z20" s="1052">
        <f t="shared" si="17"/>
        <v>1</v>
      </c>
      <c r="AA20" s="87">
        <f t="shared" si="18"/>
        <v>0</v>
      </c>
      <c r="AB20" s="87">
        <f t="shared" si="19"/>
        <v>0</v>
      </c>
      <c r="AC20" s="1052">
        <f t="shared" si="20"/>
        <v>1</v>
      </c>
      <c r="AD20" s="87">
        <f t="shared" si="21"/>
        <v>0</v>
      </c>
      <c r="AE20" s="87">
        <f t="shared" si="22"/>
        <v>0</v>
      </c>
      <c r="AF20" s="1052">
        <f t="shared" si="23"/>
        <v>1</v>
      </c>
      <c r="AG20" s="87">
        <f t="shared" si="24"/>
        <v>0</v>
      </c>
      <c r="AH20" s="87">
        <f t="shared" si="25"/>
        <v>0</v>
      </c>
      <c r="AI20" s="1052">
        <f t="shared" si="26"/>
        <v>1</v>
      </c>
      <c r="AJ20" s="87">
        <f t="shared" si="27"/>
        <v>0</v>
      </c>
      <c r="AK20" s="87">
        <f t="shared" si="28"/>
        <v>0</v>
      </c>
      <c r="AL20" s="1052">
        <f t="shared" si="29"/>
        <v>0</v>
      </c>
      <c r="AM20" s="91">
        <f t="shared" si="30"/>
        <v>0</v>
      </c>
      <c r="AN20" s="91" t="str">
        <f t="shared" si="31"/>
        <v/>
      </c>
      <c r="AO20" s="1058">
        <f>+Parameter!$D$7</f>
        <v>0</v>
      </c>
      <c r="AP20" s="1054">
        <f t="shared" si="32"/>
        <v>0</v>
      </c>
      <c r="AQ20" s="384">
        <f>+Parameter!AH20</f>
        <v>0</v>
      </c>
      <c r="AR20" s="385">
        <f>+Parameter!AI20</f>
        <v>0</v>
      </c>
      <c r="AS20" s="379">
        <f>SUMIFS($I$4:$I$48,$F$4:$F$48,AQ19,$E$4:$E$48,AQ20)+SUMIFS($J$4:$J$48,$F$4:$F$48,AQ19,$E$4:$E$48,AQ20)+SUMIFS($H$4:$H$48,$F$4:$F$48,AQ19,$E$4:$E$48,AQ20)</f>
        <v>0</v>
      </c>
      <c r="AT20" s="379"/>
      <c r="AU20" s="384">
        <f>+Parameter!AL20</f>
        <v>0</v>
      </c>
      <c r="AV20" s="385">
        <f>+Parameter!AM20</f>
        <v>0</v>
      </c>
      <c r="AW20" s="379">
        <f>SUMIFS($I$4:$I$48,$F$4:$F$48,AQ19,$E$4:$E$48,AU20)+SUMIFS($J$4:$J$48,$F$4:$F$48,AQ19,$E$4:$E$48,AU20)+SUMIFS($H$4:$H$48,$F$4:$F$48,AQ19,$E$4:$E$48,AU20)</f>
        <v>0</v>
      </c>
      <c r="AX20" s="379"/>
      <c r="AY20" s="384">
        <f>+Parameter!AP20</f>
        <v>0</v>
      </c>
      <c r="AZ20" s="385">
        <f>+Parameter!AQ20</f>
        <v>0</v>
      </c>
      <c r="BA20" s="379">
        <f>SUMIFS($I$4:$I$48,$F$4:$F$48,AQ19,$E$4:$E$48,AY20)+SUMIFS($J$4:$J$48,$F$4:$F$48,AQ19,$E$4:$E$48,AY20)+SUMIFS($H$4:$H$48,$F$4:$F$48,AQ19,$E$4:$E$48,AY20)</f>
        <v>0</v>
      </c>
      <c r="BB20" s="370" t="str">
        <f>IF(AND($B$50="y",BB21&lt;&gt;0),"aktuell","")</f>
        <v/>
      </c>
      <c r="BD20" s="268"/>
      <c r="BE20" s="274">
        <f>IF($I$2=AQ19,1,IF($I$2=Jahr!$M$7,1,0))</f>
        <v>1</v>
      </c>
      <c r="BF20" s="728">
        <v>1</v>
      </c>
      <c r="BG20" s="699">
        <f t="shared" si="33"/>
        <v>0</v>
      </c>
      <c r="BH20" s="699">
        <f t="shared" si="34"/>
        <v>0</v>
      </c>
      <c r="BI20" s="699">
        <f t="shared" si="35"/>
        <v>0</v>
      </c>
      <c r="BJ20" s="700">
        <f t="shared" si="36"/>
        <v>0</v>
      </c>
      <c r="BK20" s="700">
        <f t="shared" si="37"/>
        <v>0</v>
      </c>
      <c r="BL20" s="700">
        <f t="shared" si="38"/>
        <v>0</v>
      </c>
      <c r="BM20" s="701">
        <f t="shared" si="39"/>
        <v>0</v>
      </c>
      <c r="BN20" s="701">
        <f t="shared" si="40"/>
        <v>0</v>
      </c>
      <c r="BO20" s="701">
        <f t="shared" si="41"/>
        <v>0</v>
      </c>
      <c r="BP20" s="698">
        <f t="shared" si="42"/>
        <v>0</v>
      </c>
      <c r="BQ20" s="698">
        <f t="shared" si="43"/>
        <v>0</v>
      </c>
      <c r="BR20" s="698">
        <f t="shared" si="44"/>
        <v>0</v>
      </c>
      <c r="BS20" s="270" t="s">
        <v>8</v>
      </c>
      <c r="BV20" s="1055"/>
      <c r="BW20" s="1056"/>
      <c r="BX20" s="1026"/>
    </row>
    <row r="21" spans="1:76" ht="13.35" customHeight="1" x14ac:dyDescent="0.45">
      <c r="A21" s="1003" t="str">
        <f t="shared" si="0"/>
        <v>!</v>
      </c>
      <c r="B21" s="721"/>
      <c r="C21" s="1180"/>
      <c r="D21" s="722"/>
      <c r="E21" s="585"/>
      <c r="F21" s="586"/>
      <c r="G21" s="592"/>
      <c r="H21" s="1195"/>
      <c r="I21" s="1192"/>
      <c r="J21" s="1196"/>
      <c r="K21" s="1057">
        <f t="shared" si="4"/>
        <v>0</v>
      </c>
      <c r="L21" s="1049">
        <f t="shared" si="2"/>
        <v>0</v>
      </c>
      <c r="M21" s="1050">
        <f t="shared" si="45"/>
        <v>0</v>
      </c>
      <c r="N21" s="1051">
        <f t="shared" si="5"/>
        <v>0</v>
      </c>
      <c r="O21" s="87">
        <f t="shared" si="6"/>
        <v>0</v>
      </c>
      <c r="P21" s="87" t="str">
        <f t="shared" si="7"/>
        <v/>
      </c>
      <c r="Q21" s="1052">
        <f t="shared" si="8"/>
        <v>0</v>
      </c>
      <c r="R21" s="87">
        <f t="shared" si="9"/>
        <v>0</v>
      </c>
      <c r="S21" s="87" t="str">
        <f t="shared" si="10"/>
        <v/>
      </c>
      <c r="T21" s="1052">
        <f t="shared" si="11"/>
        <v>0</v>
      </c>
      <c r="U21" s="87">
        <f t="shared" si="12"/>
        <v>0</v>
      </c>
      <c r="V21" s="87" t="str">
        <f t="shared" si="13"/>
        <v/>
      </c>
      <c r="W21" s="1052">
        <f t="shared" si="14"/>
        <v>1</v>
      </c>
      <c r="X21" s="87">
        <f t="shared" si="15"/>
        <v>0</v>
      </c>
      <c r="Y21" s="87">
        <f t="shared" si="16"/>
        <v>0</v>
      </c>
      <c r="Z21" s="1052">
        <f t="shared" si="17"/>
        <v>1</v>
      </c>
      <c r="AA21" s="87">
        <f t="shared" si="18"/>
        <v>0</v>
      </c>
      <c r="AB21" s="87">
        <f t="shared" si="19"/>
        <v>0</v>
      </c>
      <c r="AC21" s="1052">
        <f t="shared" si="20"/>
        <v>1</v>
      </c>
      <c r="AD21" s="87">
        <f t="shared" si="21"/>
        <v>0</v>
      </c>
      <c r="AE21" s="87">
        <f t="shared" si="22"/>
        <v>0</v>
      </c>
      <c r="AF21" s="1052">
        <f t="shared" si="23"/>
        <v>1</v>
      </c>
      <c r="AG21" s="87">
        <f t="shared" si="24"/>
        <v>0</v>
      </c>
      <c r="AH21" s="87">
        <f t="shared" si="25"/>
        <v>0</v>
      </c>
      <c r="AI21" s="1052">
        <f t="shared" si="26"/>
        <v>1</v>
      </c>
      <c r="AJ21" s="87">
        <f t="shared" si="27"/>
        <v>0</v>
      </c>
      <c r="AK21" s="87">
        <f t="shared" si="28"/>
        <v>0</v>
      </c>
      <c r="AL21" s="1052">
        <f t="shared" si="29"/>
        <v>0</v>
      </c>
      <c r="AM21" s="91">
        <f t="shared" si="30"/>
        <v>0</v>
      </c>
      <c r="AN21" s="91" t="str">
        <f t="shared" si="31"/>
        <v/>
      </c>
      <c r="AO21" s="1058">
        <f>+Parameter!$D$7</f>
        <v>0</v>
      </c>
      <c r="AP21" s="1054">
        <f t="shared" si="32"/>
        <v>0</v>
      </c>
      <c r="AQ21" s="385">
        <f>+Parameter!AH21</f>
        <v>0</v>
      </c>
      <c r="AR21" s="385">
        <f>+Parameter!AI21</f>
        <v>0</v>
      </c>
      <c r="AS21" s="379">
        <f>SUMIFS($I$4:$I$48,$F$4:$F$48,AQ19,$E$4:$E$48,AQ21)+SUMIFS($J$4:$J$48,$F$4:$F$48,AQ19,$E$4:$E$48,AQ21)+SUMIFS($H$4:$H$48,$F$4:$F$48,AQ19,$E$4:$E$48,AQ21)</f>
        <v>0</v>
      </c>
      <c r="AT21" s="379"/>
      <c r="AU21" s="385">
        <f>+Parameter!AL21</f>
        <v>0</v>
      </c>
      <c r="AV21" s="385">
        <f>+Parameter!AM21</f>
        <v>0</v>
      </c>
      <c r="AW21" s="379">
        <f>SUMIFS($I$4:$I$48,$F$4:$F$48,AQ19,$E$4:$E$48,AU21)+SUMIFS($J$4:$J$48,$F$4:$F$48,AQ19,$E$4:$E$48,AU21)+SUMIFS($H$4:$H$48,$F$4:$F$48,AQ19,$E$4:$E$48,AU21)</f>
        <v>0</v>
      </c>
      <c r="AX21" s="379"/>
      <c r="AY21" s="385">
        <f>+Parameter!AP21</f>
        <v>0</v>
      </c>
      <c r="AZ21" s="385">
        <f>+Parameter!AQ21</f>
        <v>0</v>
      </c>
      <c r="BA21" s="379">
        <f>SUMIFS($I$4:$I$48,$F$4:$F$48,AQ19,$E$4:$E$48,AY21)+SUMIFS($J$4:$J$48,$F$4:$F$48,AQ19,$E$4:$E$48,AY21)+SUMIFS($H$4:$H$48,$F$4:$F$48,AQ19,$E$4:$E$48,AY21)</f>
        <v>0</v>
      </c>
      <c r="BB21" s="371">
        <f>+Y2</f>
        <v>0</v>
      </c>
      <c r="BD21" s="268"/>
      <c r="BE21" s="274">
        <f>IF($I$2=AQ19,1,IF($I$2=Jahr!$M$7,1,0))</f>
        <v>1</v>
      </c>
      <c r="BF21" s="728">
        <v>1</v>
      </c>
      <c r="BG21" s="699">
        <f t="shared" si="33"/>
        <v>0</v>
      </c>
      <c r="BH21" s="699">
        <f t="shared" si="34"/>
        <v>0</v>
      </c>
      <c r="BI21" s="699">
        <f t="shared" si="35"/>
        <v>0</v>
      </c>
      <c r="BJ21" s="700">
        <f t="shared" si="36"/>
        <v>0</v>
      </c>
      <c r="BK21" s="700">
        <f t="shared" si="37"/>
        <v>0</v>
      </c>
      <c r="BL21" s="700">
        <f t="shared" si="38"/>
        <v>0</v>
      </c>
      <c r="BM21" s="701">
        <f t="shared" si="39"/>
        <v>0</v>
      </c>
      <c r="BN21" s="701">
        <f t="shared" si="40"/>
        <v>0</v>
      </c>
      <c r="BO21" s="701">
        <f t="shared" si="41"/>
        <v>0</v>
      </c>
      <c r="BP21" s="698">
        <f t="shared" si="42"/>
        <v>0</v>
      </c>
      <c r="BQ21" s="698">
        <f t="shared" si="43"/>
        <v>0</v>
      </c>
      <c r="BR21" s="698">
        <f t="shared" si="44"/>
        <v>0</v>
      </c>
      <c r="BS21" s="275">
        <f>SUMIFS($H$4:$H$48,$F$4:$F$48,AQ19,$B$4:$B$48,"&gt;0")</f>
        <v>0</v>
      </c>
      <c r="BT21" s="275">
        <f>SUMIFS($I$4:$I$48,$F$4:$F$48,AQ19,$B$4:$B$48,"&gt;0")</f>
        <v>0</v>
      </c>
      <c r="BU21" s="275">
        <f>SUMIFS($J$4:$J$48,$F$4:$F$48,AQ19,$B$4:$B$48,"&gt;0")</f>
        <v>0</v>
      </c>
      <c r="BV21" s="276"/>
      <c r="BW21" s="1056"/>
      <c r="BX21" s="1026"/>
    </row>
    <row r="22" spans="1:76" ht="13.35" customHeight="1" x14ac:dyDescent="0.45">
      <c r="A22" s="1003" t="str">
        <f t="shared" si="0"/>
        <v>!</v>
      </c>
      <c r="B22" s="721"/>
      <c r="C22" s="1180"/>
      <c r="D22" s="722"/>
      <c r="E22" s="585"/>
      <c r="F22" s="586"/>
      <c r="G22" s="592"/>
      <c r="H22" s="1195"/>
      <c r="I22" s="1192"/>
      <c r="J22" s="1196"/>
      <c r="K22" s="1057">
        <f t="shared" si="4"/>
        <v>0</v>
      </c>
      <c r="L22" s="1049">
        <f t="shared" si="2"/>
        <v>0</v>
      </c>
      <c r="M22" s="1050">
        <f t="shared" si="45"/>
        <v>0</v>
      </c>
      <c r="N22" s="1051">
        <f t="shared" si="5"/>
        <v>0</v>
      </c>
      <c r="O22" s="87">
        <f t="shared" si="6"/>
        <v>0</v>
      </c>
      <c r="P22" s="87" t="str">
        <f t="shared" si="7"/>
        <v/>
      </c>
      <c r="Q22" s="1052">
        <f t="shared" si="8"/>
        <v>0</v>
      </c>
      <c r="R22" s="87">
        <f t="shared" si="9"/>
        <v>0</v>
      </c>
      <c r="S22" s="87" t="str">
        <f t="shared" si="10"/>
        <v/>
      </c>
      <c r="T22" s="1052">
        <f t="shared" si="11"/>
        <v>0</v>
      </c>
      <c r="U22" s="87">
        <f t="shared" si="12"/>
        <v>0</v>
      </c>
      <c r="V22" s="87" t="str">
        <f t="shared" si="13"/>
        <v/>
      </c>
      <c r="W22" s="1052">
        <f t="shared" si="14"/>
        <v>1</v>
      </c>
      <c r="X22" s="87">
        <f t="shared" si="15"/>
        <v>0</v>
      </c>
      <c r="Y22" s="87">
        <f t="shared" si="16"/>
        <v>0</v>
      </c>
      <c r="Z22" s="1052">
        <f t="shared" si="17"/>
        <v>1</v>
      </c>
      <c r="AA22" s="87">
        <f t="shared" si="18"/>
        <v>0</v>
      </c>
      <c r="AB22" s="87">
        <f t="shared" si="19"/>
        <v>0</v>
      </c>
      <c r="AC22" s="1052">
        <f t="shared" si="20"/>
        <v>1</v>
      </c>
      <c r="AD22" s="87">
        <f t="shared" si="21"/>
        <v>0</v>
      </c>
      <c r="AE22" s="87">
        <f t="shared" si="22"/>
        <v>0</v>
      </c>
      <c r="AF22" s="1052">
        <f t="shared" si="23"/>
        <v>1</v>
      </c>
      <c r="AG22" s="87">
        <f t="shared" si="24"/>
        <v>0</v>
      </c>
      <c r="AH22" s="87">
        <f t="shared" si="25"/>
        <v>0</v>
      </c>
      <c r="AI22" s="1052">
        <f t="shared" si="26"/>
        <v>1</v>
      </c>
      <c r="AJ22" s="87">
        <f t="shared" si="27"/>
        <v>0</v>
      </c>
      <c r="AK22" s="87">
        <f t="shared" si="28"/>
        <v>0</v>
      </c>
      <c r="AL22" s="1052">
        <f t="shared" si="29"/>
        <v>0</v>
      </c>
      <c r="AM22" s="91">
        <f t="shared" si="30"/>
        <v>0</v>
      </c>
      <c r="AN22" s="91" t="str">
        <f t="shared" si="31"/>
        <v/>
      </c>
      <c r="AO22" s="1058">
        <f>+Parameter!$D$7</f>
        <v>0</v>
      </c>
      <c r="AP22" s="1054">
        <f t="shared" si="32"/>
        <v>0</v>
      </c>
      <c r="AQ22" s="385">
        <f>+Parameter!AH22</f>
        <v>0</v>
      </c>
      <c r="AR22" s="385">
        <f>+Parameter!AI22</f>
        <v>0</v>
      </c>
      <c r="AS22" s="379">
        <f>SUMIFS($I$4:$I$48,$F$4:$F$48,AQ19,$E$4:$E$48,AQ22)+SUMIFS($J$4:$J$48,$F$4:$F$48,AQ19,$E$4:$E$48,AQ22)+SUMIFS($H$4:$H$48,$F$4:$F$48,AQ19,$E$4:$E$48,AQ22)</f>
        <v>0</v>
      </c>
      <c r="AT22" s="379"/>
      <c r="AU22" s="385">
        <f>+Parameter!AL22</f>
        <v>0</v>
      </c>
      <c r="AV22" s="385">
        <f>+Parameter!AM22</f>
        <v>0</v>
      </c>
      <c r="AW22" s="379">
        <f>SUMIFS($I$4:$I$48,$F$4:$F$48,AQ19,$E$4:$E$48,AU22)+SUMIFS($J$4:$J$48,$F$4:$F$48,AQ19,$E$4:$E$48,AU22)+SUMIFS($H$4:$H$48,$F$4:$F$48,AQ19,$E$4:$E$48,AU22)</f>
        <v>0</v>
      </c>
      <c r="AX22" s="379"/>
      <c r="AY22" s="385">
        <f>+Parameter!AP22</f>
        <v>0</v>
      </c>
      <c r="AZ22" s="385">
        <f>+Parameter!AQ22</f>
        <v>0</v>
      </c>
      <c r="BA22" s="379">
        <f>SUMIFS($I$4:$I$48,$F$4:$F$48,AQ19,$E$4:$E$48,AY22)+SUMIFS($J$4:$J$48,$F$4:$F$48,AQ19,$E$4:$E$48,AY22)+SUMIFS($H$4:$H$48,$F$4:$F$48,AQ19,$E$4:$E$48,AY22)</f>
        <v>0</v>
      </c>
      <c r="BB22" s="386" t="str">
        <f>IF(BB23&lt;&gt;0,"Monatsende","")</f>
        <v/>
      </c>
      <c r="BD22" s="268"/>
      <c r="BE22" s="274">
        <f>IF($I$2=AQ19,1,IF($I$2=Jahr!$M$7,1,0))</f>
        <v>1</v>
      </c>
      <c r="BF22" s="728">
        <v>1</v>
      </c>
      <c r="BG22" s="699">
        <f t="shared" si="33"/>
        <v>0</v>
      </c>
      <c r="BH22" s="699">
        <f t="shared" si="34"/>
        <v>0</v>
      </c>
      <c r="BI22" s="699">
        <f t="shared" si="35"/>
        <v>0</v>
      </c>
      <c r="BJ22" s="700">
        <f t="shared" si="36"/>
        <v>0</v>
      </c>
      <c r="BK22" s="700">
        <f t="shared" si="37"/>
        <v>0</v>
      </c>
      <c r="BL22" s="700">
        <f t="shared" si="38"/>
        <v>0</v>
      </c>
      <c r="BM22" s="701">
        <f t="shared" si="39"/>
        <v>0</v>
      </c>
      <c r="BN22" s="701">
        <f t="shared" si="40"/>
        <v>0</v>
      </c>
      <c r="BO22" s="701">
        <f t="shared" si="41"/>
        <v>0</v>
      </c>
      <c r="BP22" s="698">
        <f t="shared" si="42"/>
        <v>0</v>
      </c>
      <c r="BQ22" s="698">
        <f t="shared" si="43"/>
        <v>0</v>
      </c>
      <c r="BR22" s="698">
        <f t="shared" si="44"/>
        <v>0</v>
      </c>
      <c r="BS22" s="270" t="s">
        <v>22</v>
      </c>
      <c r="BV22" s="1055"/>
      <c r="BW22" s="1056"/>
      <c r="BX22" s="1026"/>
    </row>
    <row r="23" spans="1:76" ht="13.35" customHeight="1" x14ac:dyDescent="0.45">
      <c r="A23" s="1003" t="str">
        <f t="shared" si="0"/>
        <v>!</v>
      </c>
      <c r="B23" s="721"/>
      <c r="C23" s="1180"/>
      <c r="D23" s="722"/>
      <c r="E23" s="585"/>
      <c r="F23" s="586"/>
      <c r="G23" s="592"/>
      <c r="H23" s="1195"/>
      <c r="I23" s="1192"/>
      <c r="J23" s="1196"/>
      <c r="K23" s="1057">
        <f t="shared" si="4"/>
        <v>0</v>
      </c>
      <c r="L23" s="1049">
        <f t="shared" si="2"/>
        <v>0</v>
      </c>
      <c r="M23" s="1050">
        <f t="shared" si="45"/>
        <v>0</v>
      </c>
      <c r="N23" s="1051">
        <f t="shared" si="5"/>
        <v>0</v>
      </c>
      <c r="O23" s="87">
        <f t="shared" si="6"/>
        <v>0</v>
      </c>
      <c r="P23" s="87" t="str">
        <f t="shared" si="7"/>
        <v/>
      </c>
      <c r="Q23" s="1052">
        <f t="shared" si="8"/>
        <v>0</v>
      </c>
      <c r="R23" s="87">
        <f t="shared" si="9"/>
        <v>0</v>
      </c>
      <c r="S23" s="87" t="str">
        <f t="shared" si="10"/>
        <v/>
      </c>
      <c r="T23" s="1052">
        <f t="shared" si="11"/>
        <v>0</v>
      </c>
      <c r="U23" s="87">
        <f t="shared" si="12"/>
        <v>0</v>
      </c>
      <c r="V23" s="87" t="str">
        <f t="shared" si="13"/>
        <v/>
      </c>
      <c r="W23" s="1052">
        <f t="shared" si="14"/>
        <v>1</v>
      </c>
      <c r="X23" s="87">
        <f t="shared" si="15"/>
        <v>0</v>
      </c>
      <c r="Y23" s="87">
        <f t="shared" si="16"/>
        <v>0</v>
      </c>
      <c r="Z23" s="1052">
        <f t="shared" si="17"/>
        <v>1</v>
      </c>
      <c r="AA23" s="87">
        <f t="shared" si="18"/>
        <v>0</v>
      </c>
      <c r="AB23" s="87">
        <f t="shared" si="19"/>
        <v>0</v>
      </c>
      <c r="AC23" s="1052">
        <f t="shared" si="20"/>
        <v>1</v>
      </c>
      <c r="AD23" s="87">
        <f t="shared" si="21"/>
        <v>0</v>
      </c>
      <c r="AE23" s="87">
        <f t="shared" si="22"/>
        <v>0</v>
      </c>
      <c r="AF23" s="1052">
        <f t="shared" si="23"/>
        <v>1</v>
      </c>
      <c r="AG23" s="87">
        <f t="shared" si="24"/>
        <v>0</v>
      </c>
      <c r="AH23" s="87">
        <f t="shared" si="25"/>
        <v>0</v>
      </c>
      <c r="AI23" s="1052">
        <f t="shared" si="26"/>
        <v>1</v>
      </c>
      <c r="AJ23" s="87">
        <f t="shared" si="27"/>
        <v>0</v>
      </c>
      <c r="AK23" s="87">
        <f t="shared" si="28"/>
        <v>0</v>
      </c>
      <c r="AL23" s="1052">
        <f t="shared" si="29"/>
        <v>0</v>
      </c>
      <c r="AM23" s="91">
        <f t="shared" si="30"/>
        <v>0</v>
      </c>
      <c r="AN23" s="91" t="str">
        <f t="shared" si="31"/>
        <v/>
      </c>
      <c r="AO23" s="1058">
        <f>+Parameter!$D$7</f>
        <v>0</v>
      </c>
      <c r="AP23" s="1054">
        <f t="shared" si="32"/>
        <v>0</v>
      </c>
      <c r="AQ23" s="387">
        <f>+Parameter!AH23</f>
        <v>0</v>
      </c>
      <c r="AR23" s="387">
        <f>+Parameter!AI23</f>
        <v>0</v>
      </c>
      <c r="AS23" s="379">
        <f>SUMIFS($I$4:$I$48,$F$4:$F$48,AQ19,$E$4:$E$48,AQ23)+SUMIFS($J$4:$J$48,$F$4:$F$48,AQ19,$E$4:$E$48,AQ23)+SUMIFS($H$4:$H$48,$F$4:$F$48,AQ19,$E$4:$E$48,AQ23)</f>
        <v>0</v>
      </c>
      <c r="AT23" s="382"/>
      <c r="AU23" s="387">
        <f>+Parameter!AL23</f>
        <v>0</v>
      </c>
      <c r="AV23" s="387">
        <f>+Parameter!AM23</f>
        <v>0</v>
      </c>
      <c r="AW23" s="379">
        <f>SUMIFS($I$4:$I$48,$F$4:$F$48,AQ19,$E$4:$E$48,AU23)+SUMIFS($J$4:$J$48,$F$4:$F$48,AQ19,$E$4:$E$48,AU23)+SUMIFS($H$4:$H$48,$F$4:$F$48,AQ19,$E$4:$E$48,AU23)</f>
        <v>0</v>
      </c>
      <c r="AX23" s="382"/>
      <c r="AY23" s="387">
        <f>+Parameter!AP23</f>
        <v>0</v>
      </c>
      <c r="AZ23" s="387">
        <f>+Parameter!AQ23</f>
        <v>0</v>
      </c>
      <c r="BA23" s="379">
        <f>SUMIFS($I$4:$I$48,$F$4:$F$48,AQ19,$E$4:$E$48,AY23)+SUMIFS($J$4:$J$48,$F$4:$F$48,AQ19,$E$4:$E$48,AY23)+SUMIFS($H$4:$H$48,$F$4:$F$48,AQ19,$E$4:$E$48,AY23)</f>
        <v>0</v>
      </c>
      <c r="BB23" s="375">
        <f>+Y3</f>
        <v>0</v>
      </c>
      <c r="BD23" s="268"/>
      <c r="BE23" s="274">
        <f>IF($I$2=AQ19,1,IF($I$2=Jahr!$M$7,1,0))</f>
        <v>1</v>
      </c>
      <c r="BF23" s="728">
        <v>1</v>
      </c>
      <c r="BG23" s="702">
        <f t="shared" si="33"/>
        <v>0</v>
      </c>
      <c r="BH23" s="702">
        <f t="shared" si="34"/>
        <v>0</v>
      </c>
      <c r="BI23" s="702">
        <f t="shared" si="35"/>
        <v>0</v>
      </c>
      <c r="BJ23" s="703">
        <f t="shared" si="36"/>
        <v>0</v>
      </c>
      <c r="BK23" s="703">
        <f t="shared" si="37"/>
        <v>0</v>
      </c>
      <c r="BL23" s="703">
        <f t="shared" si="38"/>
        <v>0</v>
      </c>
      <c r="BM23" s="704">
        <f t="shared" si="39"/>
        <v>0</v>
      </c>
      <c r="BN23" s="704">
        <f t="shared" si="40"/>
        <v>0</v>
      </c>
      <c r="BO23" s="704">
        <f t="shared" si="41"/>
        <v>0</v>
      </c>
      <c r="BP23" s="705">
        <f t="shared" si="42"/>
        <v>0</v>
      </c>
      <c r="BQ23" s="705">
        <f t="shared" si="43"/>
        <v>0</v>
      </c>
      <c r="BR23" s="705">
        <f t="shared" si="44"/>
        <v>0</v>
      </c>
      <c r="BS23" s="277">
        <f>SUMIFS($H$4:$H$48,$F$4:$F$48,AQ19)</f>
        <v>0</v>
      </c>
      <c r="BT23" s="277">
        <f>SUMIFS($I$4:$I$48,$F$4:$F$48,AQ19)</f>
        <v>0</v>
      </c>
      <c r="BU23" s="277">
        <f>SUMIFS($J$4:$J$48,$F$4:$F$48,AQ19)</f>
        <v>0</v>
      </c>
      <c r="BV23" s="278">
        <f>IF($AP$2=0,+BW23-BB19,0)</f>
        <v>0</v>
      </c>
      <c r="BW23" s="1059">
        <f>+Y$50</f>
        <v>0</v>
      </c>
      <c r="BX23" s="1026"/>
    </row>
    <row r="24" spans="1:76" ht="13.35" customHeight="1" x14ac:dyDescent="0.45">
      <c r="A24" s="1003" t="str">
        <f t="shared" si="0"/>
        <v>!</v>
      </c>
      <c r="B24" s="721"/>
      <c r="C24" s="1180"/>
      <c r="D24" s="722"/>
      <c r="E24" s="585"/>
      <c r="F24" s="586"/>
      <c r="G24" s="592"/>
      <c r="H24" s="1195"/>
      <c r="I24" s="1192"/>
      <c r="J24" s="1196"/>
      <c r="K24" s="1057">
        <f t="shared" si="4"/>
        <v>0</v>
      </c>
      <c r="L24" s="1049">
        <f t="shared" si="2"/>
        <v>0</v>
      </c>
      <c r="M24" s="1050">
        <f t="shared" si="45"/>
        <v>0</v>
      </c>
      <c r="N24" s="1051">
        <f t="shared" si="5"/>
        <v>0</v>
      </c>
      <c r="O24" s="87">
        <f t="shared" si="6"/>
        <v>0</v>
      </c>
      <c r="P24" s="87" t="str">
        <f t="shared" si="7"/>
        <v/>
      </c>
      <c r="Q24" s="1052">
        <f t="shared" si="8"/>
        <v>0</v>
      </c>
      <c r="R24" s="87">
        <f t="shared" si="9"/>
        <v>0</v>
      </c>
      <c r="S24" s="87" t="str">
        <f t="shared" si="10"/>
        <v/>
      </c>
      <c r="T24" s="1052">
        <f t="shared" si="11"/>
        <v>0</v>
      </c>
      <c r="U24" s="87">
        <f t="shared" si="12"/>
        <v>0</v>
      </c>
      <c r="V24" s="87" t="str">
        <f t="shared" si="13"/>
        <v/>
      </c>
      <c r="W24" s="1052">
        <f t="shared" si="14"/>
        <v>1</v>
      </c>
      <c r="X24" s="87">
        <f t="shared" si="15"/>
        <v>0</v>
      </c>
      <c r="Y24" s="87">
        <f t="shared" si="16"/>
        <v>0</v>
      </c>
      <c r="Z24" s="1052">
        <f t="shared" si="17"/>
        <v>1</v>
      </c>
      <c r="AA24" s="87">
        <f t="shared" si="18"/>
        <v>0</v>
      </c>
      <c r="AB24" s="87">
        <f t="shared" si="19"/>
        <v>0</v>
      </c>
      <c r="AC24" s="1052">
        <f t="shared" si="20"/>
        <v>1</v>
      </c>
      <c r="AD24" s="87">
        <f t="shared" si="21"/>
        <v>0</v>
      </c>
      <c r="AE24" s="87">
        <f t="shared" si="22"/>
        <v>0</v>
      </c>
      <c r="AF24" s="1052">
        <f t="shared" si="23"/>
        <v>1</v>
      </c>
      <c r="AG24" s="87">
        <f t="shared" si="24"/>
        <v>0</v>
      </c>
      <c r="AH24" s="87">
        <f t="shared" si="25"/>
        <v>0</v>
      </c>
      <c r="AI24" s="1052">
        <f t="shared" si="26"/>
        <v>1</v>
      </c>
      <c r="AJ24" s="87">
        <f t="shared" si="27"/>
        <v>0</v>
      </c>
      <c r="AK24" s="87">
        <f t="shared" si="28"/>
        <v>0</v>
      </c>
      <c r="AL24" s="1052">
        <f t="shared" si="29"/>
        <v>0</v>
      </c>
      <c r="AM24" s="91">
        <f t="shared" si="30"/>
        <v>0</v>
      </c>
      <c r="AN24" s="91" t="str">
        <f t="shared" si="31"/>
        <v/>
      </c>
      <c r="AO24" s="1053">
        <f>IF(AP24="E",1,0)</f>
        <v>0</v>
      </c>
      <c r="AP24" s="1054">
        <f t="shared" si="32"/>
        <v>0</v>
      </c>
      <c r="AQ24" s="219" t="str">
        <f>+Parameter!AH24</f>
        <v>#</v>
      </c>
      <c r="AR24" s="631"/>
      <c r="AS24" s="632">
        <f>SUM(AS25:AS28)</f>
        <v>0</v>
      </c>
      <c r="AT24" s="632"/>
      <c r="AU24" s="632"/>
      <c r="AV24" s="632"/>
      <c r="AW24" s="632">
        <f>SUM(AW25:AW28)</f>
        <v>0</v>
      </c>
      <c r="AX24" s="632"/>
      <c r="AY24" s="632"/>
      <c r="AZ24" s="632"/>
      <c r="BA24" s="632">
        <f>SUM(BA25:BA28)</f>
        <v>0</v>
      </c>
      <c r="BB24" s="634">
        <f>+BA24+AW24+AS24</f>
        <v>0</v>
      </c>
      <c r="BD24" s="268"/>
      <c r="BE24" s="274">
        <f>IF($I$2=AQ24,1,IF($I$2=Jahr!$M$7,1,0))</f>
        <v>1</v>
      </c>
      <c r="BF24" s="728">
        <v>1</v>
      </c>
      <c r="BG24" s="227"/>
      <c r="BH24" s="227"/>
      <c r="BI24" s="227"/>
      <c r="BJ24" s="227"/>
      <c r="BK24" s="227"/>
      <c r="BL24" s="227"/>
      <c r="BM24" s="227"/>
      <c r="BN24" s="227"/>
      <c r="BO24" s="227"/>
      <c r="BP24" s="273"/>
      <c r="BQ24" s="273"/>
      <c r="BR24" s="273"/>
      <c r="BV24" s="1055"/>
      <c r="BW24" s="1056"/>
      <c r="BX24" s="1026"/>
    </row>
    <row r="25" spans="1:76" ht="13.35" customHeight="1" x14ac:dyDescent="0.45">
      <c r="A25" s="1003" t="str">
        <f t="shared" si="0"/>
        <v>!</v>
      </c>
      <c r="B25" s="721"/>
      <c r="C25" s="1180"/>
      <c r="D25" s="722"/>
      <c r="E25" s="585"/>
      <c r="F25" s="586"/>
      <c r="G25" s="592"/>
      <c r="H25" s="1195"/>
      <c r="I25" s="1192"/>
      <c r="J25" s="1196"/>
      <c r="K25" s="1057">
        <f t="shared" si="4"/>
        <v>0</v>
      </c>
      <c r="L25" s="1049">
        <f t="shared" si="2"/>
        <v>0</v>
      </c>
      <c r="M25" s="1050">
        <f t="shared" si="3"/>
        <v>0</v>
      </c>
      <c r="N25" s="1051">
        <f t="shared" si="5"/>
        <v>0</v>
      </c>
      <c r="O25" s="87">
        <f t="shared" si="6"/>
        <v>0</v>
      </c>
      <c r="P25" s="87" t="str">
        <f t="shared" si="7"/>
        <v/>
      </c>
      <c r="Q25" s="1052">
        <f t="shared" si="8"/>
        <v>0</v>
      </c>
      <c r="R25" s="87">
        <f t="shared" si="9"/>
        <v>0</v>
      </c>
      <c r="S25" s="87" t="str">
        <f t="shared" si="10"/>
        <v/>
      </c>
      <c r="T25" s="1052">
        <f t="shared" si="11"/>
        <v>0</v>
      </c>
      <c r="U25" s="87">
        <f t="shared" si="12"/>
        <v>0</v>
      </c>
      <c r="V25" s="87" t="str">
        <f t="shared" si="13"/>
        <v/>
      </c>
      <c r="W25" s="1052">
        <f t="shared" si="14"/>
        <v>1</v>
      </c>
      <c r="X25" s="87">
        <f t="shared" si="15"/>
        <v>0</v>
      </c>
      <c r="Y25" s="87">
        <f t="shared" si="16"/>
        <v>0</v>
      </c>
      <c r="Z25" s="1052">
        <f t="shared" si="17"/>
        <v>1</v>
      </c>
      <c r="AA25" s="87">
        <f t="shared" si="18"/>
        <v>0</v>
      </c>
      <c r="AB25" s="87">
        <f t="shared" si="19"/>
        <v>0</v>
      </c>
      <c r="AC25" s="1052">
        <f t="shared" si="20"/>
        <v>1</v>
      </c>
      <c r="AD25" s="87">
        <f t="shared" si="21"/>
        <v>0</v>
      </c>
      <c r="AE25" s="87">
        <f t="shared" si="22"/>
        <v>0</v>
      </c>
      <c r="AF25" s="1052">
        <f t="shared" si="23"/>
        <v>1</v>
      </c>
      <c r="AG25" s="87">
        <f t="shared" si="24"/>
        <v>0</v>
      </c>
      <c r="AH25" s="87">
        <f t="shared" si="25"/>
        <v>0</v>
      </c>
      <c r="AI25" s="1052">
        <f t="shared" si="26"/>
        <v>1</v>
      </c>
      <c r="AJ25" s="87">
        <f t="shared" si="27"/>
        <v>0</v>
      </c>
      <c r="AK25" s="87">
        <f t="shared" si="28"/>
        <v>0</v>
      </c>
      <c r="AL25" s="1052">
        <f t="shared" si="29"/>
        <v>0</v>
      </c>
      <c r="AM25" s="91">
        <f t="shared" si="30"/>
        <v>0</v>
      </c>
      <c r="AN25" s="91" t="str">
        <f t="shared" si="31"/>
        <v/>
      </c>
      <c r="AO25" s="1058">
        <f>+Parameter!$D$8</f>
        <v>0</v>
      </c>
      <c r="AP25" s="1054">
        <f t="shared" si="32"/>
        <v>0</v>
      </c>
      <c r="AQ25" s="389">
        <f>+Parameter!AH25</f>
        <v>0</v>
      </c>
      <c r="AR25" s="390">
        <f>+Parameter!AI25</f>
        <v>0</v>
      </c>
      <c r="AS25" s="388">
        <f>SUMIFS($I$4:$I$48,$F$4:$F$48,AQ24,$E$4:$E$48,AQ25)+SUMIFS($J$4:$J$48,$F$4:$F$48,AQ24,$E$4:$E$48,AQ25)+SUMIFS($H$4:$H$48,$F$4:$F$48,AQ24,$E$4:$E$48,AQ25)</f>
        <v>0</v>
      </c>
      <c r="AT25" s="388"/>
      <c r="AU25" s="389">
        <f>+Parameter!AL25</f>
        <v>0</v>
      </c>
      <c r="AV25" s="390">
        <f>+Parameter!AM25</f>
        <v>0</v>
      </c>
      <c r="AW25" s="388">
        <f>SUMIFS($I$4:$I$48,$F$4:$F$48,AQ24,$E$4:$E$48,AU25)+SUMIFS($J$4:$J$48,$F$4:$F$48,AQ24,$E$4:$E$48,AU25)+SUMIFS($H$4:$H$48,$F$4:$F$48,AQ24,$E$4:$E$48,AU25)</f>
        <v>0</v>
      </c>
      <c r="AX25" s="388"/>
      <c r="AY25" s="389">
        <f>+Parameter!AP25</f>
        <v>0</v>
      </c>
      <c r="AZ25" s="390">
        <f>+Parameter!AQ25</f>
        <v>0</v>
      </c>
      <c r="BA25" s="388">
        <f>SUMIFS($I$4:$I$48,$F$4:$F$48,AQ24,$E$4:$E$48,AY25)+SUMIFS($J$4:$J$48,$F$4:$F$48,AQ24,$E$4:$E$48,AY25)+SUMIFS($H$4:$H$48,$F$4:$F$48,AQ24,$E$4:$E$48,AY25)</f>
        <v>0</v>
      </c>
      <c r="BB25" s="370" t="str">
        <f>IF(AND($B$50="y",BB26&lt;&gt;0),"aktuell","")</f>
        <v/>
      </c>
      <c r="BD25" s="268"/>
      <c r="BE25" s="274">
        <f>IF($I$2=AQ24,1,IF($I$2=Jahr!$M$7,1,0))</f>
        <v>1</v>
      </c>
      <c r="BF25" s="728">
        <v>1</v>
      </c>
      <c r="BG25" s="699">
        <f t="shared" si="33"/>
        <v>0</v>
      </c>
      <c r="BH25" s="699">
        <f t="shared" si="34"/>
        <v>0</v>
      </c>
      <c r="BI25" s="699">
        <f t="shared" si="35"/>
        <v>0</v>
      </c>
      <c r="BJ25" s="700">
        <f t="shared" si="36"/>
        <v>0</v>
      </c>
      <c r="BK25" s="700">
        <f t="shared" si="37"/>
        <v>0</v>
      </c>
      <c r="BL25" s="700">
        <f t="shared" si="38"/>
        <v>0</v>
      </c>
      <c r="BM25" s="701">
        <f t="shared" si="39"/>
        <v>0</v>
      </c>
      <c r="BN25" s="701">
        <f t="shared" si="40"/>
        <v>0</v>
      </c>
      <c r="BO25" s="701">
        <f t="shared" si="41"/>
        <v>0</v>
      </c>
      <c r="BP25" s="698">
        <f t="shared" si="42"/>
        <v>0</v>
      </c>
      <c r="BQ25" s="698">
        <f t="shared" si="43"/>
        <v>0</v>
      </c>
      <c r="BR25" s="698">
        <f t="shared" si="44"/>
        <v>0</v>
      </c>
      <c r="BS25" s="270" t="s">
        <v>8</v>
      </c>
      <c r="BV25" s="1055"/>
      <c r="BW25" s="1056"/>
      <c r="BX25" s="1026"/>
    </row>
    <row r="26" spans="1:76" ht="13.35" customHeight="1" x14ac:dyDescent="0.45">
      <c r="A26" s="1003" t="str">
        <f t="shared" si="0"/>
        <v>!</v>
      </c>
      <c r="B26" s="721"/>
      <c r="C26" s="1180"/>
      <c r="D26" s="722"/>
      <c r="E26" s="731"/>
      <c r="F26" s="732"/>
      <c r="G26" s="592"/>
      <c r="H26" s="1195"/>
      <c r="I26" s="1192"/>
      <c r="J26" s="1196"/>
      <c r="K26" s="1057">
        <f t="shared" si="4"/>
        <v>0</v>
      </c>
      <c r="L26" s="1049">
        <f t="shared" si="2"/>
        <v>0</v>
      </c>
      <c r="M26" s="1050">
        <f t="shared" ref="M26:M35" si="46">IF(AND(B26&gt;0,B26&lt;&gt;"x",M25&lt;&gt;0),+M25+1,0)</f>
        <v>0</v>
      </c>
      <c r="N26" s="1051">
        <f t="shared" si="5"/>
        <v>0</v>
      </c>
      <c r="O26" s="87">
        <f t="shared" si="6"/>
        <v>0</v>
      </c>
      <c r="P26" s="87" t="str">
        <f t="shared" si="7"/>
        <v/>
      </c>
      <c r="Q26" s="1052">
        <f t="shared" si="8"/>
        <v>0</v>
      </c>
      <c r="R26" s="87">
        <f t="shared" si="9"/>
        <v>0</v>
      </c>
      <c r="S26" s="87" t="str">
        <f t="shared" si="10"/>
        <v/>
      </c>
      <c r="T26" s="1052">
        <f t="shared" si="11"/>
        <v>0</v>
      </c>
      <c r="U26" s="87">
        <f t="shared" si="12"/>
        <v>0</v>
      </c>
      <c r="V26" s="87" t="str">
        <f t="shared" si="13"/>
        <v/>
      </c>
      <c r="W26" s="1052">
        <f t="shared" si="14"/>
        <v>1</v>
      </c>
      <c r="X26" s="87">
        <f t="shared" si="15"/>
        <v>0</v>
      </c>
      <c r="Y26" s="87">
        <f t="shared" si="16"/>
        <v>0</v>
      </c>
      <c r="Z26" s="1052">
        <f t="shared" si="17"/>
        <v>1</v>
      </c>
      <c r="AA26" s="87">
        <f t="shared" si="18"/>
        <v>0</v>
      </c>
      <c r="AB26" s="87">
        <f t="shared" si="19"/>
        <v>0</v>
      </c>
      <c r="AC26" s="1052">
        <f t="shared" si="20"/>
        <v>1</v>
      </c>
      <c r="AD26" s="87">
        <f t="shared" si="21"/>
        <v>0</v>
      </c>
      <c r="AE26" s="87">
        <f t="shared" si="22"/>
        <v>0</v>
      </c>
      <c r="AF26" s="1052">
        <f t="shared" si="23"/>
        <v>1</v>
      </c>
      <c r="AG26" s="87">
        <f t="shared" si="24"/>
        <v>0</v>
      </c>
      <c r="AH26" s="87">
        <f t="shared" si="25"/>
        <v>0</v>
      </c>
      <c r="AI26" s="1052">
        <f t="shared" si="26"/>
        <v>1</v>
      </c>
      <c r="AJ26" s="87">
        <f t="shared" si="27"/>
        <v>0</v>
      </c>
      <c r="AK26" s="87">
        <f t="shared" si="28"/>
        <v>0</v>
      </c>
      <c r="AL26" s="1052">
        <f t="shared" si="29"/>
        <v>0</v>
      </c>
      <c r="AM26" s="91">
        <f t="shared" si="30"/>
        <v>0</v>
      </c>
      <c r="AN26" s="91" t="str">
        <f t="shared" si="31"/>
        <v/>
      </c>
      <c r="AO26" s="1058">
        <f>+Parameter!$D$8</f>
        <v>0</v>
      </c>
      <c r="AP26" s="1054">
        <f t="shared" si="32"/>
        <v>0</v>
      </c>
      <c r="AQ26" s="390">
        <f>+Parameter!AH26</f>
        <v>0</v>
      </c>
      <c r="AR26" s="390">
        <f>+Parameter!AI26</f>
        <v>0</v>
      </c>
      <c r="AS26" s="388">
        <f>SUMIFS($I$4:$I$48,$F$4:$F$48,AQ24,$E$4:$E$48,AQ26)+SUMIFS($J$4:$J$48,$F$4:$F$48,AQ24,$E$4:$E$48,AQ26)+SUMIFS($H$4:$H$48,$F$4:$F$48,AQ24,$E$4:$E$48,AQ26)</f>
        <v>0</v>
      </c>
      <c r="AT26" s="388"/>
      <c r="AU26" s="390">
        <f>+Parameter!AL26</f>
        <v>0</v>
      </c>
      <c r="AV26" s="390">
        <f>+Parameter!AM26</f>
        <v>0</v>
      </c>
      <c r="AW26" s="388">
        <f>SUMIFS($I$4:$I$48,$F$4:$F$48,AQ24,$E$4:$E$48,AU26)+SUMIFS($J$4:$J$48,$F$4:$F$48,AQ24,$E$4:$E$48,AU26)+SUMIFS($H$4:$H$48,$F$4:$F$48,AQ24,$E$4:$E$48,AU26)</f>
        <v>0</v>
      </c>
      <c r="AX26" s="388"/>
      <c r="AY26" s="390">
        <f>+Parameter!AP26</f>
        <v>0</v>
      </c>
      <c r="AZ26" s="390">
        <f>+Parameter!AQ26</f>
        <v>0</v>
      </c>
      <c r="BA26" s="388">
        <f>SUMIFS($I$4:$I$48,$F$4:$F$48,AQ24,$E$4:$E$48,AY26)+SUMIFS($J$4:$J$48,$F$4:$F$48,AQ24,$E$4:$E$48,AY26)+SUMIFS($H$4:$H$48,$F$4:$F$48,AQ24,$E$4:$E$48,AY26)</f>
        <v>0</v>
      </c>
      <c r="BB26" s="371">
        <f>+AB2</f>
        <v>0</v>
      </c>
      <c r="BD26" s="268"/>
      <c r="BE26" s="274">
        <f>IF($I$2=AQ24,1,IF($I$2=Jahr!$M$7,1,0))</f>
        <v>1</v>
      </c>
      <c r="BF26" s="728">
        <v>1</v>
      </c>
      <c r="BG26" s="699">
        <f t="shared" si="33"/>
        <v>0</v>
      </c>
      <c r="BH26" s="699">
        <f t="shared" si="34"/>
        <v>0</v>
      </c>
      <c r="BI26" s="699">
        <f t="shared" si="35"/>
        <v>0</v>
      </c>
      <c r="BJ26" s="700">
        <f t="shared" si="36"/>
        <v>0</v>
      </c>
      <c r="BK26" s="700">
        <f t="shared" si="37"/>
        <v>0</v>
      </c>
      <c r="BL26" s="700">
        <f t="shared" si="38"/>
        <v>0</v>
      </c>
      <c r="BM26" s="701">
        <f t="shared" si="39"/>
        <v>0</v>
      </c>
      <c r="BN26" s="701">
        <f t="shared" si="40"/>
        <v>0</v>
      </c>
      <c r="BO26" s="701">
        <f t="shared" si="41"/>
        <v>0</v>
      </c>
      <c r="BP26" s="698">
        <f t="shared" si="42"/>
        <v>0</v>
      </c>
      <c r="BQ26" s="698">
        <f t="shared" si="43"/>
        <v>0</v>
      </c>
      <c r="BR26" s="698">
        <f t="shared" si="44"/>
        <v>0</v>
      </c>
      <c r="BS26" s="275">
        <f>SUMIFS($H$4:$H$48,$F$4:$F$48,AQ24,$B$4:$B$48,"&gt;0")</f>
        <v>0</v>
      </c>
      <c r="BT26" s="275">
        <f>SUMIFS($I$4:$I$48,$F$4:$F$48,AQ24,$B$4:$B$48,"&gt;0")</f>
        <v>0</v>
      </c>
      <c r="BU26" s="275">
        <f>SUMIFS($J$4:$J$48,$F$4:$F$48,AQ24,$B$4:$B$48,"&gt;0")</f>
        <v>0</v>
      </c>
      <c r="BV26" s="276"/>
      <c r="BW26" s="1056"/>
      <c r="BX26" s="1026"/>
    </row>
    <row r="27" spans="1:76" ht="13.35" customHeight="1" x14ac:dyDescent="0.45">
      <c r="A27" s="1003" t="str">
        <f t="shared" si="0"/>
        <v>!</v>
      </c>
      <c r="B27" s="721"/>
      <c r="C27" s="1180"/>
      <c r="D27" s="722"/>
      <c r="E27" s="585"/>
      <c r="F27" s="586"/>
      <c r="G27" s="592"/>
      <c r="H27" s="1195"/>
      <c r="I27" s="1192"/>
      <c r="J27" s="1196"/>
      <c r="K27" s="1057">
        <f t="shared" si="4"/>
        <v>0</v>
      </c>
      <c r="L27" s="1049">
        <f t="shared" si="2"/>
        <v>0</v>
      </c>
      <c r="M27" s="1050">
        <f t="shared" si="46"/>
        <v>0</v>
      </c>
      <c r="N27" s="1051">
        <f t="shared" si="5"/>
        <v>0</v>
      </c>
      <c r="O27" s="87">
        <f t="shared" si="6"/>
        <v>0</v>
      </c>
      <c r="P27" s="87" t="str">
        <f t="shared" si="7"/>
        <v/>
      </c>
      <c r="Q27" s="1052">
        <f t="shared" si="8"/>
        <v>0</v>
      </c>
      <c r="R27" s="87">
        <f t="shared" si="9"/>
        <v>0</v>
      </c>
      <c r="S27" s="87" t="str">
        <f t="shared" si="10"/>
        <v/>
      </c>
      <c r="T27" s="1052">
        <f t="shared" si="11"/>
        <v>0</v>
      </c>
      <c r="U27" s="87">
        <f t="shared" si="12"/>
        <v>0</v>
      </c>
      <c r="V27" s="87" t="str">
        <f t="shared" si="13"/>
        <v/>
      </c>
      <c r="W27" s="1052">
        <f t="shared" si="14"/>
        <v>1</v>
      </c>
      <c r="X27" s="87">
        <f t="shared" si="15"/>
        <v>0</v>
      </c>
      <c r="Y27" s="87">
        <f t="shared" si="16"/>
        <v>0</v>
      </c>
      <c r="Z27" s="1052">
        <f t="shared" si="17"/>
        <v>1</v>
      </c>
      <c r="AA27" s="87">
        <f t="shared" si="18"/>
        <v>0</v>
      </c>
      <c r="AB27" s="87">
        <f t="shared" si="19"/>
        <v>0</v>
      </c>
      <c r="AC27" s="1052">
        <f t="shared" si="20"/>
        <v>1</v>
      </c>
      <c r="AD27" s="87">
        <f t="shared" si="21"/>
        <v>0</v>
      </c>
      <c r="AE27" s="87">
        <f t="shared" si="22"/>
        <v>0</v>
      </c>
      <c r="AF27" s="1052">
        <f t="shared" si="23"/>
        <v>1</v>
      </c>
      <c r="AG27" s="87">
        <f t="shared" si="24"/>
        <v>0</v>
      </c>
      <c r="AH27" s="87">
        <f t="shared" si="25"/>
        <v>0</v>
      </c>
      <c r="AI27" s="1052">
        <f t="shared" si="26"/>
        <v>1</v>
      </c>
      <c r="AJ27" s="87">
        <f t="shared" si="27"/>
        <v>0</v>
      </c>
      <c r="AK27" s="87">
        <f t="shared" si="28"/>
        <v>0</v>
      </c>
      <c r="AL27" s="1052">
        <f t="shared" si="29"/>
        <v>0</v>
      </c>
      <c r="AM27" s="91">
        <f t="shared" si="30"/>
        <v>0</v>
      </c>
      <c r="AN27" s="91" t="str">
        <f t="shared" si="31"/>
        <v/>
      </c>
      <c r="AO27" s="1058">
        <f>+Parameter!$D$8</f>
        <v>0</v>
      </c>
      <c r="AP27" s="1054">
        <f t="shared" si="32"/>
        <v>0</v>
      </c>
      <c r="AQ27" s="390">
        <f>+Parameter!AH27</f>
        <v>0</v>
      </c>
      <c r="AR27" s="390">
        <f>+Parameter!AI27</f>
        <v>0</v>
      </c>
      <c r="AS27" s="388">
        <f>SUMIFS($I$4:$I$48,$F$4:$F$48,AQ24,$E$4:$E$48,AQ27)+SUMIFS($J$4:$J$48,$F$4:$F$48,AQ24,$E$4:$E$48,AQ27)+SUMIFS($H$4:$H$48,$F$4:$F$48,AQ24,$E$4:$E$48,AQ27)</f>
        <v>0</v>
      </c>
      <c r="AT27" s="388"/>
      <c r="AU27" s="390">
        <f>+Parameter!AL27</f>
        <v>0</v>
      </c>
      <c r="AV27" s="390">
        <f>+Parameter!AM27</f>
        <v>0</v>
      </c>
      <c r="AW27" s="388">
        <f>SUMIFS($I$4:$I$48,$F$4:$F$48,AQ24,$E$4:$E$48,AU27)+SUMIFS($J$4:$J$48,$F$4:$F$48,AQ24,$E$4:$E$48,AU27)+SUMIFS($H$4:$H$48,$F$4:$F$48,AQ24,$E$4:$E$48,AU27)</f>
        <v>0</v>
      </c>
      <c r="AX27" s="388"/>
      <c r="AY27" s="390">
        <f>+Parameter!AP27</f>
        <v>0</v>
      </c>
      <c r="AZ27" s="390">
        <f>+Parameter!AQ27</f>
        <v>0</v>
      </c>
      <c r="BA27" s="388">
        <f>SUMIFS($I$4:$I$48,$F$4:$F$48,AQ24,$E$4:$E$48,AY27)+SUMIFS($J$4:$J$48,$F$4:$F$48,AQ24,$E$4:$E$48,AY27)+SUMIFS($H$4:$H$48,$F$4:$F$48,AQ24,$E$4:$E$48,AY27)</f>
        <v>0</v>
      </c>
      <c r="BB27" s="372" t="str">
        <f>IF(BB28&lt;&gt;0,"Monatsende","")</f>
        <v/>
      </c>
      <c r="BD27" s="268"/>
      <c r="BE27" s="274">
        <f>IF($I$2=AQ24,1,IF($I$2=Jahr!$M$7,1,0))</f>
        <v>1</v>
      </c>
      <c r="BF27" s="728">
        <v>1</v>
      </c>
      <c r="BG27" s="699">
        <f t="shared" si="33"/>
        <v>0</v>
      </c>
      <c r="BH27" s="699">
        <f t="shared" si="34"/>
        <v>0</v>
      </c>
      <c r="BI27" s="699">
        <f t="shared" si="35"/>
        <v>0</v>
      </c>
      <c r="BJ27" s="700">
        <f t="shared" si="36"/>
        <v>0</v>
      </c>
      <c r="BK27" s="700">
        <f t="shared" si="37"/>
        <v>0</v>
      </c>
      <c r="BL27" s="700">
        <f t="shared" si="38"/>
        <v>0</v>
      </c>
      <c r="BM27" s="701">
        <f t="shared" si="39"/>
        <v>0</v>
      </c>
      <c r="BN27" s="701">
        <f t="shared" si="40"/>
        <v>0</v>
      </c>
      <c r="BO27" s="701">
        <f t="shared" si="41"/>
        <v>0</v>
      </c>
      <c r="BP27" s="698">
        <f t="shared" si="42"/>
        <v>0</v>
      </c>
      <c r="BQ27" s="698">
        <f t="shared" si="43"/>
        <v>0</v>
      </c>
      <c r="BR27" s="698">
        <f t="shared" si="44"/>
        <v>0</v>
      </c>
      <c r="BS27" s="270" t="s">
        <v>22</v>
      </c>
      <c r="BV27" s="1055"/>
      <c r="BW27" s="1056"/>
      <c r="BX27" s="1026"/>
    </row>
    <row r="28" spans="1:76" ht="13.35" customHeight="1" x14ac:dyDescent="0.45">
      <c r="A28" s="1003" t="str">
        <f t="shared" si="0"/>
        <v>!</v>
      </c>
      <c r="B28" s="721"/>
      <c r="C28" s="1180"/>
      <c r="D28" s="722"/>
      <c r="E28" s="585"/>
      <c r="F28" s="586"/>
      <c r="G28" s="592"/>
      <c r="H28" s="1195"/>
      <c r="I28" s="1192"/>
      <c r="J28" s="1196"/>
      <c r="K28" s="1057">
        <f t="shared" si="4"/>
        <v>0</v>
      </c>
      <c r="L28" s="1049">
        <f t="shared" si="2"/>
        <v>0</v>
      </c>
      <c r="M28" s="1050">
        <f t="shared" si="46"/>
        <v>0</v>
      </c>
      <c r="N28" s="1051">
        <f t="shared" si="5"/>
        <v>0</v>
      </c>
      <c r="O28" s="87">
        <f t="shared" si="6"/>
        <v>0</v>
      </c>
      <c r="P28" s="87" t="str">
        <f t="shared" si="7"/>
        <v/>
      </c>
      <c r="Q28" s="1052">
        <f t="shared" si="8"/>
        <v>0</v>
      </c>
      <c r="R28" s="87">
        <f t="shared" si="9"/>
        <v>0</v>
      </c>
      <c r="S28" s="87" t="str">
        <f t="shared" si="10"/>
        <v/>
      </c>
      <c r="T28" s="1052">
        <f t="shared" si="11"/>
        <v>0</v>
      </c>
      <c r="U28" s="87">
        <f t="shared" si="12"/>
        <v>0</v>
      </c>
      <c r="V28" s="87" t="str">
        <f t="shared" si="13"/>
        <v/>
      </c>
      <c r="W28" s="1052">
        <f t="shared" si="14"/>
        <v>1</v>
      </c>
      <c r="X28" s="87">
        <f t="shared" si="15"/>
        <v>0</v>
      </c>
      <c r="Y28" s="87">
        <f t="shared" si="16"/>
        <v>0</v>
      </c>
      <c r="Z28" s="1052">
        <f t="shared" si="17"/>
        <v>1</v>
      </c>
      <c r="AA28" s="87">
        <f t="shared" si="18"/>
        <v>0</v>
      </c>
      <c r="AB28" s="87">
        <f t="shared" si="19"/>
        <v>0</v>
      </c>
      <c r="AC28" s="1052">
        <f t="shared" si="20"/>
        <v>1</v>
      </c>
      <c r="AD28" s="87">
        <f t="shared" si="21"/>
        <v>0</v>
      </c>
      <c r="AE28" s="87">
        <f t="shared" si="22"/>
        <v>0</v>
      </c>
      <c r="AF28" s="1052">
        <f t="shared" si="23"/>
        <v>1</v>
      </c>
      <c r="AG28" s="87">
        <f t="shared" si="24"/>
        <v>0</v>
      </c>
      <c r="AH28" s="87">
        <f t="shared" si="25"/>
        <v>0</v>
      </c>
      <c r="AI28" s="1052">
        <f t="shared" si="26"/>
        <v>1</v>
      </c>
      <c r="AJ28" s="87">
        <f t="shared" si="27"/>
        <v>0</v>
      </c>
      <c r="AK28" s="87">
        <f t="shared" si="28"/>
        <v>0</v>
      </c>
      <c r="AL28" s="1052">
        <f t="shared" si="29"/>
        <v>0</v>
      </c>
      <c r="AM28" s="91">
        <f t="shared" si="30"/>
        <v>0</v>
      </c>
      <c r="AN28" s="91" t="str">
        <f t="shared" si="31"/>
        <v/>
      </c>
      <c r="AO28" s="1058">
        <f>+Parameter!$D$8</f>
        <v>0</v>
      </c>
      <c r="AP28" s="1054">
        <f t="shared" si="32"/>
        <v>0</v>
      </c>
      <c r="AQ28" s="392">
        <f>+Parameter!AH28</f>
        <v>0</v>
      </c>
      <c r="AR28" s="392">
        <f>+Parameter!AI28</f>
        <v>0</v>
      </c>
      <c r="AS28" s="388">
        <f>SUMIFS($I$4:$I$48,$F$4:$F$48,AQ24,$E$4:$E$48,AQ28)+SUMIFS($J$4:$J$48,$F$4:$F$48,AQ24,$E$4:$E$48,AQ28)+SUMIFS($H$4:$H$48,$F$4:$F$48,AQ24,$E$4:$E$48,AQ28)</f>
        <v>0</v>
      </c>
      <c r="AT28" s="391"/>
      <c r="AU28" s="392">
        <f>+Parameter!AL28</f>
        <v>0</v>
      </c>
      <c r="AV28" s="392">
        <f>+Parameter!AM28</f>
        <v>0</v>
      </c>
      <c r="AW28" s="388">
        <f>SUMIFS($I$4:$I$48,$F$4:$F$48,AQ24,$E$4:$E$48,AU28)+SUMIFS($J$4:$J$48,$F$4:$F$48,AQ24,$E$4:$E$48,AU28)+SUMIFS($H$4:$H$48,$F$4:$F$48,AQ24,$E$4:$E$48,AU28)</f>
        <v>0</v>
      </c>
      <c r="AX28" s="391"/>
      <c r="AY28" s="392">
        <f>+Parameter!AP28</f>
        <v>0</v>
      </c>
      <c r="AZ28" s="392">
        <f>+Parameter!AQ28</f>
        <v>0</v>
      </c>
      <c r="BA28" s="388">
        <f>SUMIFS($I$4:$I$48,$F$4:$F$48,AQ24,$E$4:$E$48,AY28)+SUMIFS($J$4:$J$48,$F$4:$F$48,AQ24,$E$4:$E$48,AY28)+SUMIFS($H$4:$H$48,$F$4:$F$48,AQ24,$E$4:$E$48,AY28)</f>
        <v>0</v>
      </c>
      <c r="BB28" s="375">
        <f>+AB3</f>
        <v>0</v>
      </c>
      <c r="BD28" s="268"/>
      <c r="BE28" s="274">
        <f>IF($I$2=AQ24,1,IF($I$2=Jahr!$M$7,1,0))</f>
        <v>1</v>
      </c>
      <c r="BF28" s="728">
        <v>1</v>
      </c>
      <c r="BG28" s="702">
        <f t="shared" si="33"/>
        <v>0</v>
      </c>
      <c r="BH28" s="702">
        <f t="shared" si="34"/>
        <v>0</v>
      </c>
      <c r="BI28" s="702">
        <f t="shared" si="35"/>
        <v>0</v>
      </c>
      <c r="BJ28" s="703">
        <f t="shared" si="36"/>
        <v>0</v>
      </c>
      <c r="BK28" s="703">
        <f t="shared" si="37"/>
        <v>0</v>
      </c>
      <c r="BL28" s="703">
        <f t="shared" si="38"/>
        <v>0</v>
      </c>
      <c r="BM28" s="704">
        <f t="shared" si="39"/>
        <v>0</v>
      </c>
      <c r="BN28" s="704">
        <f t="shared" si="40"/>
        <v>0</v>
      </c>
      <c r="BO28" s="704">
        <f t="shared" si="41"/>
        <v>0</v>
      </c>
      <c r="BP28" s="705">
        <f t="shared" si="42"/>
        <v>0</v>
      </c>
      <c r="BQ28" s="705">
        <f t="shared" si="43"/>
        <v>0</v>
      </c>
      <c r="BR28" s="705">
        <f t="shared" si="44"/>
        <v>0</v>
      </c>
      <c r="BS28" s="277">
        <f>SUMIFS($H$4:$H$48,$F$4:$F$48,AQ24)</f>
        <v>0</v>
      </c>
      <c r="BT28" s="277">
        <f>SUMIFS($I$4:$I$48,$F$4:$F$48,AQ24)</f>
        <v>0</v>
      </c>
      <c r="BU28" s="277">
        <f>SUMIFS($J$4:$J$48,$F$4:$F$48,AQ24)</f>
        <v>0</v>
      </c>
      <c r="BV28" s="278">
        <f>IF($AP$2=0,+BW28-BB24,0)</f>
        <v>0</v>
      </c>
      <c r="BW28" s="1059">
        <f>+AB$50</f>
        <v>0</v>
      </c>
      <c r="BX28" s="1026"/>
    </row>
    <row r="29" spans="1:76" ht="13.35" customHeight="1" x14ac:dyDescent="0.45">
      <c r="A29" s="1003" t="str">
        <f t="shared" si="0"/>
        <v>!</v>
      </c>
      <c r="B29" s="721"/>
      <c r="C29" s="1180"/>
      <c r="D29" s="722"/>
      <c r="E29" s="585"/>
      <c r="F29" s="586"/>
      <c r="G29" s="592"/>
      <c r="H29" s="1195"/>
      <c r="I29" s="1192"/>
      <c r="J29" s="1196"/>
      <c r="K29" s="1057">
        <f t="shared" si="4"/>
        <v>0</v>
      </c>
      <c r="L29" s="1049">
        <f t="shared" si="2"/>
        <v>0</v>
      </c>
      <c r="M29" s="1050">
        <f t="shared" si="46"/>
        <v>0</v>
      </c>
      <c r="N29" s="1051">
        <f t="shared" si="5"/>
        <v>0</v>
      </c>
      <c r="O29" s="87">
        <f t="shared" si="6"/>
        <v>0</v>
      </c>
      <c r="P29" s="87" t="str">
        <f t="shared" si="7"/>
        <v/>
      </c>
      <c r="Q29" s="1052">
        <f t="shared" si="8"/>
        <v>0</v>
      </c>
      <c r="R29" s="87">
        <f t="shared" si="9"/>
        <v>0</v>
      </c>
      <c r="S29" s="87" t="str">
        <f t="shared" si="10"/>
        <v/>
      </c>
      <c r="T29" s="1052">
        <f t="shared" si="11"/>
        <v>0</v>
      </c>
      <c r="U29" s="87">
        <f t="shared" si="12"/>
        <v>0</v>
      </c>
      <c r="V29" s="87" t="str">
        <f t="shared" si="13"/>
        <v/>
      </c>
      <c r="W29" s="1052">
        <f t="shared" si="14"/>
        <v>1</v>
      </c>
      <c r="X29" s="87">
        <f t="shared" si="15"/>
        <v>0</v>
      </c>
      <c r="Y29" s="87">
        <f t="shared" si="16"/>
        <v>0</v>
      </c>
      <c r="Z29" s="1052">
        <f t="shared" si="17"/>
        <v>1</v>
      </c>
      <c r="AA29" s="87">
        <f t="shared" si="18"/>
        <v>0</v>
      </c>
      <c r="AB29" s="87">
        <f t="shared" si="19"/>
        <v>0</v>
      </c>
      <c r="AC29" s="1052">
        <f t="shared" si="20"/>
        <v>1</v>
      </c>
      <c r="AD29" s="87">
        <f t="shared" si="21"/>
        <v>0</v>
      </c>
      <c r="AE29" s="87">
        <f t="shared" si="22"/>
        <v>0</v>
      </c>
      <c r="AF29" s="1052">
        <f t="shared" si="23"/>
        <v>1</v>
      </c>
      <c r="AG29" s="87">
        <f t="shared" si="24"/>
        <v>0</v>
      </c>
      <c r="AH29" s="87">
        <f t="shared" si="25"/>
        <v>0</v>
      </c>
      <c r="AI29" s="1052">
        <f t="shared" si="26"/>
        <v>1</v>
      </c>
      <c r="AJ29" s="87">
        <f t="shared" si="27"/>
        <v>0</v>
      </c>
      <c r="AK29" s="87">
        <f t="shared" si="28"/>
        <v>0</v>
      </c>
      <c r="AL29" s="1052">
        <f t="shared" si="29"/>
        <v>0</v>
      </c>
      <c r="AM29" s="91">
        <f t="shared" si="30"/>
        <v>0</v>
      </c>
      <c r="AN29" s="91" t="str">
        <f t="shared" si="31"/>
        <v/>
      </c>
      <c r="AO29" s="1053">
        <f>IF(AP29="E",1,0)</f>
        <v>0</v>
      </c>
      <c r="AP29" s="1054">
        <f t="shared" si="32"/>
        <v>0</v>
      </c>
      <c r="AQ29" s="220" t="str">
        <f>+Parameter!AH29</f>
        <v>#</v>
      </c>
      <c r="AR29" s="631"/>
      <c r="AS29" s="632">
        <f>SUM(AS30:AS33)</f>
        <v>0</v>
      </c>
      <c r="AT29" s="632"/>
      <c r="AU29" s="632"/>
      <c r="AV29" s="632"/>
      <c r="AW29" s="632">
        <f>SUM(AW30:AW33)</f>
        <v>0</v>
      </c>
      <c r="AX29" s="632"/>
      <c r="AY29" s="632"/>
      <c r="AZ29" s="632"/>
      <c r="BA29" s="632">
        <f>SUM(BA30:BA33)</f>
        <v>0</v>
      </c>
      <c r="BB29" s="634">
        <f>+BA29+AW29+AS29</f>
        <v>0</v>
      </c>
      <c r="BD29" s="268"/>
      <c r="BE29" s="274">
        <f>IF($I$2=AQ29,1,IF($I$2=Jahr!$M$7,1,0))</f>
        <v>1</v>
      </c>
      <c r="BF29" s="728">
        <v>1</v>
      </c>
      <c r="BG29" s="227"/>
      <c r="BH29" s="227"/>
      <c r="BI29" s="227"/>
      <c r="BJ29" s="227"/>
      <c r="BK29" s="227"/>
      <c r="BL29" s="227"/>
      <c r="BM29" s="227"/>
      <c r="BN29" s="227"/>
      <c r="BO29" s="227"/>
      <c r="BP29" s="273"/>
      <c r="BQ29" s="273"/>
      <c r="BR29" s="273"/>
      <c r="BV29" s="1055"/>
      <c r="BW29" s="1056"/>
      <c r="BX29" s="1026"/>
    </row>
    <row r="30" spans="1:76" ht="13.35" customHeight="1" x14ac:dyDescent="0.45">
      <c r="A30" s="1003" t="str">
        <f t="shared" si="0"/>
        <v>!</v>
      </c>
      <c r="B30" s="721"/>
      <c r="C30" s="1180"/>
      <c r="D30" s="722"/>
      <c r="E30" s="585"/>
      <c r="F30" s="586"/>
      <c r="G30" s="592"/>
      <c r="H30" s="1195"/>
      <c r="I30" s="1192"/>
      <c r="J30" s="1196"/>
      <c r="K30" s="1057">
        <f t="shared" si="4"/>
        <v>0</v>
      </c>
      <c r="L30" s="1049">
        <f t="shared" si="2"/>
        <v>0</v>
      </c>
      <c r="M30" s="1050">
        <f t="shared" si="46"/>
        <v>0</v>
      </c>
      <c r="N30" s="1051">
        <f t="shared" si="5"/>
        <v>0</v>
      </c>
      <c r="O30" s="87">
        <f t="shared" si="6"/>
        <v>0</v>
      </c>
      <c r="P30" s="87" t="str">
        <f t="shared" si="7"/>
        <v/>
      </c>
      <c r="Q30" s="1052">
        <f t="shared" si="8"/>
        <v>0</v>
      </c>
      <c r="R30" s="87">
        <f t="shared" si="9"/>
        <v>0</v>
      </c>
      <c r="S30" s="87" t="str">
        <f t="shared" si="10"/>
        <v/>
      </c>
      <c r="T30" s="1052">
        <f t="shared" si="11"/>
        <v>0</v>
      </c>
      <c r="U30" s="87">
        <f t="shared" si="12"/>
        <v>0</v>
      </c>
      <c r="V30" s="87" t="str">
        <f t="shared" si="13"/>
        <v/>
      </c>
      <c r="W30" s="1052">
        <f t="shared" si="14"/>
        <v>1</v>
      </c>
      <c r="X30" s="87">
        <f t="shared" si="15"/>
        <v>0</v>
      </c>
      <c r="Y30" s="87">
        <f t="shared" si="16"/>
        <v>0</v>
      </c>
      <c r="Z30" s="1052">
        <f t="shared" si="17"/>
        <v>1</v>
      </c>
      <c r="AA30" s="87">
        <f t="shared" si="18"/>
        <v>0</v>
      </c>
      <c r="AB30" s="87">
        <f t="shared" si="19"/>
        <v>0</v>
      </c>
      <c r="AC30" s="1052">
        <f t="shared" si="20"/>
        <v>1</v>
      </c>
      <c r="AD30" s="87">
        <f t="shared" si="21"/>
        <v>0</v>
      </c>
      <c r="AE30" s="87">
        <f t="shared" si="22"/>
        <v>0</v>
      </c>
      <c r="AF30" s="1052">
        <f t="shared" si="23"/>
        <v>1</v>
      </c>
      <c r="AG30" s="87">
        <f t="shared" si="24"/>
        <v>0</v>
      </c>
      <c r="AH30" s="87">
        <f t="shared" si="25"/>
        <v>0</v>
      </c>
      <c r="AI30" s="1052">
        <f t="shared" si="26"/>
        <v>1</v>
      </c>
      <c r="AJ30" s="87">
        <f t="shared" si="27"/>
        <v>0</v>
      </c>
      <c r="AK30" s="87">
        <f t="shared" si="28"/>
        <v>0</v>
      </c>
      <c r="AL30" s="1052">
        <f t="shared" si="29"/>
        <v>0</v>
      </c>
      <c r="AM30" s="91">
        <f t="shared" si="30"/>
        <v>0</v>
      </c>
      <c r="AN30" s="91" t="str">
        <f t="shared" si="31"/>
        <v/>
      </c>
      <c r="AO30" s="1058">
        <f>+Parameter!$D$9</f>
        <v>0</v>
      </c>
      <c r="AP30" s="1054">
        <f t="shared" si="32"/>
        <v>0</v>
      </c>
      <c r="AQ30" s="394">
        <f>+Parameter!AH30</f>
        <v>0</v>
      </c>
      <c r="AR30" s="395">
        <f>+Parameter!AI30</f>
        <v>0</v>
      </c>
      <c r="AS30" s="393">
        <f>SUMIFS($I$4:$I$48,$F$4:$F$48,AQ29,$E$4:$E$48,AQ30)+SUMIFS($J$4:$J$48,$F$4:$F$48,AQ29,$E$4:$E$48,AQ30)+SUMIFS($H$4:$H$48,$F$4:$F$48,AQ29,$E$4:$E$48,AQ30)</f>
        <v>0</v>
      </c>
      <c r="AT30" s="393"/>
      <c r="AU30" s="394">
        <f>+Parameter!AL30</f>
        <v>0</v>
      </c>
      <c r="AV30" s="395">
        <f>+Parameter!AM30</f>
        <v>0</v>
      </c>
      <c r="AW30" s="393">
        <f>SUMIFS($I$4:$I$48,$F$4:$F$48,AQ29,$E$4:$E$48,AU30)+SUMIFS($J$4:$J$48,$F$4:$F$48,AQ29,$E$4:$E$48,AU30)+SUMIFS($H$4:$H$48,$F$4:$F$48,AQ29,$E$4:$E$48,AU30)</f>
        <v>0</v>
      </c>
      <c r="AX30" s="393"/>
      <c r="AY30" s="394">
        <f>+Parameter!AP30</f>
        <v>0</v>
      </c>
      <c r="AZ30" s="395">
        <f>+Parameter!AQ30</f>
        <v>0</v>
      </c>
      <c r="BA30" s="393">
        <f>SUMIFS($I$4:$I$48,$F$4:$F$48,AQ29,$E$4:$E$48,AY30)+SUMIFS($J$4:$J$48,$F$4:$F$48,AQ29,$E$4:$E$48,AY30)+SUMIFS($H$4:$H$48,$F$4:$F$48,AQ29,$E$4:$E$48,AY30)</f>
        <v>0</v>
      </c>
      <c r="BB30" s="370" t="str">
        <f>IF(AND($B$50="y",BB31&lt;&gt;0),"aktuell","")</f>
        <v/>
      </c>
      <c r="BD30" s="268"/>
      <c r="BE30" s="274">
        <f>IF($I$2=AQ29,1,IF($I$2=Jahr!$M$7,1,0))</f>
        <v>1</v>
      </c>
      <c r="BF30" s="728">
        <v>1</v>
      </c>
      <c r="BG30" s="699">
        <f t="shared" si="33"/>
        <v>0</v>
      </c>
      <c r="BH30" s="699">
        <f t="shared" si="34"/>
        <v>0</v>
      </c>
      <c r="BI30" s="699">
        <f t="shared" si="35"/>
        <v>0</v>
      </c>
      <c r="BJ30" s="700">
        <f t="shared" si="36"/>
        <v>0</v>
      </c>
      <c r="BK30" s="700">
        <f t="shared" si="37"/>
        <v>0</v>
      </c>
      <c r="BL30" s="700">
        <f t="shared" si="38"/>
        <v>0</v>
      </c>
      <c r="BM30" s="701">
        <f t="shared" si="39"/>
        <v>0</v>
      </c>
      <c r="BN30" s="701">
        <f t="shared" si="40"/>
        <v>0</v>
      </c>
      <c r="BO30" s="701">
        <f t="shared" si="41"/>
        <v>0</v>
      </c>
      <c r="BP30" s="698">
        <f t="shared" si="42"/>
        <v>0</v>
      </c>
      <c r="BQ30" s="698">
        <f t="shared" si="43"/>
        <v>0</v>
      </c>
      <c r="BR30" s="698">
        <f t="shared" si="44"/>
        <v>0</v>
      </c>
      <c r="BS30" s="270" t="s">
        <v>8</v>
      </c>
      <c r="BV30" s="1055"/>
      <c r="BW30" s="1056"/>
      <c r="BX30" s="1026"/>
    </row>
    <row r="31" spans="1:76" ht="13.35" customHeight="1" x14ac:dyDescent="0.45">
      <c r="A31" s="1003" t="str">
        <f t="shared" si="0"/>
        <v>!</v>
      </c>
      <c r="B31" s="721"/>
      <c r="C31" s="1180"/>
      <c r="D31" s="722"/>
      <c r="E31" s="585"/>
      <c r="F31" s="586"/>
      <c r="G31" s="592"/>
      <c r="H31" s="1195"/>
      <c r="I31" s="1192"/>
      <c r="J31" s="1196"/>
      <c r="K31" s="1057">
        <f t="shared" si="4"/>
        <v>0</v>
      </c>
      <c r="L31" s="1049">
        <f t="shared" si="2"/>
        <v>0</v>
      </c>
      <c r="M31" s="1050">
        <f t="shared" si="46"/>
        <v>0</v>
      </c>
      <c r="N31" s="1051">
        <f t="shared" si="5"/>
        <v>0</v>
      </c>
      <c r="O31" s="87">
        <f t="shared" si="6"/>
        <v>0</v>
      </c>
      <c r="P31" s="87" t="str">
        <f t="shared" si="7"/>
        <v/>
      </c>
      <c r="Q31" s="1052">
        <f t="shared" si="8"/>
        <v>0</v>
      </c>
      <c r="R31" s="87">
        <f t="shared" si="9"/>
        <v>0</v>
      </c>
      <c r="S31" s="87" t="str">
        <f t="shared" si="10"/>
        <v/>
      </c>
      <c r="T31" s="1052">
        <f t="shared" si="11"/>
        <v>0</v>
      </c>
      <c r="U31" s="87">
        <f t="shared" si="12"/>
        <v>0</v>
      </c>
      <c r="V31" s="87" t="str">
        <f t="shared" si="13"/>
        <v/>
      </c>
      <c r="W31" s="1052">
        <f t="shared" si="14"/>
        <v>1</v>
      </c>
      <c r="X31" s="87">
        <f t="shared" si="15"/>
        <v>0</v>
      </c>
      <c r="Y31" s="87">
        <f t="shared" si="16"/>
        <v>0</v>
      </c>
      <c r="Z31" s="1052">
        <f t="shared" si="17"/>
        <v>1</v>
      </c>
      <c r="AA31" s="87">
        <f t="shared" si="18"/>
        <v>0</v>
      </c>
      <c r="AB31" s="87">
        <f t="shared" si="19"/>
        <v>0</v>
      </c>
      <c r="AC31" s="1052">
        <f t="shared" si="20"/>
        <v>1</v>
      </c>
      <c r="AD31" s="87">
        <f t="shared" si="21"/>
        <v>0</v>
      </c>
      <c r="AE31" s="87">
        <f t="shared" si="22"/>
        <v>0</v>
      </c>
      <c r="AF31" s="1052">
        <f t="shared" si="23"/>
        <v>1</v>
      </c>
      <c r="AG31" s="87">
        <f t="shared" si="24"/>
        <v>0</v>
      </c>
      <c r="AH31" s="87">
        <f t="shared" si="25"/>
        <v>0</v>
      </c>
      <c r="AI31" s="1052">
        <f t="shared" si="26"/>
        <v>1</v>
      </c>
      <c r="AJ31" s="87">
        <f t="shared" si="27"/>
        <v>0</v>
      </c>
      <c r="AK31" s="87">
        <f t="shared" si="28"/>
        <v>0</v>
      </c>
      <c r="AL31" s="1052">
        <f t="shared" si="29"/>
        <v>0</v>
      </c>
      <c r="AM31" s="91">
        <f t="shared" si="30"/>
        <v>0</v>
      </c>
      <c r="AN31" s="91" t="str">
        <f t="shared" si="31"/>
        <v/>
      </c>
      <c r="AO31" s="1058">
        <f>+Parameter!$D$9</f>
        <v>0</v>
      </c>
      <c r="AP31" s="1054">
        <f t="shared" si="32"/>
        <v>0</v>
      </c>
      <c r="AQ31" s="395">
        <f>+Parameter!AH31</f>
        <v>0</v>
      </c>
      <c r="AR31" s="395">
        <f>+Parameter!AI31</f>
        <v>0</v>
      </c>
      <c r="AS31" s="393">
        <f>SUMIFS($I$4:$I$48,$F$4:$F$48,AQ29,$E$4:$E$48,AQ31)+SUMIFS($J$4:$J$48,$F$4:$F$48,AQ29,$E$4:$E$48,AQ31)+SUMIFS($H$4:$H$48,$F$4:$F$48,AQ29,$E$4:$E$48,AQ31)</f>
        <v>0</v>
      </c>
      <c r="AT31" s="393"/>
      <c r="AU31" s="395">
        <f>+Parameter!AL31</f>
        <v>0</v>
      </c>
      <c r="AV31" s="395">
        <f>+Parameter!AM31</f>
        <v>0</v>
      </c>
      <c r="AW31" s="393">
        <f>SUMIFS($I$4:$I$48,$F$4:$F$48,AQ29,$E$4:$E$48,AU31)+SUMIFS($J$4:$J$48,$F$4:$F$48,AQ29,$E$4:$E$48,AU31)+SUMIFS($H$4:$H$48,$F$4:$F$48,AQ29,$E$4:$E$48,AU31)</f>
        <v>0</v>
      </c>
      <c r="AX31" s="393"/>
      <c r="AY31" s="395">
        <f>+Parameter!AP31</f>
        <v>0</v>
      </c>
      <c r="AZ31" s="395">
        <f>+Parameter!AQ31</f>
        <v>0</v>
      </c>
      <c r="BA31" s="393">
        <f>SUMIFS($I$4:$I$48,$F$4:$F$48,AQ29,$E$4:$E$48,AY31)+SUMIFS($J$4:$J$48,$F$4:$F$48,AQ29,$E$4:$E$48,AY31)+SUMIFS($H$4:$H$48,$F$4:$F$48,AQ29,$E$4:$E$48,AY31)</f>
        <v>0</v>
      </c>
      <c r="BB31" s="371">
        <f>+AE2</f>
        <v>0</v>
      </c>
      <c r="BD31" s="268"/>
      <c r="BE31" s="274">
        <f>IF($I$2=AQ29,1,IF($I$2=Jahr!$M$7,1,0))</f>
        <v>1</v>
      </c>
      <c r="BF31" s="728">
        <v>1</v>
      </c>
      <c r="BG31" s="699">
        <f t="shared" si="33"/>
        <v>0</v>
      </c>
      <c r="BH31" s="699">
        <f t="shared" si="34"/>
        <v>0</v>
      </c>
      <c r="BI31" s="699">
        <f t="shared" si="35"/>
        <v>0</v>
      </c>
      <c r="BJ31" s="700">
        <f t="shared" si="36"/>
        <v>0</v>
      </c>
      <c r="BK31" s="700">
        <f t="shared" si="37"/>
        <v>0</v>
      </c>
      <c r="BL31" s="700">
        <f t="shared" si="38"/>
        <v>0</v>
      </c>
      <c r="BM31" s="701">
        <f t="shared" si="39"/>
        <v>0</v>
      </c>
      <c r="BN31" s="701">
        <f t="shared" si="40"/>
        <v>0</v>
      </c>
      <c r="BO31" s="701">
        <f t="shared" si="41"/>
        <v>0</v>
      </c>
      <c r="BP31" s="698">
        <f t="shared" si="42"/>
        <v>0</v>
      </c>
      <c r="BQ31" s="698">
        <f t="shared" si="43"/>
        <v>0</v>
      </c>
      <c r="BR31" s="698">
        <f t="shared" si="44"/>
        <v>0</v>
      </c>
      <c r="BS31" s="275">
        <f>SUMIFS($H$4:$H$48,$F$4:$F$48,AQ29,$B$4:$B$48,"&gt;0")</f>
        <v>0</v>
      </c>
      <c r="BT31" s="275">
        <f>SUMIFS($I$4:$I$48,$F$4:$F$48,AQ29,$B$4:$B$48,"&gt;0")</f>
        <v>0</v>
      </c>
      <c r="BU31" s="275">
        <f>SUMIFS($J$4:$J$48,$F$4:$F$48,AQ29,$B$4:$B$48,"&gt;0")</f>
        <v>0</v>
      </c>
      <c r="BV31" s="276"/>
      <c r="BW31" s="1056"/>
      <c r="BX31" s="1026"/>
    </row>
    <row r="32" spans="1:76" ht="13.35" customHeight="1" x14ac:dyDescent="0.45">
      <c r="A32" s="1003" t="str">
        <f t="shared" si="0"/>
        <v>!</v>
      </c>
      <c r="B32" s="721"/>
      <c r="C32" s="1180"/>
      <c r="D32" s="722"/>
      <c r="E32" s="585"/>
      <c r="F32" s="586"/>
      <c r="G32" s="592"/>
      <c r="H32" s="1195"/>
      <c r="I32" s="1192"/>
      <c r="J32" s="1196"/>
      <c r="K32" s="1057">
        <f t="shared" si="4"/>
        <v>0</v>
      </c>
      <c r="L32" s="1049">
        <f t="shared" si="2"/>
        <v>0</v>
      </c>
      <c r="M32" s="1050">
        <f t="shared" si="46"/>
        <v>0</v>
      </c>
      <c r="N32" s="1051">
        <f t="shared" si="5"/>
        <v>0</v>
      </c>
      <c r="O32" s="87">
        <f t="shared" si="6"/>
        <v>0</v>
      </c>
      <c r="P32" s="87" t="str">
        <f t="shared" si="7"/>
        <v/>
      </c>
      <c r="Q32" s="1052">
        <f t="shared" si="8"/>
        <v>0</v>
      </c>
      <c r="R32" s="87">
        <f t="shared" si="9"/>
        <v>0</v>
      </c>
      <c r="S32" s="87" t="str">
        <f t="shared" si="10"/>
        <v/>
      </c>
      <c r="T32" s="1052">
        <f t="shared" si="11"/>
        <v>0</v>
      </c>
      <c r="U32" s="87">
        <f t="shared" si="12"/>
        <v>0</v>
      </c>
      <c r="V32" s="87" t="str">
        <f t="shared" si="13"/>
        <v/>
      </c>
      <c r="W32" s="1052">
        <f t="shared" si="14"/>
        <v>1</v>
      </c>
      <c r="X32" s="87">
        <f t="shared" si="15"/>
        <v>0</v>
      </c>
      <c r="Y32" s="87">
        <f t="shared" si="16"/>
        <v>0</v>
      </c>
      <c r="Z32" s="1052">
        <f t="shared" si="17"/>
        <v>1</v>
      </c>
      <c r="AA32" s="87">
        <f t="shared" si="18"/>
        <v>0</v>
      </c>
      <c r="AB32" s="87">
        <f t="shared" si="19"/>
        <v>0</v>
      </c>
      <c r="AC32" s="1052">
        <f t="shared" si="20"/>
        <v>1</v>
      </c>
      <c r="AD32" s="87">
        <f t="shared" si="21"/>
        <v>0</v>
      </c>
      <c r="AE32" s="87">
        <f t="shared" si="22"/>
        <v>0</v>
      </c>
      <c r="AF32" s="1052">
        <f t="shared" si="23"/>
        <v>1</v>
      </c>
      <c r="AG32" s="87">
        <f t="shared" si="24"/>
        <v>0</v>
      </c>
      <c r="AH32" s="87">
        <f t="shared" si="25"/>
        <v>0</v>
      </c>
      <c r="AI32" s="1052">
        <f t="shared" si="26"/>
        <v>1</v>
      </c>
      <c r="AJ32" s="87">
        <f t="shared" si="27"/>
        <v>0</v>
      </c>
      <c r="AK32" s="87">
        <f t="shared" si="28"/>
        <v>0</v>
      </c>
      <c r="AL32" s="1052">
        <f t="shared" si="29"/>
        <v>0</v>
      </c>
      <c r="AM32" s="91">
        <f t="shared" si="30"/>
        <v>0</v>
      </c>
      <c r="AN32" s="91" t="str">
        <f t="shared" si="31"/>
        <v/>
      </c>
      <c r="AO32" s="1058">
        <f>+Parameter!$D$9</f>
        <v>0</v>
      </c>
      <c r="AP32" s="1054">
        <f t="shared" si="32"/>
        <v>0</v>
      </c>
      <c r="AQ32" s="395">
        <f>+Parameter!AH32</f>
        <v>0</v>
      </c>
      <c r="AR32" s="395">
        <f>+Parameter!AI32</f>
        <v>0</v>
      </c>
      <c r="AS32" s="393">
        <f>SUMIFS($I$4:$I$48,$F$4:$F$48,AQ29,$E$4:$E$48,AQ32)+SUMIFS($J$4:$J$48,$F$4:$F$48,AQ29,$E$4:$E$48,AQ32)+SUMIFS($H$4:$H$48,$F$4:$F$48,AQ29,$E$4:$E$48,AQ32)</f>
        <v>0</v>
      </c>
      <c r="AT32" s="393"/>
      <c r="AU32" s="395">
        <f>+Parameter!AL32</f>
        <v>0</v>
      </c>
      <c r="AV32" s="395">
        <f>+Parameter!AM32</f>
        <v>0</v>
      </c>
      <c r="AW32" s="393">
        <f>SUMIFS($I$4:$I$48,$F$4:$F$48,AQ29,$E$4:$E$48,AU32)+SUMIFS($J$4:$J$48,$F$4:$F$48,AQ29,$E$4:$E$48,AU32)+SUMIFS($H$4:$H$48,$F$4:$F$48,AQ29,$E$4:$E$48,AU32)</f>
        <v>0</v>
      </c>
      <c r="AX32" s="393"/>
      <c r="AY32" s="395">
        <f>+Parameter!AP32</f>
        <v>0</v>
      </c>
      <c r="AZ32" s="395">
        <f>+Parameter!AQ32</f>
        <v>0</v>
      </c>
      <c r="BA32" s="393">
        <f>SUMIFS($I$4:$I$48,$F$4:$F$48,AQ29,$E$4:$E$48,AY32)+SUMIFS($J$4:$J$48,$F$4:$F$48,AQ29,$E$4:$E$48,AY32)+SUMIFS($H$4:$H$48,$F$4:$F$48,AQ29,$E$4:$E$48,AY32)</f>
        <v>0</v>
      </c>
      <c r="BB32" s="372" t="str">
        <f>IF(BB33&lt;&gt;0,"Monatsende","")</f>
        <v/>
      </c>
      <c r="BD32" s="268"/>
      <c r="BE32" s="274">
        <f>IF($I$2=AQ29,1,IF($I$2=Jahr!$M$7,1,0))</f>
        <v>1</v>
      </c>
      <c r="BF32" s="728">
        <v>1</v>
      </c>
      <c r="BG32" s="699">
        <f t="shared" si="33"/>
        <v>0</v>
      </c>
      <c r="BH32" s="699">
        <f t="shared" si="34"/>
        <v>0</v>
      </c>
      <c r="BI32" s="699">
        <f t="shared" si="35"/>
        <v>0</v>
      </c>
      <c r="BJ32" s="700">
        <f t="shared" si="36"/>
        <v>0</v>
      </c>
      <c r="BK32" s="700">
        <f t="shared" si="37"/>
        <v>0</v>
      </c>
      <c r="BL32" s="700">
        <f t="shared" si="38"/>
        <v>0</v>
      </c>
      <c r="BM32" s="701">
        <f t="shared" si="39"/>
        <v>0</v>
      </c>
      <c r="BN32" s="701">
        <f t="shared" si="40"/>
        <v>0</v>
      </c>
      <c r="BO32" s="701">
        <f t="shared" si="41"/>
        <v>0</v>
      </c>
      <c r="BP32" s="698">
        <f t="shared" si="42"/>
        <v>0</v>
      </c>
      <c r="BQ32" s="698">
        <f t="shared" si="43"/>
        <v>0</v>
      </c>
      <c r="BR32" s="698">
        <f t="shared" si="44"/>
        <v>0</v>
      </c>
      <c r="BS32" s="270" t="s">
        <v>22</v>
      </c>
      <c r="BV32" s="1055"/>
      <c r="BW32" s="1056"/>
      <c r="BX32" s="1026"/>
    </row>
    <row r="33" spans="1:76" ht="13.35" customHeight="1" x14ac:dyDescent="0.45">
      <c r="A33" s="1003" t="str">
        <f t="shared" si="0"/>
        <v>!</v>
      </c>
      <c r="B33" s="721"/>
      <c r="C33" s="1180"/>
      <c r="D33" s="722"/>
      <c r="E33" s="585"/>
      <c r="F33" s="586"/>
      <c r="G33" s="592"/>
      <c r="H33" s="1195"/>
      <c r="I33" s="1192"/>
      <c r="J33" s="1196"/>
      <c r="K33" s="1057">
        <f t="shared" si="4"/>
        <v>0</v>
      </c>
      <c r="L33" s="1049">
        <f t="shared" si="2"/>
        <v>0</v>
      </c>
      <c r="M33" s="1050">
        <f t="shared" si="46"/>
        <v>0</v>
      </c>
      <c r="N33" s="1051">
        <f t="shared" si="5"/>
        <v>0</v>
      </c>
      <c r="O33" s="87">
        <f t="shared" si="6"/>
        <v>0</v>
      </c>
      <c r="P33" s="87" t="str">
        <f t="shared" si="7"/>
        <v/>
      </c>
      <c r="Q33" s="1052">
        <f t="shared" si="8"/>
        <v>0</v>
      </c>
      <c r="R33" s="87">
        <f t="shared" si="9"/>
        <v>0</v>
      </c>
      <c r="S33" s="87" t="str">
        <f t="shared" si="10"/>
        <v/>
      </c>
      <c r="T33" s="1052">
        <f t="shared" si="11"/>
        <v>0</v>
      </c>
      <c r="U33" s="87">
        <f t="shared" si="12"/>
        <v>0</v>
      </c>
      <c r="V33" s="87" t="str">
        <f t="shared" si="13"/>
        <v/>
      </c>
      <c r="W33" s="1052">
        <f t="shared" si="14"/>
        <v>1</v>
      </c>
      <c r="X33" s="87">
        <f t="shared" si="15"/>
        <v>0</v>
      </c>
      <c r="Y33" s="87">
        <f t="shared" si="16"/>
        <v>0</v>
      </c>
      <c r="Z33" s="1052">
        <f t="shared" si="17"/>
        <v>1</v>
      </c>
      <c r="AA33" s="87">
        <f t="shared" si="18"/>
        <v>0</v>
      </c>
      <c r="AB33" s="87">
        <f t="shared" si="19"/>
        <v>0</v>
      </c>
      <c r="AC33" s="1052">
        <f t="shared" si="20"/>
        <v>1</v>
      </c>
      <c r="AD33" s="87">
        <f t="shared" si="21"/>
        <v>0</v>
      </c>
      <c r="AE33" s="87">
        <f t="shared" si="22"/>
        <v>0</v>
      </c>
      <c r="AF33" s="1052">
        <f t="shared" si="23"/>
        <v>1</v>
      </c>
      <c r="AG33" s="87">
        <f t="shared" si="24"/>
        <v>0</v>
      </c>
      <c r="AH33" s="87">
        <f t="shared" si="25"/>
        <v>0</v>
      </c>
      <c r="AI33" s="1052">
        <f t="shared" si="26"/>
        <v>1</v>
      </c>
      <c r="AJ33" s="87">
        <f t="shared" si="27"/>
        <v>0</v>
      </c>
      <c r="AK33" s="87">
        <f t="shared" si="28"/>
        <v>0</v>
      </c>
      <c r="AL33" s="1052">
        <f t="shared" si="29"/>
        <v>0</v>
      </c>
      <c r="AM33" s="91">
        <f t="shared" si="30"/>
        <v>0</v>
      </c>
      <c r="AN33" s="91" t="str">
        <f t="shared" si="31"/>
        <v/>
      </c>
      <c r="AO33" s="1058">
        <f>+Parameter!$D$9</f>
        <v>0</v>
      </c>
      <c r="AP33" s="1054">
        <f t="shared" si="32"/>
        <v>0</v>
      </c>
      <c r="AQ33" s="397">
        <f>+Parameter!AH33</f>
        <v>0</v>
      </c>
      <c r="AR33" s="397">
        <f>+Parameter!AI33</f>
        <v>0</v>
      </c>
      <c r="AS33" s="393">
        <f>SUMIFS($I$4:$I$48,$F$4:$F$48,AQ29,$E$4:$E$48,AQ33)+SUMIFS($J$4:$J$48,$F$4:$F$48,AQ29,$E$4:$E$48,AQ33)+SUMIFS($H$4:$H$48,$F$4:$F$48,AQ29,$E$4:$E$48,AQ33)</f>
        <v>0</v>
      </c>
      <c r="AT33" s="396"/>
      <c r="AU33" s="397">
        <f>+Parameter!AL33</f>
        <v>0</v>
      </c>
      <c r="AV33" s="397">
        <f>+Parameter!AM33</f>
        <v>0</v>
      </c>
      <c r="AW33" s="393">
        <f>SUMIFS($I$4:$I$48,$F$4:$F$48,AQ29,$E$4:$E$48,AU33)+SUMIFS($J$4:$J$48,$F$4:$F$48,AQ29,$E$4:$E$48,AU33)+SUMIFS($H$4:$H$48,$F$4:$F$48,AQ29,$E$4:$E$48,AU33)</f>
        <v>0</v>
      </c>
      <c r="AX33" s="396"/>
      <c r="AY33" s="397">
        <f>+Parameter!AP33</f>
        <v>0</v>
      </c>
      <c r="AZ33" s="397">
        <f>+Parameter!AQ33</f>
        <v>0</v>
      </c>
      <c r="BA33" s="393">
        <f>SUMIFS($I$4:$I$48,$F$4:$F$48,AQ29,$E$4:$E$48,AY33)+SUMIFS($J$4:$J$48,$F$4:$F$48,AQ29,$E$4:$E$48,AY33)+SUMIFS($H$4:$H$48,$F$4:$F$48,AQ29,$E$4:$E$48,AY33)</f>
        <v>0</v>
      </c>
      <c r="BB33" s="375">
        <f>+AE3</f>
        <v>0</v>
      </c>
      <c r="BD33" s="268"/>
      <c r="BE33" s="274">
        <f>IF($I$2=AQ29,1,IF($I$2=Jahr!$M$7,1,0))</f>
        <v>1</v>
      </c>
      <c r="BF33" s="728">
        <v>1</v>
      </c>
      <c r="BG33" s="702">
        <f t="shared" si="33"/>
        <v>0</v>
      </c>
      <c r="BH33" s="702">
        <f t="shared" si="34"/>
        <v>0</v>
      </c>
      <c r="BI33" s="702">
        <f t="shared" si="35"/>
        <v>0</v>
      </c>
      <c r="BJ33" s="703">
        <f t="shared" si="36"/>
        <v>0</v>
      </c>
      <c r="BK33" s="703">
        <f t="shared" si="37"/>
        <v>0</v>
      </c>
      <c r="BL33" s="703">
        <f t="shared" si="38"/>
        <v>0</v>
      </c>
      <c r="BM33" s="704">
        <f t="shared" si="39"/>
        <v>0</v>
      </c>
      <c r="BN33" s="704">
        <f t="shared" si="40"/>
        <v>0</v>
      </c>
      <c r="BO33" s="704">
        <f t="shared" si="41"/>
        <v>0</v>
      </c>
      <c r="BP33" s="705">
        <f t="shared" si="42"/>
        <v>0</v>
      </c>
      <c r="BQ33" s="705">
        <f t="shared" si="43"/>
        <v>0</v>
      </c>
      <c r="BR33" s="705">
        <f t="shared" si="44"/>
        <v>0</v>
      </c>
      <c r="BS33" s="277">
        <f>SUMIFS($H$4:$H$48,$F$4:$F$48,AQ29)</f>
        <v>0</v>
      </c>
      <c r="BT33" s="277">
        <f>SUMIFS($I$4:$I$48,$F$4:$F$48,AQ29)</f>
        <v>0</v>
      </c>
      <c r="BU33" s="277">
        <f>SUMIFS($J$4:$J$48,$F$4:$F$48,AQ29)</f>
        <v>0</v>
      </c>
      <c r="BV33" s="278">
        <f>IF($AP$2=0,+BW33-BB29,0)</f>
        <v>0</v>
      </c>
      <c r="BW33" s="1059">
        <f>+AE$50</f>
        <v>0</v>
      </c>
      <c r="BX33" s="1026"/>
    </row>
    <row r="34" spans="1:76" ht="13.35" customHeight="1" x14ac:dyDescent="0.45">
      <c r="A34" s="1003" t="str">
        <f t="shared" si="0"/>
        <v>!</v>
      </c>
      <c r="B34" s="721"/>
      <c r="C34" s="1180"/>
      <c r="D34" s="722"/>
      <c r="E34" s="585"/>
      <c r="F34" s="586"/>
      <c r="G34" s="592"/>
      <c r="H34" s="1195"/>
      <c r="I34" s="1192"/>
      <c r="J34" s="1196"/>
      <c r="K34" s="1057">
        <f t="shared" si="4"/>
        <v>0</v>
      </c>
      <c r="L34" s="1049">
        <f t="shared" si="2"/>
        <v>0</v>
      </c>
      <c r="M34" s="1050">
        <f t="shared" si="46"/>
        <v>0</v>
      </c>
      <c r="N34" s="1051">
        <f t="shared" si="5"/>
        <v>0</v>
      </c>
      <c r="O34" s="87">
        <f t="shared" si="6"/>
        <v>0</v>
      </c>
      <c r="P34" s="87" t="str">
        <f t="shared" si="7"/>
        <v/>
      </c>
      <c r="Q34" s="1052">
        <f t="shared" si="8"/>
        <v>0</v>
      </c>
      <c r="R34" s="87">
        <f t="shared" si="9"/>
        <v>0</v>
      </c>
      <c r="S34" s="87" t="str">
        <f t="shared" si="10"/>
        <v/>
      </c>
      <c r="T34" s="1052">
        <f t="shared" si="11"/>
        <v>0</v>
      </c>
      <c r="U34" s="87">
        <f t="shared" si="12"/>
        <v>0</v>
      </c>
      <c r="V34" s="87" t="str">
        <f t="shared" si="13"/>
        <v/>
      </c>
      <c r="W34" s="1052">
        <f t="shared" si="14"/>
        <v>1</v>
      </c>
      <c r="X34" s="87">
        <f t="shared" si="15"/>
        <v>0</v>
      </c>
      <c r="Y34" s="87">
        <f t="shared" si="16"/>
        <v>0</v>
      </c>
      <c r="Z34" s="1052">
        <f t="shared" si="17"/>
        <v>1</v>
      </c>
      <c r="AA34" s="87">
        <f t="shared" si="18"/>
        <v>0</v>
      </c>
      <c r="AB34" s="87">
        <f t="shared" si="19"/>
        <v>0</v>
      </c>
      <c r="AC34" s="1052">
        <f t="shared" si="20"/>
        <v>1</v>
      </c>
      <c r="AD34" s="87">
        <f t="shared" si="21"/>
        <v>0</v>
      </c>
      <c r="AE34" s="87">
        <f t="shared" si="22"/>
        <v>0</v>
      </c>
      <c r="AF34" s="1052">
        <f t="shared" si="23"/>
        <v>1</v>
      </c>
      <c r="AG34" s="87">
        <f t="shared" si="24"/>
        <v>0</v>
      </c>
      <c r="AH34" s="87">
        <f t="shared" si="25"/>
        <v>0</v>
      </c>
      <c r="AI34" s="1052">
        <f t="shared" si="26"/>
        <v>1</v>
      </c>
      <c r="AJ34" s="87">
        <f t="shared" si="27"/>
        <v>0</v>
      </c>
      <c r="AK34" s="87">
        <f t="shared" si="28"/>
        <v>0</v>
      </c>
      <c r="AL34" s="1052">
        <f t="shared" si="29"/>
        <v>0</v>
      </c>
      <c r="AM34" s="91">
        <f t="shared" si="30"/>
        <v>0</v>
      </c>
      <c r="AN34" s="91" t="str">
        <f t="shared" si="31"/>
        <v/>
      </c>
      <c r="AO34" s="1053">
        <f>IF(AP34="E",1,0)</f>
        <v>0</v>
      </c>
      <c r="AP34" s="1054">
        <f t="shared" si="32"/>
        <v>0</v>
      </c>
      <c r="AQ34" s="582" t="str">
        <f>+Parameter!AH34</f>
        <v>#</v>
      </c>
      <c r="AR34" s="631"/>
      <c r="AS34" s="632">
        <f>SUM(AS35:AS38)</f>
        <v>0</v>
      </c>
      <c r="AT34" s="632"/>
      <c r="AU34" s="632"/>
      <c r="AV34" s="632"/>
      <c r="AW34" s="632">
        <f>SUM(AW35:AW38)</f>
        <v>0</v>
      </c>
      <c r="AX34" s="632"/>
      <c r="AY34" s="632"/>
      <c r="AZ34" s="632"/>
      <c r="BA34" s="632">
        <f>SUM(BA35:BA38)</f>
        <v>0</v>
      </c>
      <c r="BB34" s="634">
        <f>+BA34+AW34+AS34</f>
        <v>0</v>
      </c>
      <c r="BD34" s="268"/>
      <c r="BE34" s="274">
        <f>IF($I$2=AQ34,1,IF($I$2=Jahr!$M$7,1,0))</f>
        <v>1</v>
      </c>
      <c r="BF34" s="728">
        <v>1</v>
      </c>
      <c r="BG34" s="227"/>
      <c r="BH34" s="227"/>
      <c r="BI34" s="227"/>
      <c r="BJ34" s="227"/>
      <c r="BK34" s="227"/>
      <c r="BL34" s="227"/>
      <c r="BM34" s="227"/>
      <c r="BN34" s="227"/>
      <c r="BO34" s="227"/>
      <c r="BP34" s="273"/>
      <c r="BQ34" s="273"/>
      <c r="BR34" s="273"/>
      <c r="BV34" s="1055"/>
      <c r="BW34" s="1056"/>
      <c r="BX34" s="1026"/>
    </row>
    <row r="35" spans="1:76" ht="13.35" customHeight="1" x14ac:dyDescent="0.45">
      <c r="A35" s="1003" t="str">
        <f t="shared" si="0"/>
        <v>!</v>
      </c>
      <c r="B35" s="721"/>
      <c r="C35" s="1180"/>
      <c r="D35" s="722"/>
      <c r="E35" s="585"/>
      <c r="F35" s="586"/>
      <c r="G35" s="592"/>
      <c r="H35" s="1195"/>
      <c r="I35" s="1192"/>
      <c r="J35" s="1196"/>
      <c r="K35" s="1057">
        <f t="shared" si="4"/>
        <v>0</v>
      </c>
      <c r="L35" s="1049">
        <f t="shared" si="2"/>
        <v>0</v>
      </c>
      <c r="M35" s="1050">
        <f t="shared" si="46"/>
        <v>0</v>
      </c>
      <c r="N35" s="1051">
        <f t="shared" si="5"/>
        <v>0</v>
      </c>
      <c r="O35" s="87">
        <f t="shared" si="6"/>
        <v>0</v>
      </c>
      <c r="P35" s="87" t="str">
        <f t="shared" si="7"/>
        <v/>
      </c>
      <c r="Q35" s="1052">
        <f t="shared" si="8"/>
        <v>0</v>
      </c>
      <c r="R35" s="87">
        <f t="shared" si="9"/>
        <v>0</v>
      </c>
      <c r="S35" s="87" t="str">
        <f t="shared" si="10"/>
        <v/>
      </c>
      <c r="T35" s="1052">
        <f t="shared" si="11"/>
        <v>0</v>
      </c>
      <c r="U35" s="87">
        <f t="shared" si="12"/>
        <v>0</v>
      </c>
      <c r="V35" s="87" t="str">
        <f t="shared" si="13"/>
        <v/>
      </c>
      <c r="W35" s="1052">
        <f t="shared" si="14"/>
        <v>1</v>
      </c>
      <c r="X35" s="87">
        <f t="shared" si="15"/>
        <v>0</v>
      </c>
      <c r="Y35" s="87">
        <f t="shared" si="16"/>
        <v>0</v>
      </c>
      <c r="Z35" s="1052">
        <f t="shared" si="17"/>
        <v>1</v>
      </c>
      <c r="AA35" s="87">
        <f t="shared" si="18"/>
        <v>0</v>
      </c>
      <c r="AB35" s="87">
        <f t="shared" si="19"/>
        <v>0</v>
      </c>
      <c r="AC35" s="1052">
        <f t="shared" si="20"/>
        <v>1</v>
      </c>
      <c r="AD35" s="87">
        <f t="shared" si="21"/>
        <v>0</v>
      </c>
      <c r="AE35" s="87">
        <f t="shared" si="22"/>
        <v>0</v>
      </c>
      <c r="AF35" s="1052">
        <f t="shared" si="23"/>
        <v>1</v>
      </c>
      <c r="AG35" s="87">
        <f t="shared" si="24"/>
        <v>0</v>
      </c>
      <c r="AH35" s="87">
        <f t="shared" si="25"/>
        <v>0</v>
      </c>
      <c r="AI35" s="1052">
        <f t="shared" si="26"/>
        <v>1</v>
      </c>
      <c r="AJ35" s="87">
        <f t="shared" si="27"/>
        <v>0</v>
      </c>
      <c r="AK35" s="87">
        <f t="shared" si="28"/>
        <v>0</v>
      </c>
      <c r="AL35" s="1052">
        <f t="shared" si="29"/>
        <v>0</v>
      </c>
      <c r="AM35" s="91">
        <f t="shared" si="30"/>
        <v>0</v>
      </c>
      <c r="AN35" s="91" t="str">
        <f t="shared" si="31"/>
        <v/>
      </c>
      <c r="AO35" s="1058">
        <f>+Parameter!$D$10</f>
        <v>0</v>
      </c>
      <c r="AP35" s="1054">
        <f t="shared" si="32"/>
        <v>0</v>
      </c>
      <c r="AQ35" s="398">
        <f>+Parameter!AH35</f>
        <v>0</v>
      </c>
      <c r="AR35" s="399">
        <f>+Parameter!AI35</f>
        <v>0</v>
      </c>
      <c r="AS35" s="367">
        <f>SUMIFS($I$4:$I$48,$F$4:$F$48,AQ34,$E$4:$E$48,AQ35)+SUMIFS($J$4:$J$48,$F$4:$F$48,AQ34,$E$4:$E$48,AQ35)+SUMIFS($H$4:$H$48,$F$4:$F$48,AQ34,$E$4:$E$48,AQ35)</f>
        <v>0</v>
      </c>
      <c r="AT35" s="367"/>
      <c r="AU35" s="398">
        <f>+Parameter!AL35</f>
        <v>0</v>
      </c>
      <c r="AV35" s="399">
        <f>+Parameter!AM35</f>
        <v>0</v>
      </c>
      <c r="AW35" s="367">
        <f>SUMIFS($I$4:$I$48,$F$4:$F$48,AQ34,$E$4:$E$48,AU35)+SUMIFS($J$4:$J$48,$F$4:$F$48,AQ34,$E$4:$E$48,AU35)+SUMIFS($H$4:$H$48,$F$4:$F$48,AQ34,$E$4:$E$48,AU35)</f>
        <v>0</v>
      </c>
      <c r="AX35" s="367"/>
      <c r="AY35" s="398">
        <f>+Parameter!AP35</f>
        <v>0</v>
      </c>
      <c r="AZ35" s="399">
        <f>+Parameter!AQ35</f>
        <v>0</v>
      </c>
      <c r="BA35" s="367">
        <f>SUMIFS($I$4:$I$48,$F$4:$F$48,AQ34,$E$4:$E$48,AY35)+SUMIFS($J$4:$J$48,$F$4:$F$48,AQ34,$E$4:$E$48,AY35)+SUMIFS($H$4:$H$48,$F$4:$F$48,AQ34,$E$4:$E$48,AY35)</f>
        <v>0</v>
      </c>
      <c r="BB35" s="370" t="str">
        <f>IF(AND($B$50="y",BB36&lt;&gt;0),"aktuell","")</f>
        <v/>
      </c>
      <c r="BD35" s="268"/>
      <c r="BE35" s="274">
        <f>IF($I$2=AQ34,1,IF($I$2=Jahr!$M$7,1,0))</f>
        <v>1</v>
      </c>
      <c r="BF35" s="728">
        <v>1</v>
      </c>
      <c r="BG35" s="699">
        <f t="shared" si="33"/>
        <v>0</v>
      </c>
      <c r="BH35" s="699">
        <f t="shared" si="34"/>
        <v>0</v>
      </c>
      <c r="BI35" s="699">
        <f t="shared" si="35"/>
        <v>0</v>
      </c>
      <c r="BJ35" s="700">
        <f t="shared" si="36"/>
        <v>0</v>
      </c>
      <c r="BK35" s="700">
        <f t="shared" si="37"/>
        <v>0</v>
      </c>
      <c r="BL35" s="700">
        <f t="shared" si="38"/>
        <v>0</v>
      </c>
      <c r="BM35" s="701">
        <f t="shared" si="39"/>
        <v>0</v>
      </c>
      <c r="BN35" s="701">
        <f t="shared" si="40"/>
        <v>0</v>
      </c>
      <c r="BO35" s="701">
        <f t="shared" si="41"/>
        <v>0</v>
      </c>
      <c r="BP35" s="698">
        <f t="shared" si="42"/>
        <v>0</v>
      </c>
      <c r="BQ35" s="698">
        <f t="shared" si="43"/>
        <v>0</v>
      </c>
      <c r="BR35" s="698">
        <f t="shared" si="44"/>
        <v>0</v>
      </c>
      <c r="BS35" s="270" t="s">
        <v>8</v>
      </c>
      <c r="BV35" s="1055"/>
      <c r="BW35" s="1056"/>
      <c r="BX35" s="1026"/>
    </row>
    <row r="36" spans="1:76" ht="13.35" customHeight="1" x14ac:dyDescent="0.45">
      <c r="A36" s="1003" t="str">
        <f t="shared" si="0"/>
        <v>!</v>
      </c>
      <c r="B36" s="721"/>
      <c r="C36" s="1180"/>
      <c r="D36" s="722"/>
      <c r="E36" s="585"/>
      <c r="F36" s="586"/>
      <c r="G36" s="592"/>
      <c r="H36" s="1195"/>
      <c r="I36" s="1192"/>
      <c r="J36" s="1196"/>
      <c r="K36" s="1057">
        <f t="shared" si="4"/>
        <v>0</v>
      </c>
      <c r="L36" s="1049">
        <f>IF(ISERROR(+H36+I36+J36),1,0)</f>
        <v>0</v>
      </c>
      <c r="M36" s="1050">
        <f t="shared" ref="M36:M46" si="47">IF(AND(B36&gt;0,B36&lt;&gt;"x",M35&lt;&gt;0),+M35+1,0)</f>
        <v>0</v>
      </c>
      <c r="N36" s="1051">
        <f t="shared" si="5"/>
        <v>0</v>
      </c>
      <c r="O36" s="87">
        <f t="shared" si="6"/>
        <v>0</v>
      </c>
      <c r="P36" s="87" t="str">
        <f t="shared" si="7"/>
        <v/>
      </c>
      <c r="Q36" s="1052">
        <f t="shared" si="8"/>
        <v>0</v>
      </c>
      <c r="R36" s="87">
        <f t="shared" si="9"/>
        <v>0</v>
      </c>
      <c r="S36" s="87" t="str">
        <f t="shared" si="10"/>
        <v/>
      </c>
      <c r="T36" s="1052">
        <f t="shared" si="11"/>
        <v>0</v>
      </c>
      <c r="U36" s="87">
        <f t="shared" si="12"/>
        <v>0</v>
      </c>
      <c r="V36" s="87" t="str">
        <f t="shared" si="13"/>
        <v/>
      </c>
      <c r="W36" s="1052">
        <f t="shared" si="14"/>
        <v>1</v>
      </c>
      <c r="X36" s="87">
        <f t="shared" si="15"/>
        <v>0</v>
      </c>
      <c r="Y36" s="87">
        <f t="shared" si="16"/>
        <v>0</v>
      </c>
      <c r="Z36" s="1052">
        <f t="shared" si="17"/>
        <v>1</v>
      </c>
      <c r="AA36" s="87">
        <f t="shared" si="18"/>
        <v>0</v>
      </c>
      <c r="AB36" s="87">
        <f t="shared" si="19"/>
        <v>0</v>
      </c>
      <c r="AC36" s="1052">
        <f t="shared" si="20"/>
        <v>1</v>
      </c>
      <c r="AD36" s="87">
        <f t="shared" si="21"/>
        <v>0</v>
      </c>
      <c r="AE36" s="87">
        <f t="shared" si="22"/>
        <v>0</v>
      </c>
      <c r="AF36" s="1052">
        <f t="shared" si="23"/>
        <v>1</v>
      </c>
      <c r="AG36" s="87">
        <f t="shared" si="24"/>
        <v>0</v>
      </c>
      <c r="AH36" s="87">
        <f t="shared" si="25"/>
        <v>0</v>
      </c>
      <c r="AI36" s="1052">
        <f t="shared" si="26"/>
        <v>1</v>
      </c>
      <c r="AJ36" s="87">
        <f t="shared" si="27"/>
        <v>0</v>
      </c>
      <c r="AK36" s="87">
        <f t="shared" si="28"/>
        <v>0</v>
      </c>
      <c r="AL36" s="1052">
        <f t="shared" si="29"/>
        <v>0</v>
      </c>
      <c r="AM36" s="91">
        <f t="shared" si="30"/>
        <v>0</v>
      </c>
      <c r="AN36" s="91" t="str">
        <f t="shared" si="31"/>
        <v/>
      </c>
      <c r="AO36" s="1058">
        <f>+Parameter!$D$10</f>
        <v>0</v>
      </c>
      <c r="AP36" s="1054">
        <f t="shared" si="32"/>
        <v>0</v>
      </c>
      <c r="AQ36" s="399">
        <f>+Parameter!AH36</f>
        <v>0</v>
      </c>
      <c r="AR36" s="399">
        <f>+Parameter!AI36</f>
        <v>0</v>
      </c>
      <c r="AS36" s="367">
        <f>SUMIFS($I$4:$I$48,$F$4:$F$48,AQ34,$E$4:$E$48,AQ36)+SUMIFS($J$4:$J$48,$F$4:$F$48,AQ34,$E$4:$E$48,AQ36)+SUMIFS($H$4:$H$48,$F$4:$F$48,AQ34,$E$4:$E$48,AQ36)</f>
        <v>0</v>
      </c>
      <c r="AT36" s="367"/>
      <c r="AU36" s="399">
        <f>+Parameter!AL36</f>
        <v>0</v>
      </c>
      <c r="AV36" s="399">
        <f>+Parameter!AM36</f>
        <v>0</v>
      </c>
      <c r="AW36" s="367">
        <f>SUMIFS($I$4:$I$48,$F$4:$F$48,AQ34,$E$4:$E$48,AU36)+SUMIFS($J$4:$J$48,$F$4:$F$48,AQ34,$E$4:$E$48,AU36)+SUMIFS($H$4:$H$48,$F$4:$F$48,AQ34,$E$4:$E$48,AU36)</f>
        <v>0</v>
      </c>
      <c r="AX36" s="367"/>
      <c r="AY36" s="399">
        <f>+Parameter!AP36</f>
        <v>0</v>
      </c>
      <c r="AZ36" s="399">
        <f>+Parameter!AQ36</f>
        <v>0</v>
      </c>
      <c r="BA36" s="367">
        <f>SUMIFS($I$4:$I$48,$F$4:$F$48,AQ34,$E$4:$E$48,AY36)+SUMIFS($J$4:$J$48,$F$4:$F$48,AQ34,$E$4:$E$48,AY36)+SUMIFS($H$4:$H$48,$F$4:$F$48,AQ34,$E$4:$E$48,AY36)</f>
        <v>0</v>
      </c>
      <c r="BB36" s="371">
        <f>+AH2</f>
        <v>0</v>
      </c>
      <c r="BD36" s="268"/>
      <c r="BE36" s="274">
        <f>IF($I$2=AQ34,1,IF($I$2=Jahr!$M$7,1,0))</f>
        <v>1</v>
      </c>
      <c r="BF36" s="728">
        <v>1</v>
      </c>
      <c r="BG36" s="699">
        <f t="shared" si="33"/>
        <v>0</v>
      </c>
      <c r="BH36" s="699">
        <f t="shared" si="34"/>
        <v>0</v>
      </c>
      <c r="BI36" s="699">
        <f t="shared" si="35"/>
        <v>0</v>
      </c>
      <c r="BJ36" s="700">
        <f t="shared" si="36"/>
        <v>0</v>
      </c>
      <c r="BK36" s="700">
        <f t="shared" si="37"/>
        <v>0</v>
      </c>
      <c r="BL36" s="700">
        <f t="shared" si="38"/>
        <v>0</v>
      </c>
      <c r="BM36" s="701">
        <f t="shared" si="39"/>
        <v>0</v>
      </c>
      <c r="BN36" s="701">
        <f t="shared" si="40"/>
        <v>0</v>
      </c>
      <c r="BO36" s="701">
        <f t="shared" si="41"/>
        <v>0</v>
      </c>
      <c r="BP36" s="698">
        <f t="shared" si="42"/>
        <v>0</v>
      </c>
      <c r="BQ36" s="698">
        <f t="shared" si="43"/>
        <v>0</v>
      </c>
      <c r="BR36" s="698">
        <f t="shared" si="44"/>
        <v>0</v>
      </c>
      <c r="BS36" s="275">
        <f>SUMIFS($H$4:$H$48,$F$4:$F$48,AQ34,$B$4:$B$48,"&gt;0")</f>
        <v>0</v>
      </c>
      <c r="BT36" s="275">
        <f>SUMIFS($I$4:$I$48,$F$4:$F$48,AQ34,$B$4:$B$48,"&gt;0")</f>
        <v>0</v>
      </c>
      <c r="BU36" s="275">
        <f>SUMIFS($J$4:$J$48,$F$4:$F$48,AQ34,$B$4:$B$48,"&gt;0")</f>
        <v>0</v>
      </c>
      <c r="BV36" s="276"/>
      <c r="BW36" s="1056"/>
      <c r="BX36" s="1026"/>
    </row>
    <row r="37" spans="1:76" ht="13.35" customHeight="1" x14ac:dyDescent="0.45">
      <c r="A37" s="1003" t="str">
        <f t="shared" si="0"/>
        <v>!</v>
      </c>
      <c r="B37" s="721"/>
      <c r="C37" s="1180"/>
      <c r="D37" s="722"/>
      <c r="E37" s="585"/>
      <c r="F37" s="586"/>
      <c r="G37" s="592"/>
      <c r="H37" s="1195"/>
      <c r="I37" s="1192"/>
      <c r="J37" s="1196"/>
      <c r="K37" s="1057">
        <f t="shared" si="4"/>
        <v>0</v>
      </c>
      <c r="L37" s="1049">
        <f t="shared" si="2"/>
        <v>0</v>
      </c>
      <c r="M37" s="1050">
        <f>IF(AND(B37&gt;0,B37&lt;&gt;"x",M36&lt;&gt;0),+M36+1,0)</f>
        <v>0</v>
      </c>
      <c r="N37" s="1051">
        <f t="shared" si="5"/>
        <v>0</v>
      </c>
      <c r="O37" s="87">
        <f t="shared" si="6"/>
        <v>0</v>
      </c>
      <c r="P37" s="87" t="str">
        <f t="shared" si="7"/>
        <v/>
      </c>
      <c r="Q37" s="1052">
        <f t="shared" si="8"/>
        <v>0</v>
      </c>
      <c r="R37" s="87">
        <f t="shared" si="9"/>
        <v>0</v>
      </c>
      <c r="S37" s="87" t="str">
        <f t="shared" si="10"/>
        <v/>
      </c>
      <c r="T37" s="1052">
        <f t="shared" si="11"/>
        <v>0</v>
      </c>
      <c r="U37" s="87">
        <f t="shared" si="12"/>
        <v>0</v>
      </c>
      <c r="V37" s="87" t="str">
        <f t="shared" si="13"/>
        <v/>
      </c>
      <c r="W37" s="1052">
        <f t="shared" si="14"/>
        <v>1</v>
      </c>
      <c r="X37" s="87">
        <f t="shared" si="15"/>
        <v>0</v>
      </c>
      <c r="Y37" s="87">
        <f t="shared" si="16"/>
        <v>0</v>
      </c>
      <c r="Z37" s="1052">
        <f t="shared" si="17"/>
        <v>1</v>
      </c>
      <c r="AA37" s="87">
        <f t="shared" si="18"/>
        <v>0</v>
      </c>
      <c r="AB37" s="87">
        <f t="shared" si="19"/>
        <v>0</v>
      </c>
      <c r="AC37" s="1052">
        <f t="shared" si="20"/>
        <v>1</v>
      </c>
      <c r="AD37" s="87">
        <f t="shared" si="21"/>
        <v>0</v>
      </c>
      <c r="AE37" s="87">
        <f t="shared" si="22"/>
        <v>0</v>
      </c>
      <c r="AF37" s="1052">
        <f t="shared" si="23"/>
        <v>1</v>
      </c>
      <c r="AG37" s="87">
        <f t="shared" si="24"/>
        <v>0</v>
      </c>
      <c r="AH37" s="87">
        <f t="shared" si="25"/>
        <v>0</v>
      </c>
      <c r="AI37" s="1052">
        <f t="shared" si="26"/>
        <v>1</v>
      </c>
      <c r="AJ37" s="87">
        <f t="shared" si="27"/>
        <v>0</v>
      </c>
      <c r="AK37" s="87">
        <f t="shared" si="28"/>
        <v>0</v>
      </c>
      <c r="AL37" s="1052">
        <f t="shared" si="29"/>
        <v>0</v>
      </c>
      <c r="AM37" s="91">
        <f t="shared" si="30"/>
        <v>0</v>
      </c>
      <c r="AN37" s="91" t="str">
        <f t="shared" si="31"/>
        <v/>
      </c>
      <c r="AO37" s="1058">
        <f>+Parameter!$D$10</f>
        <v>0</v>
      </c>
      <c r="AP37" s="1054">
        <f t="shared" si="32"/>
        <v>0</v>
      </c>
      <c r="AQ37" s="399">
        <f>+Parameter!AH37</f>
        <v>0</v>
      </c>
      <c r="AR37" s="399">
        <f>+Parameter!AI37</f>
        <v>0</v>
      </c>
      <c r="AS37" s="367">
        <f>SUMIFS($I$4:$I$48,$F$4:$F$48,AQ34,$E$4:$E$48,AQ37)+SUMIFS($J$4:$J$48,$F$4:$F$48,AQ34,$E$4:$E$48,AQ37)+SUMIFS($H$4:$H$48,$F$4:$F$48,AQ34,$E$4:$E$48,AQ37)</f>
        <v>0</v>
      </c>
      <c r="AT37" s="367"/>
      <c r="AU37" s="399">
        <f>+Parameter!AL37</f>
        <v>0</v>
      </c>
      <c r="AV37" s="399">
        <f>+Parameter!AM37</f>
        <v>0</v>
      </c>
      <c r="AW37" s="367">
        <f>SUMIFS($I$4:$I$48,$F$4:$F$48,AQ34,$E$4:$E$48,AU37)+SUMIFS($J$4:$J$48,$F$4:$F$48,AQ34,$E$4:$E$48,AU37)+SUMIFS($H$4:$H$48,$F$4:$F$48,AQ34,$E$4:$E$48,AU37)</f>
        <v>0</v>
      </c>
      <c r="AX37" s="367"/>
      <c r="AY37" s="399">
        <f>+Parameter!AP37</f>
        <v>0</v>
      </c>
      <c r="AZ37" s="399">
        <f>+Parameter!AQ37</f>
        <v>0</v>
      </c>
      <c r="BA37" s="367">
        <f>SUMIFS($I$4:$I$48,$F$4:$F$48,AQ34,$E$4:$E$48,AY37)+SUMIFS($J$4:$J$48,$F$4:$F$48,AQ34,$E$4:$E$48,AY37)+SUMIFS($H$4:$H$48,$F$4:$F$48,AQ34,$E$4:$E$48,AY37)</f>
        <v>0</v>
      </c>
      <c r="BB37" s="372" t="str">
        <f>IF(BB38&lt;&gt;0,"Monatsende","")</f>
        <v/>
      </c>
      <c r="BD37" s="268"/>
      <c r="BE37" s="274">
        <f>IF($I$2=AQ34,1,IF($I$2=Jahr!$M$7,1,0))</f>
        <v>1</v>
      </c>
      <c r="BF37" s="728">
        <v>1</v>
      </c>
      <c r="BG37" s="699">
        <f t="shared" si="33"/>
        <v>0</v>
      </c>
      <c r="BH37" s="699">
        <f t="shared" si="34"/>
        <v>0</v>
      </c>
      <c r="BI37" s="699">
        <f t="shared" si="35"/>
        <v>0</v>
      </c>
      <c r="BJ37" s="700">
        <f t="shared" si="36"/>
        <v>0</v>
      </c>
      <c r="BK37" s="700">
        <f t="shared" si="37"/>
        <v>0</v>
      </c>
      <c r="BL37" s="700">
        <f t="shared" si="38"/>
        <v>0</v>
      </c>
      <c r="BM37" s="701">
        <f t="shared" si="39"/>
        <v>0</v>
      </c>
      <c r="BN37" s="701">
        <f t="shared" si="40"/>
        <v>0</v>
      </c>
      <c r="BO37" s="701">
        <f t="shared" si="41"/>
        <v>0</v>
      </c>
      <c r="BP37" s="698">
        <f t="shared" si="42"/>
        <v>0</v>
      </c>
      <c r="BQ37" s="698">
        <f t="shared" si="43"/>
        <v>0</v>
      </c>
      <c r="BR37" s="698">
        <f t="shared" si="44"/>
        <v>0</v>
      </c>
      <c r="BS37" s="270" t="s">
        <v>22</v>
      </c>
      <c r="BV37" s="1055"/>
      <c r="BW37" s="1056"/>
      <c r="BX37" s="1026"/>
    </row>
    <row r="38" spans="1:76" ht="13.35" customHeight="1" x14ac:dyDescent="0.45">
      <c r="A38" s="1003" t="str">
        <f t="shared" si="0"/>
        <v>!</v>
      </c>
      <c r="B38" s="721"/>
      <c r="C38" s="1180"/>
      <c r="D38" s="722"/>
      <c r="E38" s="585"/>
      <c r="F38" s="586"/>
      <c r="G38" s="592"/>
      <c r="H38" s="1195"/>
      <c r="I38" s="1192"/>
      <c r="J38" s="1196"/>
      <c r="K38" s="1057">
        <f t="shared" si="4"/>
        <v>0</v>
      </c>
      <c r="L38" s="1049">
        <f t="shared" si="2"/>
        <v>0</v>
      </c>
      <c r="M38" s="1050">
        <f t="shared" si="47"/>
        <v>0</v>
      </c>
      <c r="N38" s="1051">
        <f t="shared" si="5"/>
        <v>0</v>
      </c>
      <c r="O38" s="87">
        <f t="shared" si="6"/>
        <v>0</v>
      </c>
      <c r="P38" s="87" t="str">
        <f t="shared" si="7"/>
        <v/>
      </c>
      <c r="Q38" s="1052">
        <f t="shared" si="8"/>
        <v>0</v>
      </c>
      <c r="R38" s="87">
        <f t="shared" si="9"/>
        <v>0</v>
      </c>
      <c r="S38" s="87" t="str">
        <f t="shared" si="10"/>
        <v/>
      </c>
      <c r="T38" s="1052">
        <f t="shared" si="11"/>
        <v>0</v>
      </c>
      <c r="U38" s="87">
        <f t="shared" si="12"/>
        <v>0</v>
      </c>
      <c r="V38" s="87" t="str">
        <f t="shared" si="13"/>
        <v/>
      </c>
      <c r="W38" s="1052">
        <f t="shared" si="14"/>
        <v>1</v>
      </c>
      <c r="X38" s="87">
        <f t="shared" si="15"/>
        <v>0</v>
      </c>
      <c r="Y38" s="87">
        <f t="shared" si="16"/>
        <v>0</v>
      </c>
      <c r="Z38" s="1052">
        <f t="shared" si="17"/>
        <v>1</v>
      </c>
      <c r="AA38" s="87">
        <f t="shared" si="18"/>
        <v>0</v>
      </c>
      <c r="AB38" s="87">
        <f t="shared" si="19"/>
        <v>0</v>
      </c>
      <c r="AC38" s="1052">
        <f t="shared" si="20"/>
        <v>1</v>
      </c>
      <c r="AD38" s="87">
        <f t="shared" si="21"/>
        <v>0</v>
      </c>
      <c r="AE38" s="87">
        <f t="shared" si="22"/>
        <v>0</v>
      </c>
      <c r="AF38" s="1052">
        <f t="shared" si="23"/>
        <v>1</v>
      </c>
      <c r="AG38" s="87">
        <f t="shared" si="24"/>
        <v>0</v>
      </c>
      <c r="AH38" s="87">
        <f t="shared" si="25"/>
        <v>0</v>
      </c>
      <c r="AI38" s="1052">
        <f t="shared" si="26"/>
        <v>1</v>
      </c>
      <c r="AJ38" s="87">
        <f t="shared" si="27"/>
        <v>0</v>
      </c>
      <c r="AK38" s="87">
        <f t="shared" si="28"/>
        <v>0</v>
      </c>
      <c r="AL38" s="1052">
        <f t="shared" si="29"/>
        <v>0</v>
      </c>
      <c r="AM38" s="91">
        <f t="shared" si="30"/>
        <v>0</v>
      </c>
      <c r="AN38" s="91" t="str">
        <f t="shared" si="31"/>
        <v/>
      </c>
      <c r="AO38" s="1058">
        <f>+Parameter!$D$10</f>
        <v>0</v>
      </c>
      <c r="AP38" s="1054">
        <f t="shared" si="32"/>
        <v>0</v>
      </c>
      <c r="AQ38" s="400">
        <f>+Parameter!AH38</f>
        <v>0</v>
      </c>
      <c r="AR38" s="400">
        <f>+Parameter!AI38</f>
        <v>0</v>
      </c>
      <c r="AS38" s="367">
        <f>SUMIFS($I$4:$I$48,$F$4:$F$48,AQ34,$E$4:$E$48,AQ38)+SUMIFS($J$4:$J$48,$F$4:$F$48,AQ34,$E$4:$E$48,AQ38)+SUMIFS($H$4:$H$48,$F$4:$F$48,AQ34,$E$4:$E$48,AQ38)</f>
        <v>0</v>
      </c>
      <c r="AT38" s="373"/>
      <c r="AU38" s="400">
        <f>+Parameter!AL38</f>
        <v>0</v>
      </c>
      <c r="AV38" s="400">
        <f>+Parameter!AM38</f>
        <v>0</v>
      </c>
      <c r="AW38" s="367">
        <f>SUMIFS($I$4:$I$48,$F$4:$F$48,AQ34,$E$4:$E$48,AU38)+SUMIFS($J$4:$J$48,$F$4:$F$48,AQ34,$E$4:$E$48,AU38)+SUMIFS($H$4:$H$48,$F$4:$F$48,AQ34,$E$4:$E$48,AU38)</f>
        <v>0</v>
      </c>
      <c r="AX38" s="373"/>
      <c r="AY38" s="400">
        <f>+Parameter!AP38</f>
        <v>0</v>
      </c>
      <c r="AZ38" s="400">
        <f>+Parameter!AQ38</f>
        <v>0</v>
      </c>
      <c r="BA38" s="367">
        <f>SUMIFS($I$4:$I$48,$F$4:$F$48,AQ34,$E$4:$E$48,AY38)+SUMIFS($J$4:$J$48,$F$4:$F$48,AQ34,$E$4:$E$48,AY38)+SUMIFS($H$4:$H$48,$F$4:$F$48,AQ34,$E$4:$E$48,AY38)</f>
        <v>0</v>
      </c>
      <c r="BB38" s="375">
        <f>+AH3</f>
        <v>0</v>
      </c>
      <c r="BD38" s="268"/>
      <c r="BE38" s="274">
        <f>IF($I$2=AQ34,1,IF($I$2=Jahr!$M$7,1,0))</f>
        <v>1</v>
      </c>
      <c r="BF38" s="728">
        <v>1</v>
      </c>
      <c r="BG38" s="702">
        <f t="shared" si="33"/>
        <v>0</v>
      </c>
      <c r="BH38" s="702">
        <f t="shared" si="34"/>
        <v>0</v>
      </c>
      <c r="BI38" s="702">
        <f t="shared" si="35"/>
        <v>0</v>
      </c>
      <c r="BJ38" s="703">
        <f t="shared" si="36"/>
        <v>0</v>
      </c>
      <c r="BK38" s="703">
        <f t="shared" si="37"/>
        <v>0</v>
      </c>
      <c r="BL38" s="703">
        <f t="shared" si="38"/>
        <v>0</v>
      </c>
      <c r="BM38" s="704">
        <f t="shared" si="39"/>
        <v>0</v>
      </c>
      <c r="BN38" s="704">
        <f t="shared" si="40"/>
        <v>0</v>
      </c>
      <c r="BO38" s="704">
        <f t="shared" si="41"/>
        <v>0</v>
      </c>
      <c r="BP38" s="705">
        <f t="shared" si="42"/>
        <v>0</v>
      </c>
      <c r="BQ38" s="705">
        <f t="shared" si="43"/>
        <v>0</v>
      </c>
      <c r="BR38" s="705">
        <f t="shared" si="44"/>
        <v>0</v>
      </c>
      <c r="BS38" s="277">
        <f>SUMIFS($H$4:$H$48,$F$4:$F$48,AQ34)</f>
        <v>0</v>
      </c>
      <c r="BT38" s="277">
        <f>SUMIFS($I$4:$I$48,$F$4:$F$48,AQ34)</f>
        <v>0</v>
      </c>
      <c r="BU38" s="277">
        <f>SUMIFS($J$4:$J$48,$F$4:$F$48,AQ34)</f>
        <v>0</v>
      </c>
      <c r="BV38" s="278">
        <f>IF($AP$2=0,+BW38-BB34,0)</f>
        <v>0</v>
      </c>
      <c r="BW38" s="1059">
        <f>+AH$50</f>
        <v>0</v>
      </c>
      <c r="BX38" s="1026"/>
    </row>
    <row r="39" spans="1:76" ht="13.35" customHeight="1" x14ac:dyDescent="0.45">
      <c r="A39" s="1003" t="str">
        <f t="shared" si="0"/>
        <v>!</v>
      </c>
      <c r="B39" s="721"/>
      <c r="C39" s="1180"/>
      <c r="D39" s="722"/>
      <c r="E39" s="585"/>
      <c r="F39" s="586"/>
      <c r="G39" s="592"/>
      <c r="H39" s="1195"/>
      <c r="I39" s="1192"/>
      <c r="J39" s="1196"/>
      <c r="K39" s="1057">
        <f t="shared" si="4"/>
        <v>0</v>
      </c>
      <c r="L39" s="1049">
        <f t="shared" si="2"/>
        <v>0</v>
      </c>
      <c r="M39" s="1050">
        <f>IF(AND(B39&gt;0,B39&lt;&gt;"x",M38&lt;&gt;0),+M38+1,0)</f>
        <v>0</v>
      </c>
      <c r="N39" s="1051">
        <f t="shared" si="5"/>
        <v>0</v>
      </c>
      <c r="O39" s="87">
        <f t="shared" si="6"/>
        <v>0</v>
      </c>
      <c r="P39" s="87" t="str">
        <f t="shared" si="7"/>
        <v/>
      </c>
      <c r="Q39" s="1052">
        <f t="shared" si="8"/>
        <v>0</v>
      </c>
      <c r="R39" s="87">
        <f t="shared" si="9"/>
        <v>0</v>
      </c>
      <c r="S39" s="87" t="str">
        <f t="shared" si="10"/>
        <v/>
      </c>
      <c r="T39" s="1052">
        <f t="shared" si="11"/>
        <v>0</v>
      </c>
      <c r="U39" s="87">
        <f t="shared" si="12"/>
        <v>0</v>
      </c>
      <c r="V39" s="87" t="str">
        <f t="shared" si="13"/>
        <v/>
      </c>
      <c r="W39" s="1052">
        <f t="shared" si="14"/>
        <v>1</v>
      </c>
      <c r="X39" s="87">
        <f t="shared" si="15"/>
        <v>0</v>
      </c>
      <c r="Y39" s="87">
        <f t="shared" si="16"/>
        <v>0</v>
      </c>
      <c r="Z39" s="1052">
        <f t="shared" si="17"/>
        <v>1</v>
      </c>
      <c r="AA39" s="87">
        <f t="shared" si="18"/>
        <v>0</v>
      </c>
      <c r="AB39" s="87">
        <f t="shared" si="19"/>
        <v>0</v>
      </c>
      <c r="AC39" s="1052">
        <f t="shared" si="20"/>
        <v>1</v>
      </c>
      <c r="AD39" s="87">
        <f t="shared" si="21"/>
        <v>0</v>
      </c>
      <c r="AE39" s="87">
        <f t="shared" si="22"/>
        <v>0</v>
      </c>
      <c r="AF39" s="1052">
        <f t="shared" si="23"/>
        <v>1</v>
      </c>
      <c r="AG39" s="87">
        <f t="shared" si="24"/>
        <v>0</v>
      </c>
      <c r="AH39" s="87">
        <f t="shared" si="25"/>
        <v>0</v>
      </c>
      <c r="AI39" s="1052">
        <f t="shared" si="26"/>
        <v>1</v>
      </c>
      <c r="AJ39" s="87">
        <f t="shared" si="27"/>
        <v>0</v>
      </c>
      <c r="AK39" s="87">
        <f t="shared" si="28"/>
        <v>0</v>
      </c>
      <c r="AL39" s="1052">
        <f t="shared" si="29"/>
        <v>0</v>
      </c>
      <c r="AM39" s="91">
        <f t="shared" si="30"/>
        <v>0</v>
      </c>
      <c r="AN39" s="91" t="str">
        <f t="shared" si="31"/>
        <v/>
      </c>
      <c r="AO39" s="1053">
        <f>IF(AP39="E",1,0)</f>
        <v>0</v>
      </c>
      <c r="AP39" s="1054">
        <f t="shared" si="32"/>
        <v>0</v>
      </c>
      <c r="AQ39" s="221" t="str">
        <f>+Parameter!AH39</f>
        <v>#</v>
      </c>
      <c r="AR39" s="631"/>
      <c r="AS39" s="632">
        <f>SUM(AS40:AS43)</f>
        <v>0</v>
      </c>
      <c r="AT39" s="632"/>
      <c r="AU39" s="632"/>
      <c r="AV39" s="632"/>
      <c r="AW39" s="632">
        <f>SUM(AW40:AW43)</f>
        <v>0</v>
      </c>
      <c r="AX39" s="632"/>
      <c r="AY39" s="632"/>
      <c r="AZ39" s="632"/>
      <c r="BA39" s="632">
        <f>SUM(BA40:BA43)</f>
        <v>0</v>
      </c>
      <c r="BB39" s="634">
        <f>+BA39+AW39+AS39</f>
        <v>0</v>
      </c>
      <c r="BD39" s="268"/>
      <c r="BE39" s="274">
        <f>IF($I$2=AQ39,1,IF($I$2=Jahr!$M$7,1,0))</f>
        <v>1</v>
      </c>
      <c r="BF39" s="728">
        <v>1</v>
      </c>
      <c r="BG39" s="227"/>
      <c r="BH39" s="227"/>
      <c r="BI39" s="227"/>
      <c r="BJ39" s="227"/>
      <c r="BK39" s="227"/>
      <c r="BL39" s="227"/>
      <c r="BM39" s="227"/>
      <c r="BN39" s="227"/>
      <c r="BO39" s="227"/>
      <c r="BP39" s="273"/>
      <c r="BQ39" s="273"/>
      <c r="BR39" s="273"/>
      <c r="BV39" s="1055"/>
      <c r="BW39" s="1056"/>
      <c r="BX39" s="1026"/>
    </row>
    <row r="40" spans="1:76" ht="13.35" customHeight="1" x14ac:dyDescent="0.45">
      <c r="A40" s="1003" t="str">
        <f t="shared" si="0"/>
        <v>!</v>
      </c>
      <c r="B40" s="721"/>
      <c r="C40" s="1180"/>
      <c r="D40" s="722"/>
      <c r="E40" s="585"/>
      <c r="F40" s="586"/>
      <c r="G40" s="592"/>
      <c r="H40" s="1195"/>
      <c r="I40" s="1192"/>
      <c r="J40" s="1196"/>
      <c r="K40" s="1057">
        <f t="shared" si="4"/>
        <v>0</v>
      </c>
      <c r="L40" s="1049">
        <f t="shared" si="2"/>
        <v>0</v>
      </c>
      <c r="M40" s="1050">
        <f t="shared" si="47"/>
        <v>0</v>
      </c>
      <c r="N40" s="1051">
        <f t="shared" si="5"/>
        <v>0</v>
      </c>
      <c r="O40" s="87">
        <f t="shared" si="6"/>
        <v>0</v>
      </c>
      <c r="P40" s="87" t="str">
        <f t="shared" si="7"/>
        <v/>
      </c>
      <c r="Q40" s="1052">
        <f t="shared" si="8"/>
        <v>0</v>
      </c>
      <c r="R40" s="87">
        <f t="shared" si="9"/>
        <v>0</v>
      </c>
      <c r="S40" s="87" t="str">
        <f t="shared" si="10"/>
        <v/>
      </c>
      <c r="T40" s="1052">
        <f t="shared" si="11"/>
        <v>0</v>
      </c>
      <c r="U40" s="87">
        <f t="shared" si="12"/>
        <v>0</v>
      </c>
      <c r="V40" s="87" t="str">
        <f t="shared" si="13"/>
        <v/>
      </c>
      <c r="W40" s="1052">
        <f t="shared" si="14"/>
        <v>1</v>
      </c>
      <c r="X40" s="87">
        <f t="shared" si="15"/>
        <v>0</v>
      </c>
      <c r="Y40" s="87">
        <f t="shared" si="16"/>
        <v>0</v>
      </c>
      <c r="Z40" s="1052">
        <f t="shared" si="17"/>
        <v>1</v>
      </c>
      <c r="AA40" s="87">
        <f t="shared" si="18"/>
        <v>0</v>
      </c>
      <c r="AB40" s="87">
        <f t="shared" si="19"/>
        <v>0</v>
      </c>
      <c r="AC40" s="1052">
        <f t="shared" si="20"/>
        <v>1</v>
      </c>
      <c r="AD40" s="87">
        <f t="shared" si="21"/>
        <v>0</v>
      </c>
      <c r="AE40" s="87">
        <f t="shared" si="22"/>
        <v>0</v>
      </c>
      <c r="AF40" s="1052">
        <f t="shared" si="23"/>
        <v>1</v>
      </c>
      <c r="AG40" s="87">
        <f t="shared" si="24"/>
        <v>0</v>
      </c>
      <c r="AH40" s="87">
        <f t="shared" si="25"/>
        <v>0</v>
      </c>
      <c r="AI40" s="1052">
        <f t="shared" si="26"/>
        <v>1</v>
      </c>
      <c r="AJ40" s="87">
        <f t="shared" si="27"/>
        <v>0</v>
      </c>
      <c r="AK40" s="87">
        <f t="shared" si="28"/>
        <v>0</v>
      </c>
      <c r="AL40" s="1052">
        <f t="shared" si="29"/>
        <v>0</v>
      </c>
      <c r="AM40" s="91">
        <f t="shared" si="30"/>
        <v>0</v>
      </c>
      <c r="AN40" s="91" t="str">
        <f t="shared" si="31"/>
        <v/>
      </c>
      <c r="AO40" s="1058">
        <f>+Parameter!$D$11</f>
        <v>0</v>
      </c>
      <c r="AP40" s="1054">
        <f t="shared" si="32"/>
        <v>0</v>
      </c>
      <c r="AQ40" s="401">
        <f>+Parameter!AH40</f>
        <v>0</v>
      </c>
      <c r="AR40" s="402">
        <f>+Parameter!AI40</f>
        <v>0</v>
      </c>
      <c r="AS40" s="403">
        <f>SUMIFS($I$4:$I$48,$F$4:$F$48,AQ39,$E$4:$E$48,AQ40)+SUMIFS($J$4:$J$48,$F$4:$F$48,AQ39,$E$4:$E$48,AQ40)+SUMIFS($H$4:$H$48,$F$4:$F$48,AQ39,$E$4:$E$48,AQ40)</f>
        <v>0</v>
      </c>
      <c r="AT40" s="379"/>
      <c r="AU40" s="401">
        <f>+Parameter!AL40</f>
        <v>0</v>
      </c>
      <c r="AV40" s="402">
        <f>+Parameter!AM40</f>
        <v>0</v>
      </c>
      <c r="AW40" s="403">
        <f>SUMIFS($I$4:$I$48,$F$4:$F$48,AQ39,$E$4:$E$48,AU40)+SUMIFS($J$4:$J$48,$F$4:$F$48,AQ39,$E$4:$E$48,AU40)+SUMIFS($H$4:$H$48,$F$4:$F$48,AQ39,$E$4:$E$48,AU40)</f>
        <v>0</v>
      </c>
      <c r="AX40" s="403"/>
      <c r="AY40" s="401">
        <f>+Parameter!AP40</f>
        <v>0</v>
      </c>
      <c r="AZ40" s="402">
        <f>+Parameter!AQ40</f>
        <v>0</v>
      </c>
      <c r="BA40" s="403">
        <f>SUMIFS($I$4:$I$48,$F$4:$F$48,AQ39,$E$4:$E$48,AY40)+SUMIFS($J$4:$J$48,$F$4:$F$48,AQ39,$E$4:$E$48,AY40)+SUMIFS($H$4:$H$48,$F$4:$F$48,AQ39,$E$4:$E$48,AY40)</f>
        <v>0</v>
      </c>
      <c r="BB40" s="370" t="str">
        <f>IF(AND($B$50="y",BB41&lt;&gt;0),"aktuell","")</f>
        <v/>
      </c>
      <c r="BD40" s="268"/>
      <c r="BE40" s="274">
        <f>IF($I$2=AQ39,1,IF($I$2=Jahr!$M$7,1,0))</f>
        <v>1</v>
      </c>
      <c r="BF40" s="728">
        <v>1</v>
      </c>
      <c r="BG40" s="699">
        <f t="shared" si="33"/>
        <v>0</v>
      </c>
      <c r="BH40" s="699">
        <f t="shared" si="34"/>
        <v>0</v>
      </c>
      <c r="BI40" s="699">
        <f t="shared" si="35"/>
        <v>0</v>
      </c>
      <c r="BJ40" s="700">
        <f t="shared" si="36"/>
        <v>0</v>
      </c>
      <c r="BK40" s="700">
        <f t="shared" si="37"/>
        <v>0</v>
      </c>
      <c r="BL40" s="700">
        <f t="shared" si="38"/>
        <v>0</v>
      </c>
      <c r="BM40" s="701">
        <f t="shared" si="39"/>
        <v>0</v>
      </c>
      <c r="BN40" s="701">
        <f t="shared" si="40"/>
        <v>0</v>
      </c>
      <c r="BO40" s="701">
        <f t="shared" si="41"/>
        <v>0</v>
      </c>
      <c r="BP40" s="698">
        <f t="shared" si="42"/>
        <v>0</v>
      </c>
      <c r="BQ40" s="698">
        <f t="shared" si="43"/>
        <v>0</v>
      </c>
      <c r="BR40" s="698">
        <f t="shared" si="44"/>
        <v>0</v>
      </c>
      <c r="BS40" s="270" t="s">
        <v>8</v>
      </c>
      <c r="BV40" s="1055"/>
      <c r="BW40" s="1056"/>
      <c r="BX40" s="1026"/>
    </row>
    <row r="41" spans="1:76" ht="13.35" customHeight="1" x14ac:dyDescent="0.45">
      <c r="A41" s="1003" t="str">
        <f t="shared" si="0"/>
        <v>!</v>
      </c>
      <c r="B41" s="721"/>
      <c r="C41" s="1180"/>
      <c r="D41" s="722"/>
      <c r="E41" s="585"/>
      <c r="F41" s="586"/>
      <c r="G41" s="592"/>
      <c r="H41" s="1195"/>
      <c r="I41" s="1192"/>
      <c r="J41" s="1196"/>
      <c r="K41" s="1057">
        <f t="shared" si="4"/>
        <v>0</v>
      </c>
      <c r="L41" s="1049">
        <f t="shared" si="2"/>
        <v>0</v>
      </c>
      <c r="M41" s="1050">
        <f t="shared" si="47"/>
        <v>0</v>
      </c>
      <c r="N41" s="1051">
        <f t="shared" si="5"/>
        <v>0</v>
      </c>
      <c r="O41" s="87">
        <f t="shared" si="6"/>
        <v>0</v>
      </c>
      <c r="P41" s="87" t="str">
        <f t="shared" si="7"/>
        <v/>
      </c>
      <c r="Q41" s="1052">
        <f t="shared" si="8"/>
        <v>0</v>
      </c>
      <c r="R41" s="87">
        <f t="shared" si="9"/>
        <v>0</v>
      </c>
      <c r="S41" s="87" t="str">
        <f t="shared" si="10"/>
        <v/>
      </c>
      <c r="T41" s="1052">
        <f t="shared" si="11"/>
        <v>0</v>
      </c>
      <c r="U41" s="87">
        <f t="shared" si="12"/>
        <v>0</v>
      </c>
      <c r="V41" s="87" t="str">
        <f t="shared" si="13"/>
        <v/>
      </c>
      <c r="W41" s="1052">
        <f t="shared" si="14"/>
        <v>1</v>
      </c>
      <c r="X41" s="87">
        <f t="shared" si="15"/>
        <v>0</v>
      </c>
      <c r="Y41" s="87">
        <f t="shared" si="16"/>
        <v>0</v>
      </c>
      <c r="Z41" s="1052">
        <f t="shared" si="17"/>
        <v>1</v>
      </c>
      <c r="AA41" s="87">
        <f t="shared" si="18"/>
        <v>0</v>
      </c>
      <c r="AB41" s="87">
        <f t="shared" si="19"/>
        <v>0</v>
      </c>
      <c r="AC41" s="1052">
        <f t="shared" si="20"/>
        <v>1</v>
      </c>
      <c r="AD41" s="87">
        <f t="shared" si="21"/>
        <v>0</v>
      </c>
      <c r="AE41" s="87">
        <f t="shared" si="22"/>
        <v>0</v>
      </c>
      <c r="AF41" s="1052">
        <f t="shared" si="23"/>
        <v>1</v>
      </c>
      <c r="AG41" s="87">
        <f t="shared" si="24"/>
        <v>0</v>
      </c>
      <c r="AH41" s="87">
        <f t="shared" si="25"/>
        <v>0</v>
      </c>
      <c r="AI41" s="1052">
        <f t="shared" si="26"/>
        <v>1</v>
      </c>
      <c r="AJ41" s="87">
        <f t="shared" si="27"/>
        <v>0</v>
      </c>
      <c r="AK41" s="87">
        <f t="shared" si="28"/>
        <v>0</v>
      </c>
      <c r="AL41" s="1052">
        <f t="shared" si="29"/>
        <v>0</v>
      </c>
      <c r="AM41" s="91">
        <f t="shared" si="30"/>
        <v>0</v>
      </c>
      <c r="AN41" s="91" t="str">
        <f t="shared" si="31"/>
        <v/>
      </c>
      <c r="AO41" s="1058">
        <f>+Parameter!$D$11</f>
        <v>0</v>
      </c>
      <c r="AP41" s="1054">
        <f t="shared" si="32"/>
        <v>0</v>
      </c>
      <c r="AQ41" s="402">
        <f>+Parameter!AH41</f>
        <v>0</v>
      </c>
      <c r="AR41" s="402">
        <f>+Parameter!AI41</f>
        <v>0</v>
      </c>
      <c r="AS41" s="403">
        <f>SUMIFS($I$4:$I$48,$F$4:$F$48,AQ39,$E$4:$E$48,AQ41)+SUMIFS($J$4:$J$48,$F$4:$F$48,AQ39,$E$4:$E$48,AQ41)+SUMIFS($H$4:$H$48,$F$4:$F$48,AQ39,$E$4:$E$48,AQ41)</f>
        <v>0</v>
      </c>
      <c r="AT41" s="379"/>
      <c r="AU41" s="402">
        <f>+Parameter!AL41</f>
        <v>0</v>
      </c>
      <c r="AV41" s="402">
        <f>+Parameter!AM41</f>
        <v>0</v>
      </c>
      <c r="AW41" s="403">
        <f>SUMIFS($I$4:$I$48,$F$4:$F$48,AQ39,$E$4:$E$48,AU41)+SUMIFS($J$4:$J$48,$F$4:$F$48,AQ39,$E$4:$E$48,AU41)+SUMIFS($H$4:$H$48,$F$4:$F$48,AQ39,$E$4:$E$48,AU41)</f>
        <v>0</v>
      </c>
      <c r="AX41" s="403"/>
      <c r="AY41" s="402">
        <f>+Parameter!AP41</f>
        <v>0</v>
      </c>
      <c r="AZ41" s="402">
        <f>+Parameter!AQ41</f>
        <v>0</v>
      </c>
      <c r="BA41" s="403">
        <f>SUMIFS($I$4:$I$48,$F$4:$F$48,AQ39,$E$4:$E$48,AY41)+SUMIFS($J$4:$J$48,$F$4:$F$48,AQ39,$E$4:$E$48,AY41)+SUMIFS($H$4:$H$48,$F$4:$F$48,AQ39,$E$4:$E$48,AY41)</f>
        <v>0</v>
      </c>
      <c r="BB41" s="371">
        <f>+AK2</f>
        <v>0</v>
      </c>
      <c r="BD41" s="268"/>
      <c r="BE41" s="274">
        <f>IF($I$2=AQ39,1,IF($I$2=Jahr!$M$7,1,0))</f>
        <v>1</v>
      </c>
      <c r="BF41" s="728">
        <v>1</v>
      </c>
      <c r="BG41" s="699">
        <f t="shared" si="33"/>
        <v>0</v>
      </c>
      <c r="BH41" s="699">
        <f t="shared" si="34"/>
        <v>0</v>
      </c>
      <c r="BI41" s="699">
        <f t="shared" si="35"/>
        <v>0</v>
      </c>
      <c r="BJ41" s="700">
        <f t="shared" si="36"/>
        <v>0</v>
      </c>
      <c r="BK41" s="700">
        <f t="shared" si="37"/>
        <v>0</v>
      </c>
      <c r="BL41" s="700">
        <f t="shared" si="38"/>
        <v>0</v>
      </c>
      <c r="BM41" s="701">
        <f t="shared" si="39"/>
        <v>0</v>
      </c>
      <c r="BN41" s="701">
        <f t="shared" si="40"/>
        <v>0</v>
      </c>
      <c r="BO41" s="701">
        <f t="shared" si="41"/>
        <v>0</v>
      </c>
      <c r="BP41" s="698">
        <f t="shared" si="42"/>
        <v>0</v>
      </c>
      <c r="BQ41" s="698">
        <f t="shared" si="43"/>
        <v>0</v>
      </c>
      <c r="BR41" s="698">
        <f t="shared" si="44"/>
        <v>0</v>
      </c>
      <c r="BS41" s="275">
        <f>SUMIFS($H$4:$H$48,$F$4:$F$48,AQ39,$B$4:$B$48,"&gt;0")</f>
        <v>0</v>
      </c>
      <c r="BT41" s="275">
        <f>SUMIFS($I$4:$I$48,$F$4:$F$48,AQ39,$B$4:$B$48,"&gt;0")</f>
        <v>0</v>
      </c>
      <c r="BU41" s="275">
        <f>SUMIFS($J$4:$J$48,$F$4:$F$48,AQ39,$B$4:$B$48,"&gt;0")</f>
        <v>0</v>
      </c>
      <c r="BV41" s="276"/>
      <c r="BW41" s="1056"/>
      <c r="BX41" s="1026"/>
    </row>
    <row r="42" spans="1:76" ht="13.35" customHeight="1" x14ac:dyDescent="0.45">
      <c r="A42" s="1003" t="str">
        <f t="shared" si="0"/>
        <v>!</v>
      </c>
      <c r="B42" s="721"/>
      <c r="C42" s="1180"/>
      <c r="D42" s="722"/>
      <c r="E42" s="585"/>
      <c r="F42" s="586"/>
      <c r="G42" s="592"/>
      <c r="H42" s="1195"/>
      <c r="I42" s="1192"/>
      <c r="J42" s="1196"/>
      <c r="K42" s="1057">
        <f t="shared" si="4"/>
        <v>0</v>
      </c>
      <c r="L42" s="1049">
        <f t="shared" si="2"/>
        <v>0</v>
      </c>
      <c r="M42" s="1050">
        <f t="shared" si="47"/>
        <v>0</v>
      </c>
      <c r="N42" s="1051">
        <f t="shared" si="5"/>
        <v>0</v>
      </c>
      <c r="O42" s="87">
        <f t="shared" si="6"/>
        <v>0</v>
      </c>
      <c r="P42" s="87" t="str">
        <f t="shared" si="7"/>
        <v/>
      </c>
      <c r="Q42" s="1052">
        <f t="shared" si="8"/>
        <v>0</v>
      </c>
      <c r="R42" s="87">
        <f t="shared" si="9"/>
        <v>0</v>
      </c>
      <c r="S42" s="87" t="str">
        <f t="shared" si="10"/>
        <v/>
      </c>
      <c r="T42" s="1052">
        <f t="shared" si="11"/>
        <v>0</v>
      </c>
      <c r="U42" s="87">
        <f t="shared" si="12"/>
        <v>0</v>
      </c>
      <c r="V42" s="87" t="str">
        <f t="shared" si="13"/>
        <v/>
      </c>
      <c r="W42" s="1052">
        <f t="shared" si="14"/>
        <v>1</v>
      </c>
      <c r="X42" s="87">
        <f t="shared" si="15"/>
        <v>0</v>
      </c>
      <c r="Y42" s="87">
        <f t="shared" si="16"/>
        <v>0</v>
      </c>
      <c r="Z42" s="1052">
        <f t="shared" si="17"/>
        <v>1</v>
      </c>
      <c r="AA42" s="87">
        <f t="shared" si="18"/>
        <v>0</v>
      </c>
      <c r="AB42" s="87">
        <f t="shared" si="19"/>
        <v>0</v>
      </c>
      <c r="AC42" s="1052">
        <f t="shared" si="20"/>
        <v>1</v>
      </c>
      <c r="AD42" s="87">
        <f t="shared" si="21"/>
        <v>0</v>
      </c>
      <c r="AE42" s="87">
        <f t="shared" si="22"/>
        <v>0</v>
      </c>
      <c r="AF42" s="1052">
        <f t="shared" si="23"/>
        <v>1</v>
      </c>
      <c r="AG42" s="87">
        <f t="shared" si="24"/>
        <v>0</v>
      </c>
      <c r="AH42" s="87">
        <f t="shared" si="25"/>
        <v>0</v>
      </c>
      <c r="AI42" s="1052">
        <f t="shared" si="26"/>
        <v>1</v>
      </c>
      <c r="AJ42" s="87">
        <f t="shared" si="27"/>
        <v>0</v>
      </c>
      <c r="AK42" s="87">
        <f t="shared" si="28"/>
        <v>0</v>
      </c>
      <c r="AL42" s="1052">
        <f t="shared" si="29"/>
        <v>0</v>
      </c>
      <c r="AM42" s="91">
        <f t="shared" si="30"/>
        <v>0</v>
      </c>
      <c r="AN42" s="91" t="str">
        <f t="shared" si="31"/>
        <v/>
      </c>
      <c r="AO42" s="1058">
        <f>+Parameter!$D$11</f>
        <v>0</v>
      </c>
      <c r="AP42" s="1054">
        <f t="shared" si="32"/>
        <v>0</v>
      </c>
      <c r="AQ42" s="402">
        <f>+Parameter!AH42</f>
        <v>0</v>
      </c>
      <c r="AR42" s="402">
        <f>+Parameter!AI42</f>
        <v>0</v>
      </c>
      <c r="AS42" s="403">
        <f>SUMIFS($I$4:$I$48,$F$4:$F$48,AQ39,$E$4:$E$48,AQ42)+SUMIFS($J$4:$J$48,$F$4:$F$48,AQ39,$E$4:$E$48,AQ42)+SUMIFS($H$4:$H$48,$F$4:$F$48,AQ39,$E$4:$E$48,AQ42)</f>
        <v>0</v>
      </c>
      <c r="AT42" s="379"/>
      <c r="AU42" s="402">
        <f>+Parameter!AL42</f>
        <v>0</v>
      </c>
      <c r="AV42" s="402">
        <f>+Parameter!AM42</f>
        <v>0</v>
      </c>
      <c r="AW42" s="403">
        <f>SUMIFS($I$4:$I$48,$F$4:$F$48,AQ39,$E$4:$E$48,AU42)+SUMIFS($J$4:$J$48,$F$4:$F$48,AQ39,$E$4:$E$48,AU42)+SUMIFS($H$4:$H$48,$F$4:$F$48,AQ39,$E$4:$E$48,AU42)</f>
        <v>0</v>
      </c>
      <c r="AX42" s="403"/>
      <c r="AY42" s="402">
        <f>+Parameter!AP42</f>
        <v>0</v>
      </c>
      <c r="AZ42" s="402">
        <f>+Parameter!AQ42</f>
        <v>0</v>
      </c>
      <c r="BA42" s="403">
        <f>SUMIFS($I$4:$I$48,$F$4:$F$48,AQ39,$E$4:$E$48,AY42)+SUMIFS($J$4:$J$48,$F$4:$F$48,AQ39,$E$4:$E$48,AY42)+SUMIFS($H$4:$H$48,$F$4:$F$48,AQ39,$E$4:$E$48,AY42)</f>
        <v>0</v>
      </c>
      <c r="BB42" s="372" t="str">
        <f>IF(BB43&lt;&gt;0,"Monatsende","")</f>
        <v/>
      </c>
      <c r="BD42" s="268"/>
      <c r="BE42" s="274">
        <f>IF($I$2=AQ39,1,IF($I$2=Jahr!$M$7,1,0))</f>
        <v>1</v>
      </c>
      <c r="BF42" s="728">
        <v>1</v>
      </c>
      <c r="BG42" s="699">
        <f t="shared" si="33"/>
        <v>0</v>
      </c>
      <c r="BH42" s="699">
        <f t="shared" si="34"/>
        <v>0</v>
      </c>
      <c r="BI42" s="699">
        <f t="shared" si="35"/>
        <v>0</v>
      </c>
      <c r="BJ42" s="700">
        <f t="shared" si="36"/>
        <v>0</v>
      </c>
      <c r="BK42" s="700">
        <f t="shared" si="37"/>
        <v>0</v>
      </c>
      <c r="BL42" s="700">
        <f t="shared" si="38"/>
        <v>0</v>
      </c>
      <c r="BM42" s="701">
        <f t="shared" si="39"/>
        <v>0</v>
      </c>
      <c r="BN42" s="701">
        <f t="shared" si="40"/>
        <v>0</v>
      </c>
      <c r="BO42" s="701">
        <f t="shared" si="41"/>
        <v>0</v>
      </c>
      <c r="BP42" s="698">
        <f t="shared" si="42"/>
        <v>0</v>
      </c>
      <c r="BQ42" s="698">
        <f t="shared" si="43"/>
        <v>0</v>
      </c>
      <c r="BR42" s="698">
        <f t="shared" si="44"/>
        <v>0</v>
      </c>
      <c r="BS42" s="270" t="s">
        <v>22</v>
      </c>
      <c r="BV42" s="1055"/>
      <c r="BW42" s="1056"/>
      <c r="BX42" s="1026"/>
    </row>
    <row r="43" spans="1:76" ht="13.35" customHeight="1" x14ac:dyDescent="0.45">
      <c r="A43" s="1003" t="str">
        <f t="shared" si="0"/>
        <v>!</v>
      </c>
      <c r="B43" s="721"/>
      <c r="C43" s="1180"/>
      <c r="D43" s="722"/>
      <c r="E43" s="585"/>
      <c r="F43" s="586"/>
      <c r="G43" s="592"/>
      <c r="H43" s="1195"/>
      <c r="I43" s="1192"/>
      <c r="J43" s="1196"/>
      <c r="K43" s="1057">
        <f t="shared" si="4"/>
        <v>0</v>
      </c>
      <c r="L43" s="1049">
        <f t="shared" si="2"/>
        <v>0</v>
      </c>
      <c r="M43" s="1050">
        <f t="shared" si="47"/>
        <v>0</v>
      </c>
      <c r="N43" s="1051">
        <f t="shared" si="5"/>
        <v>0</v>
      </c>
      <c r="O43" s="87">
        <f t="shared" si="6"/>
        <v>0</v>
      </c>
      <c r="P43" s="87" t="str">
        <f t="shared" si="7"/>
        <v/>
      </c>
      <c r="Q43" s="1052">
        <f t="shared" si="8"/>
        <v>0</v>
      </c>
      <c r="R43" s="87">
        <f t="shared" si="9"/>
        <v>0</v>
      </c>
      <c r="S43" s="87" t="str">
        <f t="shared" si="10"/>
        <v/>
      </c>
      <c r="T43" s="1052">
        <f t="shared" si="11"/>
        <v>0</v>
      </c>
      <c r="U43" s="87">
        <f t="shared" si="12"/>
        <v>0</v>
      </c>
      <c r="V43" s="87" t="str">
        <f t="shared" si="13"/>
        <v/>
      </c>
      <c r="W43" s="1052">
        <f t="shared" si="14"/>
        <v>1</v>
      </c>
      <c r="X43" s="87">
        <f t="shared" si="15"/>
        <v>0</v>
      </c>
      <c r="Y43" s="87">
        <f t="shared" si="16"/>
        <v>0</v>
      </c>
      <c r="Z43" s="1052">
        <f t="shared" si="17"/>
        <v>1</v>
      </c>
      <c r="AA43" s="87">
        <f t="shared" si="18"/>
        <v>0</v>
      </c>
      <c r="AB43" s="87">
        <f t="shared" si="19"/>
        <v>0</v>
      </c>
      <c r="AC43" s="1052">
        <f t="shared" si="20"/>
        <v>1</v>
      </c>
      <c r="AD43" s="87">
        <f t="shared" si="21"/>
        <v>0</v>
      </c>
      <c r="AE43" s="87">
        <f t="shared" si="22"/>
        <v>0</v>
      </c>
      <c r="AF43" s="1052">
        <f t="shared" si="23"/>
        <v>1</v>
      </c>
      <c r="AG43" s="87">
        <f t="shared" si="24"/>
        <v>0</v>
      </c>
      <c r="AH43" s="87">
        <f t="shared" si="25"/>
        <v>0</v>
      </c>
      <c r="AI43" s="1052">
        <f t="shared" si="26"/>
        <v>1</v>
      </c>
      <c r="AJ43" s="87">
        <f t="shared" si="27"/>
        <v>0</v>
      </c>
      <c r="AK43" s="87">
        <f t="shared" si="28"/>
        <v>0</v>
      </c>
      <c r="AL43" s="1052">
        <f t="shared" si="29"/>
        <v>0</v>
      </c>
      <c r="AM43" s="91">
        <f t="shared" si="30"/>
        <v>0</v>
      </c>
      <c r="AN43" s="91" t="str">
        <f t="shared" si="31"/>
        <v/>
      </c>
      <c r="AO43" s="1058">
        <f>+Parameter!$D$11</f>
        <v>0</v>
      </c>
      <c r="AP43" s="1054">
        <f t="shared" si="32"/>
        <v>0</v>
      </c>
      <c r="AQ43" s="404">
        <f>+Parameter!AH43</f>
        <v>0</v>
      </c>
      <c r="AR43" s="404">
        <f>+Parameter!AI43</f>
        <v>0</v>
      </c>
      <c r="AS43" s="405">
        <f>SUMIFS($I$4:$I$48,$F$4:$F$48,AQ39,$E$4:$E$48,AQ43)+SUMIFS($J$4:$J$48,$F$4:$F$48,AQ39,$E$4:$E$48,AQ43)+SUMIFS($H$4:$H$48,$F$4:$F$48,AQ39,$E$4:$E$48,AQ43)</f>
        <v>0</v>
      </c>
      <c r="AT43" s="382"/>
      <c r="AU43" s="404">
        <f>+Parameter!AL43</f>
        <v>0</v>
      </c>
      <c r="AV43" s="404">
        <f>+Parameter!AM43</f>
        <v>0</v>
      </c>
      <c r="AW43" s="405">
        <f>SUMIFS($I$4:$I$48,$F$4:$F$48,AQ39,$E$4:$E$48,AU43)+SUMIFS($J$4:$J$48,$F$4:$F$48,AQ39,$E$4:$E$48,AU43)+SUMIFS($H$4:$H$48,$F$4:$F$48,AQ39,$E$4:$E$48,AU43)</f>
        <v>0</v>
      </c>
      <c r="AX43" s="405"/>
      <c r="AY43" s="404">
        <f>+Parameter!AP43</f>
        <v>0</v>
      </c>
      <c r="AZ43" s="404">
        <f>+Parameter!AQ43</f>
        <v>0</v>
      </c>
      <c r="BA43" s="405">
        <f>SUMIFS($I$4:$I$48,$F$4:$F$48,AQ39,$E$4:$E$48,AY43)+SUMIFS($J$4:$J$48,$F$4:$F$48,AQ39,$E$4:$E$48,AY43)+SUMIFS($H$4:$H$48,$F$4:$F$48,AQ39,$E$4:$E$48,AY43)</f>
        <v>0</v>
      </c>
      <c r="BB43" s="375">
        <f>+AK3</f>
        <v>0</v>
      </c>
      <c r="BD43" s="268"/>
      <c r="BE43" s="274">
        <f>IF($I$2=AQ39,1,IF($I$2=Jahr!$M$7,1,0))</f>
        <v>1</v>
      </c>
      <c r="BF43" s="728">
        <v>1</v>
      </c>
      <c r="BG43" s="702">
        <f t="shared" si="33"/>
        <v>0</v>
      </c>
      <c r="BH43" s="702">
        <f t="shared" si="34"/>
        <v>0</v>
      </c>
      <c r="BI43" s="702">
        <f t="shared" si="35"/>
        <v>0</v>
      </c>
      <c r="BJ43" s="703">
        <f t="shared" si="36"/>
        <v>0</v>
      </c>
      <c r="BK43" s="703">
        <f t="shared" si="37"/>
        <v>0</v>
      </c>
      <c r="BL43" s="703">
        <f t="shared" si="38"/>
        <v>0</v>
      </c>
      <c r="BM43" s="704">
        <f t="shared" si="39"/>
        <v>0</v>
      </c>
      <c r="BN43" s="704">
        <f t="shared" si="40"/>
        <v>0</v>
      </c>
      <c r="BO43" s="704">
        <f t="shared" si="41"/>
        <v>0</v>
      </c>
      <c r="BP43" s="705">
        <f t="shared" si="42"/>
        <v>0</v>
      </c>
      <c r="BQ43" s="705">
        <f t="shared" si="43"/>
        <v>0</v>
      </c>
      <c r="BR43" s="705">
        <f t="shared" si="44"/>
        <v>0</v>
      </c>
      <c r="BS43" s="277">
        <f>SUMIFS($H$4:$H$48,$F$4:$F$48,AQ39)</f>
        <v>0</v>
      </c>
      <c r="BT43" s="277">
        <f>SUMIFS($I$4:$I$48,$F$4:$F$48,AQ39)</f>
        <v>0</v>
      </c>
      <c r="BU43" s="277">
        <f>SUMIFS($J$4:$J$48,$F$4:$F$48,AQ39)</f>
        <v>0</v>
      </c>
      <c r="BV43" s="278">
        <f>IF($AP$2=0,+BW43-BB39,0)</f>
        <v>0</v>
      </c>
      <c r="BW43" s="1059">
        <f>+AK$50</f>
        <v>0</v>
      </c>
      <c r="BX43" s="1026"/>
    </row>
    <row r="44" spans="1:76" ht="13.35" customHeight="1" x14ac:dyDescent="0.45">
      <c r="A44" s="1003" t="str">
        <f t="shared" si="0"/>
        <v>!</v>
      </c>
      <c r="B44" s="721"/>
      <c r="C44" s="1180"/>
      <c r="D44" s="722"/>
      <c r="E44" s="585"/>
      <c r="F44" s="586"/>
      <c r="G44" s="592"/>
      <c r="H44" s="1195"/>
      <c r="I44" s="1192"/>
      <c r="J44" s="1196"/>
      <c r="K44" s="1057">
        <f t="shared" si="4"/>
        <v>0</v>
      </c>
      <c r="L44" s="1049">
        <f t="shared" si="2"/>
        <v>0</v>
      </c>
      <c r="M44" s="1050">
        <f t="shared" si="47"/>
        <v>0</v>
      </c>
      <c r="N44" s="1051">
        <f t="shared" si="5"/>
        <v>0</v>
      </c>
      <c r="O44" s="87">
        <f t="shared" si="6"/>
        <v>0</v>
      </c>
      <c r="P44" s="87" t="str">
        <f t="shared" si="7"/>
        <v/>
      </c>
      <c r="Q44" s="1052">
        <f t="shared" si="8"/>
        <v>0</v>
      </c>
      <c r="R44" s="87">
        <f t="shared" si="9"/>
        <v>0</v>
      </c>
      <c r="S44" s="87" t="str">
        <f t="shared" si="10"/>
        <v/>
      </c>
      <c r="T44" s="1052">
        <f t="shared" si="11"/>
        <v>0</v>
      </c>
      <c r="U44" s="87">
        <f t="shared" si="12"/>
        <v>0</v>
      </c>
      <c r="V44" s="87" t="str">
        <f t="shared" si="13"/>
        <v/>
      </c>
      <c r="W44" s="1052">
        <f t="shared" si="14"/>
        <v>1</v>
      </c>
      <c r="X44" s="87">
        <f t="shared" si="15"/>
        <v>0</v>
      </c>
      <c r="Y44" s="87">
        <f t="shared" si="16"/>
        <v>0</v>
      </c>
      <c r="Z44" s="1052">
        <f t="shared" si="17"/>
        <v>1</v>
      </c>
      <c r="AA44" s="87">
        <f t="shared" si="18"/>
        <v>0</v>
      </c>
      <c r="AB44" s="87">
        <f t="shared" si="19"/>
        <v>0</v>
      </c>
      <c r="AC44" s="1052">
        <f t="shared" si="20"/>
        <v>1</v>
      </c>
      <c r="AD44" s="87">
        <f t="shared" si="21"/>
        <v>0</v>
      </c>
      <c r="AE44" s="87">
        <f t="shared" si="22"/>
        <v>0</v>
      </c>
      <c r="AF44" s="1052">
        <f t="shared" si="23"/>
        <v>1</v>
      </c>
      <c r="AG44" s="87">
        <f t="shared" si="24"/>
        <v>0</v>
      </c>
      <c r="AH44" s="87">
        <f t="shared" si="25"/>
        <v>0</v>
      </c>
      <c r="AI44" s="1052">
        <f t="shared" si="26"/>
        <v>1</v>
      </c>
      <c r="AJ44" s="87">
        <f t="shared" si="27"/>
        <v>0</v>
      </c>
      <c r="AK44" s="87">
        <f t="shared" si="28"/>
        <v>0</v>
      </c>
      <c r="AL44" s="1052">
        <f t="shared" si="29"/>
        <v>0</v>
      </c>
      <c r="AM44" s="91">
        <f t="shared" si="30"/>
        <v>0</v>
      </c>
      <c r="AN44" s="91" t="str">
        <f t="shared" si="31"/>
        <v/>
      </c>
      <c r="AO44" s="1060"/>
      <c r="AP44" s="1054">
        <f t="shared" si="32"/>
        <v>0</v>
      </c>
      <c r="AQ44" s="1390" t="str">
        <f>+Jahr!P27</f>
        <v/>
      </c>
      <c r="AR44" s="1390"/>
      <c r="AS44" s="1390"/>
      <c r="AT44" s="1390"/>
      <c r="AU44" s="1390"/>
      <c r="AV44" s="1390"/>
      <c r="AZ44" s="499"/>
      <c r="BA44" s="500" t="str">
        <f>IF(BB44&lt;&gt;0,"Gesamt aktuell gebucht: ","")</f>
        <v/>
      </c>
      <c r="BB44" s="501">
        <f>+BB6+BB11+BB16+BB21+BB26+BB31+BB36+BB41+BB46</f>
        <v>0</v>
      </c>
      <c r="BD44" s="268"/>
      <c r="BE44" s="274">
        <f>IF($I$2=AQ40,1,IF($I$2=Jahr!$M$7,1,0))</f>
        <v>1</v>
      </c>
      <c r="BF44" s="728">
        <v>1</v>
      </c>
      <c r="BG44" s="712"/>
      <c r="BK44" s="271"/>
      <c r="BL44" s="271"/>
      <c r="BM44" s="271"/>
      <c r="BN44" s="271"/>
      <c r="BO44" s="271"/>
      <c r="BP44" s="271"/>
      <c r="BQ44" s="271"/>
      <c r="BR44" s="271"/>
      <c r="BV44" s="1055"/>
      <c r="BW44" s="1056"/>
      <c r="BX44" s="1026"/>
    </row>
    <row r="45" spans="1:76" ht="13.35" customHeight="1" x14ac:dyDescent="0.2">
      <c r="A45" s="1003" t="str">
        <f t="shared" si="0"/>
        <v>!</v>
      </c>
      <c r="B45" s="721"/>
      <c r="C45" s="1180"/>
      <c r="D45" s="722"/>
      <c r="E45" s="585"/>
      <c r="F45" s="586"/>
      <c r="G45" s="592"/>
      <c r="H45" s="1195"/>
      <c r="I45" s="1192"/>
      <c r="J45" s="1196"/>
      <c r="K45" s="1057">
        <f t="shared" si="4"/>
        <v>0</v>
      </c>
      <c r="L45" s="1049">
        <f t="shared" si="2"/>
        <v>0</v>
      </c>
      <c r="M45" s="1050">
        <f t="shared" si="47"/>
        <v>0</v>
      </c>
      <c r="N45" s="1051">
        <f t="shared" si="5"/>
        <v>0</v>
      </c>
      <c r="O45" s="87">
        <f t="shared" si="6"/>
        <v>0</v>
      </c>
      <c r="P45" s="87" t="str">
        <f t="shared" si="7"/>
        <v/>
      </c>
      <c r="Q45" s="1052">
        <f t="shared" si="8"/>
        <v>0</v>
      </c>
      <c r="R45" s="87">
        <f t="shared" si="9"/>
        <v>0</v>
      </c>
      <c r="S45" s="87" t="str">
        <f t="shared" si="10"/>
        <v/>
      </c>
      <c r="T45" s="1052">
        <f t="shared" si="11"/>
        <v>0</v>
      </c>
      <c r="U45" s="87">
        <f t="shared" si="12"/>
        <v>0</v>
      </c>
      <c r="V45" s="87" t="str">
        <f t="shared" si="13"/>
        <v/>
      </c>
      <c r="W45" s="1052">
        <f t="shared" si="14"/>
        <v>1</v>
      </c>
      <c r="X45" s="87">
        <f t="shared" si="15"/>
        <v>0</v>
      </c>
      <c r="Y45" s="87">
        <f t="shared" si="16"/>
        <v>0</v>
      </c>
      <c r="Z45" s="1052">
        <f t="shared" si="17"/>
        <v>1</v>
      </c>
      <c r="AA45" s="87">
        <f t="shared" si="18"/>
        <v>0</v>
      </c>
      <c r="AB45" s="87">
        <f t="shared" si="19"/>
        <v>0</v>
      </c>
      <c r="AC45" s="1052">
        <f t="shared" si="20"/>
        <v>1</v>
      </c>
      <c r="AD45" s="87">
        <f t="shared" si="21"/>
        <v>0</v>
      </c>
      <c r="AE45" s="87">
        <f t="shared" si="22"/>
        <v>0</v>
      </c>
      <c r="AF45" s="1052">
        <f t="shared" si="23"/>
        <v>1</v>
      </c>
      <c r="AG45" s="87">
        <f t="shared" si="24"/>
        <v>0</v>
      </c>
      <c r="AH45" s="87">
        <f t="shared" si="25"/>
        <v>0</v>
      </c>
      <c r="AI45" s="1052">
        <f t="shared" si="26"/>
        <v>1</v>
      </c>
      <c r="AJ45" s="87">
        <f t="shared" si="27"/>
        <v>0</v>
      </c>
      <c r="AK45" s="87">
        <f t="shared" si="28"/>
        <v>0</v>
      </c>
      <c r="AL45" s="1052">
        <f t="shared" si="29"/>
        <v>0</v>
      </c>
      <c r="AM45" s="91">
        <f t="shared" si="30"/>
        <v>0</v>
      </c>
      <c r="AN45" s="91" t="str">
        <f t="shared" si="31"/>
        <v/>
      </c>
      <c r="AO45" s="1061"/>
      <c r="AP45" s="1054">
        <f t="shared" si="32"/>
        <v>0</v>
      </c>
      <c r="AQ45" s="200" t="str">
        <f>+Parameter!AH45</f>
        <v>X</v>
      </c>
      <c r="AR45" s="1386" t="s">
        <v>16</v>
      </c>
      <c r="AS45" s="1386"/>
      <c r="AT45" s="1386"/>
      <c r="AU45" s="1386"/>
      <c r="AV45" s="1386"/>
      <c r="AW45" s="1386"/>
      <c r="AX45" s="1386"/>
      <c r="AY45" s="1386"/>
      <c r="AZ45" s="1386"/>
      <c r="BA45" s="201" t="s">
        <v>27</v>
      </c>
      <c r="BB45" s="406">
        <f>+BB39+BB34+BB29+BB24+BB19+BB14+BB9+BB4+AZ46-H50-P60</f>
        <v>0</v>
      </c>
      <c r="BD45" s="268"/>
      <c r="BE45" s="274">
        <f>IF($I$2=AQ41,1,IF($I$2=Jahr!$M$7,1,0))</f>
        <v>1</v>
      </c>
      <c r="BF45" s="728">
        <v>1</v>
      </c>
      <c r="BV45" s="1055"/>
      <c r="BW45" s="1056"/>
      <c r="BX45" s="1026"/>
    </row>
    <row r="46" spans="1:76" ht="13.35" customHeight="1" x14ac:dyDescent="0.45">
      <c r="A46" s="1003" t="str">
        <f t="shared" si="0"/>
        <v>!</v>
      </c>
      <c r="B46" s="721"/>
      <c r="C46" s="1180"/>
      <c r="D46" s="722"/>
      <c r="E46" s="585"/>
      <c r="F46" s="586"/>
      <c r="G46" s="592"/>
      <c r="H46" s="1195"/>
      <c r="I46" s="1192"/>
      <c r="J46" s="1196"/>
      <c r="K46" s="1057">
        <f t="shared" si="4"/>
        <v>0</v>
      </c>
      <c r="L46" s="1049">
        <f t="shared" si="2"/>
        <v>0</v>
      </c>
      <c r="M46" s="1050">
        <f t="shared" si="47"/>
        <v>0</v>
      </c>
      <c r="N46" s="1051">
        <f t="shared" si="5"/>
        <v>0</v>
      </c>
      <c r="O46" s="87">
        <f t="shared" si="6"/>
        <v>0</v>
      </c>
      <c r="P46" s="87" t="str">
        <f t="shared" si="7"/>
        <v/>
      </c>
      <c r="Q46" s="1052">
        <f t="shared" si="8"/>
        <v>0</v>
      </c>
      <c r="R46" s="87">
        <f t="shared" si="9"/>
        <v>0</v>
      </c>
      <c r="S46" s="87" t="str">
        <f t="shared" si="10"/>
        <v/>
      </c>
      <c r="T46" s="1052">
        <f t="shared" si="11"/>
        <v>0</v>
      </c>
      <c r="U46" s="87">
        <f t="shared" si="12"/>
        <v>0</v>
      </c>
      <c r="V46" s="87" t="str">
        <f t="shared" si="13"/>
        <v/>
      </c>
      <c r="W46" s="1052">
        <f t="shared" si="14"/>
        <v>1</v>
      </c>
      <c r="X46" s="87">
        <f t="shared" si="15"/>
        <v>0</v>
      </c>
      <c r="Y46" s="87">
        <f t="shared" si="16"/>
        <v>0</v>
      </c>
      <c r="Z46" s="1052">
        <f t="shared" si="17"/>
        <v>1</v>
      </c>
      <c r="AA46" s="87">
        <f t="shared" si="18"/>
        <v>0</v>
      </c>
      <c r="AB46" s="87">
        <f t="shared" si="19"/>
        <v>0</v>
      </c>
      <c r="AC46" s="1052">
        <f t="shared" si="20"/>
        <v>1</v>
      </c>
      <c r="AD46" s="87">
        <f t="shared" si="21"/>
        <v>0</v>
      </c>
      <c r="AE46" s="87">
        <f t="shared" si="22"/>
        <v>0</v>
      </c>
      <c r="AF46" s="1052">
        <f t="shared" si="23"/>
        <v>1</v>
      </c>
      <c r="AG46" s="87">
        <f t="shared" si="24"/>
        <v>0</v>
      </c>
      <c r="AH46" s="87">
        <f t="shared" si="25"/>
        <v>0</v>
      </c>
      <c r="AI46" s="1052">
        <f t="shared" si="26"/>
        <v>1</v>
      </c>
      <c r="AJ46" s="87">
        <f t="shared" si="27"/>
        <v>0</v>
      </c>
      <c r="AK46" s="87">
        <f t="shared" si="28"/>
        <v>0</v>
      </c>
      <c r="AL46" s="1052">
        <f t="shared" si="29"/>
        <v>0</v>
      </c>
      <c r="AM46" s="91">
        <f t="shared" si="30"/>
        <v>0</v>
      </c>
      <c r="AN46" s="91" t="str">
        <f t="shared" si="31"/>
        <v/>
      </c>
      <c r="AO46" s="1062"/>
      <c r="AP46" s="1054">
        <f t="shared" si="32"/>
        <v>0</v>
      </c>
      <c r="AQ46" s="627" t="s">
        <v>89</v>
      </c>
      <c r="AR46" s="627"/>
      <c r="AS46" s="628"/>
      <c r="AT46" s="629"/>
      <c r="AU46" s="1063" t="s">
        <v>10</v>
      </c>
      <c r="AV46" s="1063" t="s">
        <v>28</v>
      </c>
      <c r="AW46" s="1063"/>
      <c r="AX46" s="1063"/>
      <c r="AY46" s="1063"/>
      <c r="AZ46" s="630">
        <f>SUMIFS($I$4:$I$48,$F$4:$F$48,AQ45,$E$4:$E$48,AQ45)+SUMIFS($J$4:$J$48,$F$4:$F$48,AQ45,$E$4:$E$48,AQ45)+SUMIFS($H$4:$H$48,$F$4:$F$48,AQ45,$E$4:$E$48,AQ45)</f>
        <v>0</v>
      </c>
      <c r="BA46" s="616" t="str">
        <f>IF(BB46&lt;&gt;0,"aktuell","")</f>
        <v/>
      </c>
      <c r="BB46" s="617">
        <f>+AN2</f>
        <v>0</v>
      </c>
      <c r="BD46" s="268"/>
      <c r="BE46" s="274">
        <f>IF($I$2=AQ42,1,IF($I$2=Jahr!$M$7,1,0))</f>
        <v>1</v>
      </c>
      <c r="BF46" s="728">
        <v>1</v>
      </c>
      <c r="BG46" s="724"/>
      <c r="BH46" s="693"/>
      <c r="BP46" s="279" t="s">
        <v>8</v>
      </c>
      <c r="BQ46" s="279"/>
      <c r="BR46" s="279"/>
      <c r="BS46" s="275">
        <f>SUMIFS($H$4:$H$48,$F$4:$F$48,AQ45,$B$4:$B$48,"&gt;0")</f>
        <v>0</v>
      </c>
      <c r="BT46" s="275">
        <f>SUMIFS($I$4:$I$48,$F$4:$F$48,AQ45,$B$4:$B$48,"&gt;0")</f>
        <v>0</v>
      </c>
      <c r="BU46" s="275">
        <f>SUMIFS($J$4:$J$48,$F$4:$F$48,AQ45,$B$4:$B$48,"&gt;0")</f>
        <v>0</v>
      </c>
      <c r="BV46" s="276"/>
      <c r="BW46" s="1056"/>
      <c r="BX46" s="1026"/>
    </row>
    <row r="47" spans="1:76" ht="13.35" customHeight="1" thickBot="1" x14ac:dyDescent="0.5">
      <c r="A47" s="1003" t="str">
        <f t="shared" si="0"/>
        <v>!</v>
      </c>
      <c r="B47" s="721"/>
      <c r="C47" s="1180"/>
      <c r="D47" s="722"/>
      <c r="E47" s="585"/>
      <c r="F47" s="586"/>
      <c r="G47" s="592"/>
      <c r="H47" s="1195"/>
      <c r="I47" s="1192"/>
      <c r="J47" s="1196"/>
      <c r="K47" s="1057">
        <f t="shared" si="4"/>
        <v>0</v>
      </c>
      <c r="L47" s="1064">
        <f t="shared" si="2"/>
        <v>0</v>
      </c>
      <c r="M47" s="1050">
        <f>IF(AND(B47&gt;0,B47&lt;&gt;"x",M46&lt;&gt;0),+M46+1,0)</f>
        <v>0</v>
      </c>
      <c r="N47" s="1051">
        <f t="shared" si="5"/>
        <v>0</v>
      </c>
      <c r="O47" s="87">
        <f t="shared" si="6"/>
        <v>0</v>
      </c>
      <c r="P47" s="87" t="str">
        <f t="shared" si="7"/>
        <v/>
      </c>
      <c r="Q47" s="1052">
        <f t="shared" si="8"/>
        <v>0</v>
      </c>
      <c r="R47" s="87">
        <f t="shared" si="9"/>
        <v>0</v>
      </c>
      <c r="S47" s="87" t="str">
        <f t="shared" si="10"/>
        <v/>
      </c>
      <c r="T47" s="1052">
        <f t="shared" si="11"/>
        <v>0</v>
      </c>
      <c r="U47" s="87">
        <f t="shared" si="12"/>
        <v>0</v>
      </c>
      <c r="V47" s="87" t="str">
        <f t="shared" si="13"/>
        <v/>
      </c>
      <c r="W47" s="1052">
        <f t="shared" si="14"/>
        <v>1</v>
      </c>
      <c r="X47" s="87">
        <f t="shared" si="15"/>
        <v>0</v>
      </c>
      <c r="Y47" s="87">
        <f t="shared" si="16"/>
        <v>0</v>
      </c>
      <c r="Z47" s="1052">
        <f t="shared" si="17"/>
        <v>1</v>
      </c>
      <c r="AA47" s="87">
        <f t="shared" si="18"/>
        <v>0</v>
      </c>
      <c r="AB47" s="87">
        <f t="shared" si="19"/>
        <v>0</v>
      </c>
      <c r="AC47" s="1052">
        <f t="shared" si="20"/>
        <v>1</v>
      </c>
      <c r="AD47" s="87">
        <f t="shared" si="21"/>
        <v>0</v>
      </c>
      <c r="AE47" s="87">
        <f t="shared" si="22"/>
        <v>0</v>
      </c>
      <c r="AF47" s="1052">
        <f t="shared" si="23"/>
        <v>1</v>
      </c>
      <c r="AG47" s="87">
        <f t="shared" si="24"/>
        <v>0</v>
      </c>
      <c r="AH47" s="87">
        <f t="shared" si="25"/>
        <v>0</v>
      </c>
      <c r="AI47" s="1052">
        <f t="shared" si="26"/>
        <v>1</v>
      </c>
      <c r="AJ47" s="87">
        <f t="shared" si="27"/>
        <v>0</v>
      </c>
      <c r="AK47" s="87">
        <f t="shared" si="28"/>
        <v>0</v>
      </c>
      <c r="AL47" s="1052">
        <f t="shared" si="29"/>
        <v>0</v>
      </c>
      <c r="AM47" s="91">
        <f>IF($F47=AM$2,AM46+$H47+$I47+$J47,+AM46)</f>
        <v>0</v>
      </c>
      <c r="AN47" s="1146" t="str">
        <f t="shared" ref="AN47" si="48">IF($F47=AM$2,+$H47+$I47+$J47,"")</f>
        <v/>
      </c>
      <c r="AO47" s="1065"/>
      <c r="AP47" s="1054">
        <f t="shared" si="32"/>
        <v>0</v>
      </c>
      <c r="AQ47" s="1383" t="s">
        <v>148</v>
      </c>
      <c r="AR47" s="1383"/>
      <c r="AS47" s="1383"/>
      <c r="AT47" s="1383"/>
      <c r="AU47" s="1383"/>
      <c r="AV47" s="1383"/>
      <c r="AW47" s="1383"/>
      <c r="AX47" s="1383"/>
      <c r="AY47" s="1383"/>
      <c r="AZ47" s="1384"/>
      <c r="BA47" s="618" t="str">
        <f>IF(BB47&lt;&gt;0,"Monatsende","")</f>
        <v/>
      </c>
      <c r="BB47" s="619">
        <f>+AN3</f>
        <v>0</v>
      </c>
      <c r="BD47" s="280"/>
      <c r="BE47" s="281">
        <f>IF($I$2=AQ43,1,IF($I$2=Jahr!$M$7,1,0))</f>
        <v>1</v>
      </c>
      <c r="BF47" s="729">
        <v>1</v>
      </c>
      <c r="BG47" s="723"/>
      <c r="BH47" s="282"/>
      <c r="BI47" s="282"/>
      <c r="BJ47" s="282"/>
      <c r="BK47" s="283"/>
      <c r="BL47" s="283"/>
      <c r="BM47" s="283"/>
      <c r="BN47" s="283"/>
      <c r="BO47" s="283"/>
      <c r="BP47" s="284" t="s">
        <v>22</v>
      </c>
      <c r="BQ47" s="284"/>
      <c r="BR47" s="284"/>
      <c r="BS47" s="285">
        <f>SUMIFS($H$4:$H$48,$F$4:$F$48,AQ45)</f>
        <v>0</v>
      </c>
      <c r="BT47" s="285">
        <f>SUMIFS($I$4:$I$48,$F$4:$F$48,AQ45)</f>
        <v>0</v>
      </c>
      <c r="BU47" s="285">
        <f>SUMIFS($J$4:$J$48,$F$4:$F$48,AQ45)</f>
        <v>0</v>
      </c>
      <c r="BV47" s="286">
        <f>IF($AP$2=0,+BW47-AZ46,0)</f>
        <v>0</v>
      </c>
      <c r="BW47" s="1066">
        <f>+AN$50</f>
        <v>0</v>
      </c>
      <c r="BX47" s="1026"/>
    </row>
    <row r="48" spans="1:76" ht="5.0999999999999996" customHeight="1" thickTop="1" x14ac:dyDescent="0.45">
      <c r="A48" s="1370" t="s">
        <v>95</v>
      </c>
      <c r="B48" s="1362" t="str">
        <f>IF($BE$2&lt;&gt;0,"geht nicht!",IF(M49=0,"einfügen:","kopieren:"))</f>
        <v>einfügen:</v>
      </c>
      <c r="C48" s="1364" t="str">
        <f>IF($BE$2&lt;&gt;0," Die Aktion muss rückgängig gemacht werden!",IF(M49=0," &lt; markieren + &lt;Einfügen/Blattzeile Einfügen&gt;"," bis hierher ziehen!"))</f>
        <v xml:space="preserve"> &lt; markieren + &lt;Einfügen/Blattzeile Einfügen&gt;</v>
      </c>
      <c r="D48" s="1365"/>
      <c r="E48" s="1067" t="s">
        <v>9</v>
      </c>
      <c r="F48" s="1068" t="s">
        <v>9</v>
      </c>
      <c r="G48" s="1068" t="s">
        <v>9</v>
      </c>
      <c r="H48" s="1069"/>
      <c r="I48" s="1175"/>
      <c r="J48" s="1173"/>
      <c r="K48" s="1372">
        <f>K3+H49+I49+J49-H50</f>
        <v>0</v>
      </c>
      <c r="L48" s="1070"/>
      <c r="M48" s="1037"/>
      <c r="N48" s="1051"/>
      <c r="O48" s="87"/>
      <c r="P48" s="87"/>
      <c r="Q48" s="1052"/>
      <c r="R48" s="87"/>
      <c r="S48" s="87"/>
      <c r="T48" s="1052"/>
      <c r="U48" s="87"/>
      <c r="V48" s="87"/>
      <c r="W48" s="1052"/>
      <c r="X48" s="87"/>
      <c r="Y48" s="87"/>
      <c r="Z48" s="1052"/>
      <c r="AA48" s="87"/>
      <c r="AB48" s="87"/>
      <c r="AC48" s="1052"/>
      <c r="AD48" s="87"/>
      <c r="AE48" s="87"/>
      <c r="AF48" s="1052"/>
      <c r="AG48" s="87"/>
      <c r="AH48" s="87"/>
      <c r="AI48" s="1052"/>
      <c r="AJ48" s="87"/>
      <c r="AK48" s="87"/>
      <c r="AL48" s="1052"/>
      <c r="AM48" s="91"/>
      <c r="AN48" s="91"/>
      <c r="AO48" s="1071"/>
      <c r="AP48" s="1371" t="s">
        <v>95</v>
      </c>
      <c r="AQ48" s="588"/>
      <c r="AR48" s="589"/>
      <c r="AS48" s="590"/>
      <c r="AT48" s="589"/>
      <c r="AU48" s="589"/>
      <c r="AV48" s="589"/>
      <c r="AW48" s="590"/>
      <c r="AX48" s="589"/>
      <c r="AY48" s="589"/>
      <c r="AZ48" s="589"/>
      <c r="BA48" s="590"/>
      <c r="BB48" s="591"/>
    </row>
    <row r="49" spans="1:58" ht="13.15" customHeight="1" x14ac:dyDescent="0.35">
      <c r="A49" s="1370"/>
      <c r="B49" s="1363"/>
      <c r="C49" s="1366"/>
      <c r="D49" s="1367"/>
      <c r="E49" s="1072" t="s">
        <v>9</v>
      </c>
      <c r="F49" s="1073" t="s">
        <v>9</v>
      </c>
      <c r="G49" s="1073" t="s">
        <v>9</v>
      </c>
      <c r="H49" s="1176" t="str">
        <f>IF(SUBTOTAL(9,H4:H48)&lt;&gt;0,SUBTOTAL(9,H4:H48),"0,00 ")</f>
        <v xml:space="preserve">0,00 </v>
      </c>
      <c r="I49" s="1074" t="str">
        <f>IF(SUBTOTAL(9,I4:I48)&lt;&gt;0,SUBTOTAL(9,I4:I48),"0,00 ")</f>
        <v xml:space="preserve">0,00 </v>
      </c>
      <c r="J49" s="1075" t="str">
        <f>IF(SUBTOTAL(9,J4:J48)&lt;&gt;0,SUBTOTAL(9,J4:J48),"0,00 ")</f>
        <v xml:space="preserve">0,00 </v>
      </c>
      <c r="K49" s="1373"/>
      <c r="L49" s="1037">
        <f>MAX(M3:M48)</f>
        <v>1</v>
      </c>
      <c r="M49" s="718">
        <f>IF(L3&lt;&gt;0,0,COUNTBLANK(AP3:AP48)+M50)</f>
        <v>0</v>
      </c>
      <c r="N49" s="1076"/>
      <c r="O49" s="1077">
        <f>+P49+O3</f>
        <v>0</v>
      </c>
      <c r="P49" s="1078">
        <f>SUM(P4:P48)</f>
        <v>0</v>
      </c>
      <c r="Q49" s="1079"/>
      <c r="R49" s="1077">
        <f>+S49+R3</f>
        <v>0</v>
      </c>
      <c r="S49" s="1078">
        <f>SUM(S4:S48)</f>
        <v>0</v>
      </c>
      <c r="T49" s="1079"/>
      <c r="U49" s="1077">
        <f>+V49+U3</f>
        <v>0</v>
      </c>
      <c r="V49" s="1078">
        <f>SUM(V4:V48)</f>
        <v>0</v>
      </c>
      <c r="W49" s="1079"/>
      <c r="X49" s="1077">
        <f>+Y49+X3</f>
        <v>0</v>
      </c>
      <c r="Y49" s="1078">
        <f>SUM(Y4:Y48)</f>
        <v>0</v>
      </c>
      <c r="Z49" s="1079"/>
      <c r="AA49" s="1077">
        <f>+AB49+AA3</f>
        <v>0</v>
      </c>
      <c r="AB49" s="1078">
        <f>SUM(AB4:AB48)</f>
        <v>0</v>
      </c>
      <c r="AC49" s="1079"/>
      <c r="AD49" s="1077">
        <f>+AE49+AD3</f>
        <v>0</v>
      </c>
      <c r="AE49" s="1078">
        <f>SUM(AE4:AE48)</f>
        <v>0</v>
      </c>
      <c r="AF49" s="1079"/>
      <c r="AG49" s="1077">
        <f>+AH49+AG3</f>
        <v>0</v>
      </c>
      <c r="AH49" s="1078">
        <f>SUM(AH4:AH48)</f>
        <v>0</v>
      </c>
      <c r="AI49" s="1079"/>
      <c r="AJ49" s="1077">
        <f>+AK49+AJ3</f>
        <v>0</v>
      </c>
      <c r="AK49" s="1078">
        <f>SUM(AK4:AK48)</f>
        <v>0</v>
      </c>
      <c r="AL49" s="1079"/>
      <c r="AM49" s="1077">
        <f>+AN49+AM3</f>
        <v>0</v>
      </c>
      <c r="AN49" s="1080">
        <f>SUM(AN4:AN48)</f>
        <v>0</v>
      </c>
      <c r="AO49" s="1081" t="s">
        <v>116</v>
      </c>
      <c r="AP49" s="1371"/>
      <c r="AQ49" s="110"/>
      <c r="AR49" s="110"/>
      <c r="AS49" s="204"/>
      <c r="AT49" s="110"/>
      <c r="AU49" s="110"/>
      <c r="AV49" s="110"/>
      <c r="AW49" s="204"/>
      <c r="AX49" s="110"/>
      <c r="AY49" s="110"/>
      <c r="AZ49" s="110"/>
      <c r="BA49" s="204"/>
    </row>
    <row r="50" spans="1:58" ht="13.15" customHeight="1" thickBot="1" x14ac:dyDescent="0.5">
      <c r="A50" s="1003" t="str">
        <f>IF(M49="!",".",IF(AND($B$50="y",B50&gt;0,OR(B51=0,B51="x",A51="!"),B50&lt;&gt;"x"),+K50,"."))</f>
        <v>.</v>
      </c>
      <c r="B50" s="1162" t="s">
        <v>11</v>
      </c>
      <c r="C50" s="1368" t="str">
        <f>IF(+Jahr!G26=1,+Jahr!E33,IF(+Jahr!G25&gt;0,+Jahr!E30,IF(+Jahr!H25&gt;0,+Jahr!E31,IF(+Jahr!K11&gt;0,+Jahr!E32,""))))</f>
        <v/>
      </c>
      <c r="D50" s="1369"/>
      <c r="E50" s="1082" t="s">
        <v>9</v>
      </c>
      <c r="F50" s="1082" t="s">
        <v>9</v>
      </c>
      <c r="G50" s="1083" t="s">
        <v>9</v>
      </c>
      <c r="H50" s="1380">
        <f>-P60+H49+I49+J49</f>
        <v>0</v>
      </c>
      <c r="I50" s="1381"/>
      <c r="J50" s="1382"/>
      <c r="K50" s="1374"/>
      <c r="L50" s="1084" t="s">
        <v>115</v>
      </c>
      <c r="M50" s="720">
        <f>IF(ISERROR(K51),1,0)</f>
        <v>0</v>
      </c>
      <c r="N50" s="1085"/>
      <c r="O50" s="1086">
        <f>IF(O2&lt;&gt;"",COUNTIF($F$3:$F$48,O2),0)</f>
        <v>0</v>
      </c>
      <c r="P50" s="1087">
        <f>SUBTOTAL(109,P4:P48)</f>
        <v>0</v>
      </c>
      <c r="Q50" s="1087"/>
      <c r="R50" s="1086">
        <f>IF(R2&lt;&gt;"",COUNTIF($F$3:$F$48,R2),0)</f>
        <v>0</v>
      </c>
      <c r="S50" s="1087">
        <f>SUBTOTAL(109,S4:S48)</f>
        <v>0</v>
      </c>
      <c r="T50" s="1087"/>
      <c r="U50" s="1086">
        <f>IF(U2&lt;&gt;"",COUNTIF($F$3:$F$48,U2),0)</f>
        <v>0</v>
      </c>
      <c r="V50" s="1087">
        <f>SUBTOTAL(109,V4:V48)</f>
        <v>0</v>
      </c>
      <c r="W50" s="1087"/>
      <c r="X50" s="1086">
        <f>IF(X2&lt;&gt;"",COUNTIF($F$3:$F$48,X2),0)</f>
        <v>0</v>
      </c>
      <c r="Y50" s="1087">
        <f>SUBTOTAL(109,Y4:Y48)</f>
        <v>0</v>
      </c>
      <c r="Z50" s="1087"/>
      <c r="AA50" s="1086">
        <f>IF(AA2&lt;&gt;"",COUNTIF($F$3:$F$48,AA2),0)</f>
        <v>0</v>
      </c>
      <c r="AB50" s="1087">
        <f>SUBTOTAL(109,AB4:AB48)</f>
        <v>0</v>
      </c>
      <c r="AC50" s="1087"/>
      <c r="AD50" s="1086">
        <f>IF(AD2&lt;&gt;"",COUNTIF($F$3:$F$48,AD2),0)</f>
        <v>0</v>
      </c>
      <c r="AE50" s="1087">
        <f>SUBTOTAL(109,AE4:AE48)</f>
        <v>0</v>
      </c>
      <c r="AF50" s="1087"/>
      <c r="AG50" s="1086">
        <f>IF(AG2&lt;&gt;"",COUNTIF($F$3:$F$48,AG2),0)</f>
        <v>0</v>
      </c>
      <c r="AH50" s="1087">
        <f>SUBTOTAL(109,AH4:AH48)</f>
        <v>0</v>
      </c>
      <c r="AI50" s="1087"/>
      <c r="AJ50" s="1086">
        <f>IF(AJ2&lt;&gt;"",COUNTIF($F$3:$F$48,AJ2),0)</f>
        <v>0</v>
      </c>
      <c r="AK50" s="1087">
        <f>SUBTOTAL(109,AK4:AK48)</f>
        <v>0</v>
      </c>
      <c r="AL50" s="1087"/>
      <c r="AM50" s="1086">
        <f>IF(AM2&lt;&gt;"",COUNTIF($F$3:$F$48,AM2),0)</f>
        <v>0</v>
      </c>
      <c r="AN50" s="1087">
        <f>SUBTOTAL(109,AN4:AN48)</f>
        <v>0</v>
      </c>
      <c r="AO50" s="1088" t="s">
        <v>36</v>
      </c>
      <c r="AQ50" s="1089">
        <f>+Jahr!K16</f>
        <v>0</v>
      </c>
    </row>
    <row r="51" spans="1:58" s="98" customFormat="1" ht="9" customHeight="1" thickTop="1" x14ac:dyDescent="0.45">
      <c r="A51" s="1090" t="s">
        <v>9</v>
      </c>
      <c r="B51" s="1091" t="s">
        <v>9</v>
      </c>
      <c r="C51" s="1091" t="s">
        <v>9</v>
      </c>
      <c r="D51" s="1091"/>
      <c r="E51" s="1091" t="s">
        <v>9</v>
      </c>
      <c r="F51" s="1091" t="str">
        <f>IF(Parameter!B4&lt;&gt;"#",+Parameter!B4,"")</f>
        <v>HH</v>
      </c>
      <c r="G51" s="1091" t="s">
        <v>9</v>
      </c>
      <c r="H51" s="1092">
        <f t="shared" ref="H51:H59" si="49">IF($F51&lt;&gt;"!",SUMIFS($H$3:$H$48,$F$3:$F$48,$F51),"!")</f>
        <v>0</v>
      </c>
      <c r="I51" s="1092">
        <f t="shared" ref="I51:I59" si="50">IF($F51&lt;&gt;"!",SUMIFS($I$3:$I$48,$F$3:$F$48,$F51),"!")</f>
        <v>0</v>
      </c>
      <c r="J51" s="1092">
        <f t="shared" ref="J51:J59" si="51">IF($F51&lt;&gt;"!",SUMIFS($J$3:$J$48,$F$3:$F$48,$F51),"!")</f>
        <v>0</v>
      </c>
      <c r="K51" s="1093">
        <f>SUM(K3:K50)</f>
        <v>0</v>
      </c>
      <c r="L51" s="1094" t="s">
        <v>117</v>
      </c>
      <c r="M51" s="1095">
        <f>IF(F51&lt;&gt;"",1,0)</f>
        <v>1</v>
      </c>
      <c r="N51" s="1096">
        <f>SUBTOTAL(9,M51)</f>
        <v>1</v>
      </c>
      <c r="O51" s="1097"/>
      <c r="P51" s="1098"/>
      <c r="Q51" s="1099"/>
      <c r="R51" s="1098"/>
      <c r="S51" s="1098"/>
      <c r="T51" s="1099"/>
      <c r="U51" s="1100"/>
      <c r="V51" s="1100"/>
      <c r="W51" s="1100"/>
      <c r="X51" s="1100"/>
      <c r="Y51" s="1101"/>
      <c r="Z51" s="1101"/>
      <c r="AA51" s="1101"/>
      <c r="AB51" s="1101"/>
      <c r="AC51" s="1101"/>
      <c r="AD51" s="1101"/>
      <c r="AE51" s="1102"/>
      <c r="AF51" s="1102"/>
      <c r="AG51" s="1102"/>
      <c r="AH51" s="1102"/>
      <c r="AI51" s="1102"/>
      <c r="AJ51" s="1102"/>
      <c r="AK51" s="1102"/>
      <c r="AL51" s="1102"/>
      <c r="AM51" s="1102"/>
      <c r="AN51" s="1102"/>
      <c r="AO51" s="1387" t="s">
        <v>118</v>
      </c>
      <c r="AS51" s="1103"/>
      <c r="AW51" s="1103"/>
      <c r="BA51" s="1103"/>
      <c r="BB51" s="1104"/>
      <c r="BF51" s="1105"/>
    </row>
    <row r="52" spans="1:58" s="98" customFormat="1" ht="9" customHeight="1" x14ac:dyDescent="0.45">
      <c r="A52" s="1090" t="s">
        <v>9</v>
      </c>
      <c r="B52" s="1091" t="s">
        <v>9</v>
      </c>
      <c r="C52" s="1091" t="s">
        <v>9</v>
      </c>
      <c r="D52" s="1091"/>
      <c r="E52" s="1091" t="s">
        <v>9</v>
      </c>
      <c r="F52" s="1091" t="str">
        <f>IF(Parameter!B5&lt;&gt;"#",+Parameter!B5,"")</f>
        <v>Frei</v>
      </c>
      <c r="G52" s="1091" t="s">
        <v>9</v>
      </c>
      <c r="H52" s="1092">
        <f t="shared" si="49"/>
        <v>0</v>
      </c>
      <c r="I52" s="1092">
        <f t="shared" si="50"/>
        <v>0</v>
      </c>
      <c r="J52" s="1092">
        <f t="shared" si="51"/>
        <v>0</v>
      </c>
      <c r="K52" s="1091" t="s">
        <v>9</v>
      </c>
      <c r="L52" s="1091"/>
      <c r="M52" s="1106">
        <f t="shared" ref="M52:M59" si="52">IF(F52&lt;&gt;"",1,0)</f>
        <v>1</v>
      </c>
      <c r="N52" s="1107">
        <f t="shared" ref="N52:N59" si="53">SUBTOTAL(9,M52)</f>
        <v>1</v>
      </c>
      <c r="O52" s="1108"/>
      <c r="P52" s="1071"/>
      <c r="Q52" s="1109"/>
      <c r="R52" s="1071"/>
      <c r="S52" s="1071"/>
      <c r="T52" s="1109"/>
      <c r="U52" s="1110"/>
      <c r="V52" s="1110"/>
      <c r="W52" s="1110"/>
      <c r="X52" s="1110"/>
      <c r="Y52" s="1111"/>
      <c r="Z52" s="1111"/>
      <c r="AA52" s="1111"/>
      <c r="AB52" s="1111"/>
      <c r="AC52" s="1111"/>
      <c r="AD52" s="1111"/>
      <c r="AE52" s="1112"/>
      <c r="AF52" s="1112"/>
      <c r="AG52" s="1112"/>
      <c r="AH52" s="1112"/>
      <c r="AI52" s="1112"/>
      <c r="AJ52" s="1112"/>
      <c r="AK52" s="1112"/>
      <c r="AL52" s="1112"/>
      <c r="AM52" s="1112"/>
      <c r="AN52" s="1112"/>
      <c r="AO52" s="1388"/>
      <c r="AP52" s="719"/>
      <c r="AS52" s="1103"/>
      <c r="AW52" s="1103"/>
      <c r="BA52" s="1103"/>
      <c r="BB52" s="1104"/>
      <c r="BF52" s="1105"/>
    </row>
    <row r="53" spans="1:58" s="98" customFormat="1" ht="9" customHeight="1" x14ac:dyDescent="0.45">
      <c r="A53" s="1090" t="s">
        <v>9</v>
      </c>
      <c r="B53" s="1091" t="s">
        <v>9</v>
      </c>
      <c r="C53" s="1091" t="s">
        <v>9</v>
      </c>
      <c r="D53" s="1091"/>
      <c r="E53" s="1091" t="s">
        <v>9</v>
      </c>
      <c r="F53" s="1091" t="str">
        <f>IF(Parameter!B6&lt;&gt;"#",+Parameter!B6,"")</f>
        <v>Arzt</v>
      </c>
      <c r="G53" s="1091" t="s">
        <v>9</v>
      </c>
      <c r="H53" s="1092">
        <f t="shared" si="49"/>
        <v>0</v>
      </c>
      <c r="I53" s="1092">
        <f t="shared" si="50"/>
        <v>0</v>
      </c>
      <c r="J53" s="1092">
        <f t="shared" si="51"/>
        <v>0</v>
      </c>
      <c r="K53" s="1091" t="s">
        <v>9</v>
      </c>
      <c r="L53" s="1091"/>
      <c r="M53" s="1106">
        <f t="shared" si="52"/>
        <v>1</v>
      </c>
      <c r="N53" s="1107">
        <f t="shared" si="53"/>
        <v>1</v>
      </c>
      <c r="O53" s="1108"/>
      <c r="P53" s="1071"/>
      <c r="Q53" s="1109"/>
      <c r="R53" s="1071"/>
      <c r="S53" s="1071"/>
      <c r="T53" s="1109"/>
      <c r="U53" s="1110"/>
      <c r="V53" s="1110"/>
      <c r="W53" s="1110"/>
      <c r="X53" s="1110"/>
      <c r="Y53" s="1111"/>
      <c r="Z53" s="1111"/>
      <c r="AA53" s="1111"/>
      <c r="AB53" s="1111"/>
      <c r="AC53" s="1111"/>
      <c r="AD53" s="1111"/>
      <c r="AE53" s="1112"/>
      <c r="AF53" s="1112"/>
      <c r="AG53" s="1112"/>
      <c r="AH53" s="1112"/>
      <c r="AI53" s="1112"/>
      <c r="AJ53" s="1112"/>
      <c r="AK53" s="1112"/>
      <c r="AL53" s="1112"/>
      <c r="AM53" s="1112"/>
      <c r="AN53" s="1112"/>
      <c r="AO53" s="1388"/>
      <c r="AP53" s="719"/>
      <c r="AS53" s="1103"/>
      <c r="AW53" s="1103"/>
      <c r="BA53" s="1103"/>
      <c r="BB53" s="1104"/>
      <c r="BF53" s="1105"/>
    </row>
    <row r="54" spans="1:58" s="98" customFormat="1" ht="9" customHeight="1" x14ac:dyDescent="0.45">
      <c r="A54" s="1090" t="s">
        <v>9</v>
      </c>
      <c r="B54" s="1091" t="s">
        <v>9</v>
      </c>
      <c r="C54" s="1091" t="s">
        <v>9</v>
      </c>
      <c r="D54" s="1091"/>
      <c r="E54" s="1091" t="s">
        <v>9</v>
      </c>
      <c r="F54" s="1091" t="str">
        <f>IF(Parameter!B7&lt;&gt;"#",+Parameter!B7,"")</f>
        <v/>
      </c>
      <c r="G54" s="1091" t="s">
        <v>9</v>
      </c>
      <c r="H54" s="1092">
        <f t="shared" si="49"/>
        <v>0</v>
      </c>
      <c r="I54" s="1092">
        <f t="shared" si="50"/>
        <v>0</v>
      </c>
      <c r="J54" s="1092">
        <f t="shared" si="51"/>
        <v>0</v>
      </c>
      <c r="K54" s="1091" t="s">
        <v>9</v>
      </c>
      <c r="L54" s="1091"/>
      <c r="M54" s="1106">
        <f t="shared" si="52"/>
        <v>0</v>
      </c>
      <c r="N54" s="1107">
        <f t="shared" si="53"/>
        <v>0</v>
      </c>
      <c r="O54" s="1108"/>
      <c r="P54" s="1071"/>
      <c r="Q54" s="1109"/>
      <c r="R54" s="1071"/>
      <c r="S54" s="1071"/>
      <c r="T54" s="1109"/>
      <c r="U54" s="1110"/>
      <c r="V54" s="1110"/>
      <c r="W54" s="1110"/>
      <c r="X54" s="1110"/>
      <c r="Y54" s="1111"/>
      <c r="Z54" s="1111"/>
      <c r="AA54" s="1111"/>
      <c r="AB54" s="1111"/>
      <c r="AC54" s="1111"/>
      <c r="AD54" s="1111"/>
      <c r="AE54" s="1112"/>
      <c r="AF54" s="1112"/>
      <c r="AG54" s="1112"/>
      <c r="AH54" s="1112"/>
      <c r="AI54" s="1112"/>
      <c r="AJ54" s="1112"/>
      <c r="AK54" s="1112"/>
      <c r="AL54" s="1112"/>
      <c r="AM54" s="1112"/>
      <c r="AN54" s="1112"/>
      <c r="AO54" s="1388"/>
      <c r="AP54" s="719"/>
      <c r="AS54" s="1103"/>
      <c r="AW54" s="1103"/>
      <c r="BA54" s="1103"/>
      <c r="BB54" s="1104"/>
      <c r="BF54" s="1105"/>
    </row>
    <row r="55" spans="1:58" s="98" customFormat="1" ht="9" customHeight="1" x14ac:dyDescent="0.45">
      <c r="A55" s="1090" t="s">
        <v>9</v>
      </c>
      <c r="B55" s="1091" t="s">
        <v>9</v>
      </c>
      <c r="C55" s="1091" t="s">
        <v>9</v>
      </c>
      <c r="D55" s="1091"/>
      <c r="E55" s="1091" t="s">
        <v>9</v>
      </c>
      <c r="F55" s="1091" t="str">
        <f>IF(Parameter!B8&lt;&gt;"#",+Parameter!B8,"")</f>
        <v/>
      </c>
      <c r="G55" s="1091" t="s">
        <v>9</v>
      </c>
      <c r="H55" s="1092">
        <f t="shared" si="49"/>
        <v>0</v>
      </c>
      <c r="I55" s="1092">
        <f t="shared" si="50"/>
        <v>0</v>
      </c>
      <c r="J55" s="1092">
        <f t="shared" si="51"/>
        <v>0</v>
      </c>
      <c r="K55" s="1091" t="s">
        <v>9</v>
      </c>
      <c r="L55" s="1091"/>
      <c r="M55" s="1106">
        <f t="shared" si="52"/>
        <v>0</v>
      </c>
      <c r="N55" s="1107">
        <f t="shared" si="53"/>
        <v>0</v>
      </c>
      <c r="O55" s="1108"/>
      <c r="P55" s="1071"/>
      <c r="Q55" s="1109"/>
      <c r="R55" s="1071"/>
      <c r="S55" s="1071"/>
      <c r="T55" s="1109"/>
      <c r="U55" s="1110"/>
      <c r="V55" s="1110"/>
      <c r="W55" s="1110"/>
      <c r="X55" s="1110"/>
      <c r="Y55" s="1111"/>
      <c r="Z55" s="1111"/>
      <c r="AA55" s="1111"/>
      <c r="AB55" s="1111"/>
      <c r="AC55" s="1111"/>
      <c r="AD55" s="1111"/>
      <c r="AE55" s="1112"/>
      <c r="AF55" s="1112"/>
      <c r="AG55" s="1112"/>
      <c r="AH55" s="1112"/>
      <c r="AI55" s="1112"/>
      <c r="AJ55" s="1112"/>
      <c r="AK55" s="1112"/>
      <c r="AL55" s="1112"/>
      <c r="AM55" s="1112"/>
      <c r="AN55" s="1112"/>
      <c r="AO55" s="1388"/>
      <c r="AP55" s="719"/>
      <c r="AS55" s="1103"/>
      <c r="AW55" s="1103"/>
      <c r="BA55" s="1103"/>
      <c r="BB55" s="1104"/>
      <c r="BF55" s="1105"/>
    </row>
    <row r="56" spans="1:58" s="98" customFormat="1" ht="9" customHeight="1" x14ac:dyDescent="0.45">
      <c r="A56" s="1090" t="s">
        <v>9</v>
      </c>
      <c r="B56" s="1091" t="s">
        <v>9</v>
      </c>
      <c r="C56" s="1091" t="s">
        <v>9</v>
      </c>
      <c r="D56" s="1091"/>
      <c r="E56" s="1091" t="s">
        <v>9</v>
      </c>
      <c r="F56" s="1091" t="str">
        <f>IF(Parameter!B9&lt;&gt;"#",+Parameter!B9,"")</f>
        <v/>
      </c>
      <c r="G56" s="1091" t="s">
        <v>9</v>
      </c>
      <c r="H56" s="1092">
        <f t="shared" si="49"/>
        <v>0</v>
      </c>
      <c r="I56" s="1092">
        <f t="shared" si="50"/>
        <v>0</v>
      </c>
      <c r="J56" s="1092">
        <f t="shared" si="51"/>
        <v>0</v>
      </c>
      <c r="K56" s="1091" t="s">
        <v>9</v>
      </c>
      <c r="L56" s="1091"/>
      <c r="M56" s="1106">
        <f t="shared" si="52"/>
        <v>0</v>
      </c>
      <c r="N56" s="1107">
        <f t="shared" si="53"/>
        <v>0</v>
      </c>
      <c r="O56" s="1108"/>
      <c r="P56" s="1071"/>
      <c r="Q56" s="1109"/>
      <c r="R56" s="1071"/>
      <c r="S56" s="1071"/>
      <c r="T56" s="1109"/>
      <c r="U56" s="1110"/>
      <c r="V56" s="1110"/>
      <c r="W56" s="1110"/>
      <c r="X56" s="1110"/>
      <c r="Y56" s="1111"/>
      <c r="Z56" s="1111"/>
      <c r="AA56" s="1111"/>
      <c r="AB56" s="1111"/>
      <c r="AC56" s="1111"/>
      <c r="AD56" s="1111"/>
      <c r="AE56" s="1112"/>
      <c r="AF56" s="1112"/>
      <c r="AG56" s="1112"/>
      <c r="AH56" s="1112"/>
      <c r="AI56" s="1112"/>
      <c r="AJ56" s="1112"/>
      <c r="AK56" s="1112"/>
      <c r="AL56" s="1112"/>
      <c r="AM56" s="1112"/>
      <c r="AN56" s="1112"/>
      <c r="AO56" s="1388"/>
      <c r="AP56" s="719"/>
      <c r="AS56" s="1103"/>
      <c r="AW56" s="1103"/>
      <c r="BA56" s="1103"/>
      <c r="BB56" s="1104"/>
      <c r="BF56" s="1105"/>
    </row>
    <row r="57" spans="1:58" s="98" customFormat="1" ht="9" customHeight="1" x14ac:dyDescent="0.45">
      <c r="A57" s="1090" t="s">
        <v>9</v>
      </c>
      <c r="B57" s="1091" t="s">
        <v>9</v>
      </c>
      <c r="C57" s="1091" t="s">
        <v>9</v>
      </c>
      <c r="D57" s="1091"/>
      <c r="E57" s="1091" t="s">
        <v>9</v>
      </c>
      <c r="F57" s="1091" t="str">
        <f>IF(Parameter!B10&lt;&gt;"#",+Parameter!B10,"")</f>
        <v/>
      </c>
      <c r="G57" s="1091" t="s">
        <v>9</v>
      </c>
      <c r="H57" s="1092">
        <f t="shared" si="49"/>
        <v>0</v>
      </c>
      <c r="I57" s="1092">
        <f t="shared" si="50"/>
        <v>0</v>
      </c>
      <c r="J57" s="1092">
        <f t="shared" si="51"/>
        <v>0</v>
      </c>
      <c r="K57" s="1091" t="s">
        <v>9</v>
      </c>
      <c r="L57" s="1091"/>
      <c r="M57" s="1106">
        <f t="shared" si="52"/>
        <v>0</v>
      </c>
      <c r="N57" s="1107">
        <f t="shared" si="53"/>
        <v>0</v>
      </c>
      <c r="O57" s="1108"/>
      <c r="P57" s="1071"/>
      <c r="Q57" s="1109"/>
      <c r="R57" s="1071"/>
      <c r="S57" s="1071"/>
      <c r="T57" s="1109"/>
      <c r="U57" s="1110"/>
      <c r="V57" s="1110"/>
      <c r="W57" s="1110"/>
      <c r="X57" s="1110"/>
      <c r="Y57" s="1111"/>
      <c r="Z57" s="1111"/>
      <c r="AA57" s="1111"/>
      <c r="AB57" s="1111"/>
      <c r="AC57" s="1111"/>
      <c r="AD57" s="1111"/>
      <c r="AE57" s="1112"/>
      <c r="AF57" s="1112"/>
      <c r="AG57" s="1112"/>
      <c r="AH57" s="1112"/>
      <c r="AI57" s="1112"/>
      <c r="AJ57" s="1112"/>
      <c r="AK57" s="1112"/>
      <c r="AL57" s="1112"/>
      <c r="AM57" s="1112"/>
      <c r="AN57" s="1112"/>
      <c r="AO57" s="1388"/>
      <c r="AP57" s="719"/>
      <c r="AS57" s="1103"/>
      <c r="AW57" s="1103"/>
      <c r="BA57" s="1103"/>
      <c r="BB57" s="1104"/>
      <c r="BF57" s="1105"/>
    </row>
    <row r="58" spans="1:58" s="98" customFormat="1" ht="9" customHeight="1" x14ac:dyDescent="0.45">
      <c r="A58" s="1090" t="s">
        <v>9</v>
      </c>
      <c r="B58" s="1091" t="s">
        <v>9</v>
      </c>
      <c r="C58" s="1091" t="s">
        <v>9</v>
      </c>
      <c r="D58" s="1091"/>
      <c r="E58" s="1091" t="s">
        <v>9</v>
      </c>
      <c r="F58" s="1091" t="str">
        <f>IF(Parameter!B11&lt;&gt;"#",+Parameter!B11,"")</f>
        <v/>
      </c>
      <c r="G58" s="1091" t="s">
        <v>9</v>
      </c>
      <c r="H58" s="1092">
        <f t="shared" si="49"/>
        <v>0</v>
      </c>
      <c r="I58" s="1092">
        <f t="shared" si="50"/>
        <v>0</v>
      </c>
      <c r="J58" s="1092">
        <f t="shared" si="51"/>
        <v>0</v>
      </c>
      <c r="K58" s="1091" t="s">
        <v>9</v>
      </c>
      <c r="L58" s="1091"/>
      <c r="M58" s="1106">
        <f t="shared" si="52"/>
        <v>0</v>
      </c>
      <c r="N58" s="1107">
        <f t="shared" si="53"/>
        <v>0</v>
      </c>
      <c r="O58" s="1108"/>
      <c r="P58" s="1071"/>
      <c r="Q58" s="1109"/>
      <c r="R58" s="1071"/>
      <c r="S58" s="1071"/>
      <c r="T58" s="1109"/>
      <c r="U58" s="1110"/>
      <c r="V58" s="1110"/>
      <c r="W58" s="1110"/>
      <c r="X58" s="1110"/>
      <c r="Y58" s="1111"/>
      <c r="Z58" s="1111"/>
      <c r="AA58" s="1111"/>
      <c r="AB58" s="1111"/>
      <c r="AC58" s="1111"/>
      <c r="AD58" s="1111"/>
      <c r="AE58" s="1112"/>
      <c r="AF58" s="1112"/>
      <c r="AG58" s="1112"/>
      <c r="AH58" s="1112"/>
      <c r="AI58" s="1112"/>
      <c r="AJ58" s="1112"/>
      <c r="AK58" s="1112"/>
      <c r="AL58" s="1112"/>
      <c r="AM58" s="1112"/>
      <c r="AN58" s="1112"/>
      <c r="AO58" s="1388"/>
      <c r="AP58" s="719"/>
      <c r="AS58" s="1103"/>
      <c r="AW58" s="1103"/>
      <c r="BA58" s="1103"/>
      <c r="BB58" s="1104"/>
      <c r="BF58" s="1105"/>
    </row>
    <row r="59" spans="1:58" s="98" customFormat="1" ht="9" customHeight="1" x14ac:dyDescent="0.45">
      <c r="A59" s="1090" t="s">
        <v>9</v>
      </c>
      <c r="B59" s="1091" t="s">
        <v>9</v>
      </c>
      <c r="C59" s="1091" t="s">
        <v>9</v>
      </c>
      <c r="D59" s="1091"/>
      <c r="E59" s="1091" t="s">
        <v>9</v>
      </c>
      <c r="F59" s="1091" t="s">
        <v>10</v>
      </c>
      <c r="G59" s="1091" t="s">
        <v>9</v>
      </c>
      <c r="H59" s="1092">
        <f t="shared" si="49"/>
        <v>0</v>
      </c>
      <c r="I59" s="1092">
        <f t="shared" si="50"/>
        <v>0</v>
      </c>
      <c r="J59" s="1092">
        <f t="shared" si="51"/>
        <v>0</v>
      </c>
      <c r="K59" s="1091" t="s">
        <v>9</v>
      </c>
      <c r="L59" s="1091"/>
      <c r="M59" s="1113">
        <f t="shared" si="52"/>
        <v>1</v>
      </c>
      <c r="N59" s="1114">
        <f t="shared" si="53"/>
        <v>1</v>
      </c>
      <c r="O59" s="1115"/>
      <c r="P59" s="1116"/>
      <c r="Q59" s="1117"/>
      <c r="R59" s="1116"/>
      <c r="S59" s="1116"/>
      <c r="T59" s="1117"/>
      <c r="U59" s="1118"/>
      <c r="V59" s="1118"/>
      <c r="W59" s="1118"/>
      <c r="X59" s="1118"/>
      <c r="Y59" s="1119"/>
      <c r="Z59" s="1119"/>
      <c r="AA59" s="1119"/>
      <c r="AB59" s="1119"/>
      <c r="AC59" s="1119"/>
      <c r="AD59" s="1119"/>
      <c r="AE59" s="1120"/>
      <c r="AF59" s="1120"/>
      <c r="AG59" s="1120"/>
      <c r="AH59" s="1120"/>
      <c r="AI59" s="1120"/>
      <c r="AJ59" s="1120"/>
      <c r="AK59" s="1120"/>
      <c r="AL59" s="1120"/>
      <c r="AM59" s="1120"/>
      <c r="AN59" s="1120"/>
      <c r="AO59" s="1389"/>
      <c r="AP59" s="719"/>
      <c r="AS59" s="1103"/>
      <c r="AW59" s="1103"/>
      <c r="BA59" s="1103"/>
      <c r="BB59" s="1104"/>
      <c r="BF59" s="1105"/>
    </row>
    <row r="60" spans="1:58" s="98" customFormat="1" ht="13.5" thickBot="1" x14ac:dyDescent="0.5">
      <c r="A60" s="1090" t="s">
        <v>9</v>
      </c>
      <c r="B60" s="1091" t="s">
        <v>9</v>
      </c>
      <c r="C60" s="1091" t="s">
        <v>9</v>
      </c>
      <c r="D60" s="1091"/>
      <c r="E60" s="1091" t="s">
        <v>9</v>
      </c>
      <c r="F60" s="1091" t="s">
        <v>9</v>
      </c>
      <c r="G60" s="1091" t="s">
        <v>9</v>
      </c>
      <c r="H60" s="1121" t="s">
        <v>9</v>
      </c>
      <c r="I60" s="1121" t="s">
        <v>9</v>
      </c>
      <c r="J60" s="1121" t="s">
        <v>9</v>
      </c>
      <c r="K60" s="1091" t="s">
        <v>9</v>
      </c>
      <c r="L60" s="1091"/>
      <c r="M60" s="1122">
        <f>SUM(M51:M59)</f>
        <v>4</v>
      </c>
      <c r="N60" s="1123">
        <f>SUM(N51:N59)</f>
        <v>4</v>
      </c>
      <c r="O60" s="1188" t="s">
        <v>266</v>
      </c>
      <c r="P60" s="1189">
        <f>+P50+S50+V50+Y50+AB50+AE50+AH50+AK50+AN50</f>
        <v>0</v>
      </c>
      <c r="Q60" s="1125"/>
      <c r="R60" s="1124"/>
      <c r="S60" s="1124"/>
      <c r="T60" s="1125"/>
      <c r="U60" s="1111"/>
      <c r="V60" s="1111"/>
      <c r="W60" s="1111"/>
      <c r="X60" s="1111"/>
      <c r="Y60" s="1111"/>
      <c r="Z60" s="1111"/>
      <c r="AA60" s="1111"/>
      <c r="AB60" s="1111"/>
      <c r="AC60" s="1111"/>
      <c r="AD60" s="1111"/>
      <c r="AE60" s="1112"/>
      <c r="AF60" s="1112"/>
      <c r="AG60" s="1112"/>
      <c r="AH60" s="1112"/>
      <c r="AI60" s="1112"/>
      <c r="AJ60" s="1112"/>
      <c r="AK60" s="1112"/>
      <c r="AL60" s="1112"/>
      <c r="AM60" s="1112"/>
      <c r="AN60" s="1112"/>
      <c r="AO60" s="1126" t="s">
        <v>119</v>
      </c>
      <c r="AP60" s="719"/>
      <c r="AS60" s="1103"/>
      <c r="AW60" s="1103"/>
      <c r="BA60" s="1103"/>
      <c r="BB60" s="1104"/>
      <c r="BF60" s="1105"/>
    </row>
    <row r="61" spans="1:58" s="99" customFormat="1" ht="15.75" thickTop="1" thickBot="1" x14ac:dyDescent="0.5">
      <c r="A61" s="1090" t="s">
        <v>9</v>
      </c>
      <c r="B61" s="1127" t="s">
        <v>21</v>
      </c>
      <c r="C61" s="1127" t="s">
        <v>21</v>
      </c>
      <c r="D61" s="1127"/>
      <c r="E61" s="1127" t="s">
        <v>21</v>
      </c>
      <c r="F61" s="1127" t="s">
        <v>21</v>
      </c>
      <c r="G61" s="1128" t="s">
        <v>21</v>
      </c>
      <c r="H61" s="1378" t="str">
        <f>+I2</f>
        <v>Haushaltskonto</v>
      </c>
      <c r="I61" s="1379"/>
      <c r="J61" s="1129" t="s">
        <v>51</v>
      </c>
      <c r="K61" s="1130">
        <f>IF(H61="X",+AZ46,+K66+K71+K76)</f>
        <v>0</v>
      </c>
      <c r="L61" s="1091"/>
      <c r="M61" s="1131"/>
      <c r="N61" s="1132"/>
      <c r="P61" s="81"/>
      <c r="Q61" s="199"/>
      <c r="R61" s="81"/>
      <c r="S61" s="81"/>
      <c r="T61" s="199"/>
      <c r="U61" s="97"/>
      <c r="W61" s="1133"/>
      <c r="X61" s="1134"/>
      <c r="Y61" s="81"/>
      <c r="Z61" s="199"/>
      <c r="AA61" s="81"/>
      <c r="AB61" s="81"/>
      <c r="AC61" s="199"/>
      <c r="AD61" s="81"/>
      <c r="AE61" s="81"/>
      <c r="AF61" s="199"/>
      <c r="AG61" s="81"/>
      <c r="AH61" s="81"/>
      <c r="AI61" s="199"/>
      <c r="AJ61" s="81"/>
      <c r="AK61" s="81"/>
      <c r="AL61" s="199"/>
      <c r="AM61" s="81"/>
      <c r="AN61" s="81"/>
      <c r="AO61" s="81"/>
      <c r="AP61" s="690"/>
      <c r="AQ61" s="108"/>
      <c r="AR61" s="108"/>
      <c r="AS61" s="203"/>
      <c r="AT61" s="108"/>
      <c r="AU61" s="108"/>
      <c r="AV61" s="108"/>
      <c r="AW61" s="203"/>
      <c r="AX61" s="108"/>
      <c r="AY61" s="108"/>
      <c r="AZ61" s="108"/>
      <c r="BA61" s="203"/>
      <c r="BB61" s="260"/>
      <c r="BF61" s="1135"/>
    </row>
    <row r="62" spans="1:58" s="99" customFormat="1" ht="13.5" thickTop="1" x14ac:dyDescent="0.45">
      <c r="A62" s="1090" t="s">
        <v>9</v>
      </c>
      <c r="B62" s="1127" t="s">
        <v>21</v>
      </c>
      <c r="C62" s="1127" t="s">
        <v>21</v>
      </c>
      <c r="D62" s="1127"/>
      <c r="E62" s="1127" t="s">
        <v>21</v>
      </c>
      <c r="F62" s="1127" t="s">
        <v>21</v>
      </c>
      <c r="G62" s="1128" t="s">
        <v>21</v>
      </c>
      <c r="H62" s="262" t="str">
        <f>IF($H$61="X","intern",IF($H$61=$AQ$4,+AQ5,(IF($H$61=$AQ$9,+AQ10,IF($H$61=$AQ$14,+AQ15,IF($H$61=$AQ$19,+AQ20,IF($H$61=$AQ$24,+AQ25,IF($H$61=$AQ$29,+AQ30,IF($H$61=$AQ$34,+AQ35,IF($H$61=$AQ$39,+AQ40,"Multiselect!"))))))))))</f>
        <v>Multiselect!</v>
      </c>
      <c r="I62" s="263" t="str">
        <f>IF($H$61=$AQ$4,+AR5,(IF($H$61=$AQ$9,+AR10,IF($H$61=$AQ$14,+AR15,IF($H$61=$AQ$19,+AR20,IF($H$61=$AQ$24,+AR25,IF($H$61=$AQ$29,+AR30,IF($H$61=$AQ$34,+AR35,IF($H$61=$AQ$39,+AR40,"")))))))))</f>
        <v/>
      </c>
      <c r="J62" s="593"/>
      <c r="K62" s="594" t="str">
        <f>IF($H$61=$AQ$4,+AS5,(IF($H$61=$AQ$9,+AS10,IF($H$61=$AQ$14,+AS15,IF($H$61=$AQ$19,+AS20,IF($H$61=$AQ$24,+AS25,IF($H$61=$AQ$29,+AS30,IF($H$61=$AQ$34,+AS35,IF($H$61=$AQ$39,+AS40,"")))))))))</f>
        <v/>
      </c>
      <c r="L62" s="1091"/>
      <c r="M62" s="1131"/>
      <c r="N62" s="1132"/>
      <c r="P62" s="81"/>
      <c r="Q62" s="199"/>
      <c r="R62" s="81"/>
      <c r="S62" s="81"/>
      <c r="T62" s="199"/>
      <c r="U62" s="97"/>
      <c r="W62" s="1133"/>
      <c r="X62" s="1134"/>
      <c r="Y62" s="81"/>
      <c r="Z62" s="199"/>
      <c r="AA62" s="81"/>
      <c r="AB62" s="81"/>
      <c r="AC62" s="199"/>
      <c r="AD62" s="81"/>
      <c r="AE62" s="81"/>
      <c r="AF62" s="199"/>
      <c r="AG62" s="81"/>
      <c r="AH62" s="81"/>
      <c r="AI62" s="199"/>
      <c r="AJ62" s="81"/>
      <c r="AK62" s="81"/>
      <c r="AL62" s="199"/>
      <c r="AM62" s="81"/>
      <c r="AN62" s="81"/>
      <c r="AO62" s="81"/>
      <c r="AP62" s="690"/>
      <c r="AQ62" s="108"/>
      <c r="AR62" s="108"/>
      <c r="AS62" s="203"/>
      <c r="AT62" s="108"/>
      <c r="AU62" s="108"/>
      <c r="AV62" s="108"/>
      <c r="AW62" s="203"/>
      <c r="AX62" s="108"/>
      <c r="AY62" s="108"/>
      <c r="AZ62" s="108"/>
      <c r="BA62" s="203"/>
      <c r="BB62" s="260"/>
      <c r="BF62" s="1135"/>
    </row>
    <row r="63" spans="1:58" s="99" customFormat="1" x14ac:dyDescent="0.45">
      <c r="A63" s="1090" t="s">
        <v>9</v>
      </c>
      <c r="B63" s="1127" t="s">
        <v>21</v>
      </c>
      <c r="C63" s="1127" t="s">
        <v>21</v>
      </c>
      <c r="D63" s="1127"/>
      <c r="E63" s="1127" t="s">
        <v>21</v>
      </c>
      <c r="F63" s="1127" t="s">
        <v>21</v>
      </c>
      <c r="G63" s="1128" t="s">
        <v>21</v>
      </c>
      <c r="H63" s="264" t="str">
        <f>IF($H$61="X","intern",IF($H$61=$AQ$4,+AQ6,(IF($H$61=$AQ$9,+AQ11,IF($H$61=$AQ$14,+AQ16,IF($H$61=$AQ$19,+AQ21,IF($H$61=$AQ$24,+AQ26,IF($H$61=$AQ$29,+AQ31,IF($H$61=$AQ$34,+AQ36,IF($H$61=$AQ$39,+AQ41,"Multiselect!"))))))))))</f>
        <v>Multiselect!</v>
      </c>
      <c r="I63" s="265" t="str">
        <f>IF($H$61=$AQ$4,+AR6,(IF($H$61=$AQ$9,+AR11,IF($H$61=$AQ$14,+AR16,IF($H$61=$AQ$19,+AR21,IF($H$61=$AQ$24,+AR26,IF($H$61=$AQ$29,+AR31,IF($H$61=$AQ$34,+AR36,IF($H$61=$AQ$39,+AR41,"")))))))))</f>
        <v/>
      </c>
      <c r="J63" s="595"/>
      <c r="K63" s="596" t="str">
        <f>IF($H$61=$AQ$4,+AS6,(IF($H$61=$AQ$9,+AS11,IF($H$61=$AQ$14,+AS16,IF($H$61=$AQ$19,+AS21,IF($H$61=$AQ$24,+AS26,IF($H$61=$AQ$29,+AS31,IF($H$61=$AQ$34,+AS36,IF($H$61=$AQ$39,+AS41,"")))))))))</f>
        <v/>
      </c>
      <c r="L63" s="1091"/>
      <c r="M63" s="1131"/>
      <c r="N63" s="1132"/>
      <c r="P63" s="81"/>
      <c r="Q63" s="199"/>
      <c r="R63" s="81"/>
      <c r="S63" s="81"/>
      <c r="T63" s="199"/>
      <c r="U63" s="97"/>
      <c r="W63" s="1133"/>
      <c r="Y63" s="81"/>
      <c r="Z63" s="199"/>
      <c r="AA63" s="81"/>
      <c r="AB63" s="81"/>
      <c r="AC63" s="199"/>
      <c r="AD63" s="81"/>
      <c r="AE63" s="81"/>
      <c r="AF63" s="199"/>
      <c r="AG63" s="81"/>
      <c r="AH63" s="81"/>
      <c r="AI63" s="199"/>
      <c r="AJ63" s="81"/>
      <c r="AK63" s="81"/>
      <c r="AL63" s="199"/>
      <c r="AM63" s="81"/>
      <c r="AN63" s="81"/>
      <c r="AO63" s="81"/>
      <c r="AP63" s="690"/>
      <c r="AQ63" s="108"/>
      <c r="AR63" s="108"/>
      <c r="AS63" s="203"/>
      <c r="AT63" s="108"/>
      <c r="AU63" s="108"/>
      <c r="AV63" s="108"/>
      <c r="AW63" s="203"/>
      <c r="AX63" s="108"/>
      <c r="AY63" s="108"/>
      <c r="AZ63" s="108"/>
      <c r="BA63" s="203"/>
      <c r="BB63" s="260"/>
      <c r="BF63" s="1135"/>
    </row>
    <row r="64" spans="1:58" s="99" customFormat="1" x14ac:dyDescent="0.45">
      <c r="A64" s="1090" t="s">
        <v>9</v>
      </c>
      <c r="B64" s="1127" t="s">
        <v>21</v>
      </c>
      <c r="C64" s="1127" t="s">
        <v>21</v>
      </c>
      <c r="D64" s="1127"/>
      <c r="E64" s="1127" t="s">
        <v>21</v>
      </c>
      <c r="F64" s="1127" t="s">
        <v>21</v>
      </c>
      <c r="G64" s="1128" t="s">
        <v>21</v>
      </c>
      <c r="H64" s="264" t="str">
        <f>IF($H$61="X","intern",IF($H$61=$AQ$4,+AQ7,(IF($H$61=$AQ$9,+AQ12,IF($H$61=$AQ$14,+AQ17,IF($H$61=$AQ$19,+AQ22,IF($H$61=$AQ$24,+AQ27,IF($H$61=$AQ$29,+AQ32,IF($H$61=$AQ$34,+AQ37,IF($H$61=$AQ$39,+AQ42,"Multiselect!"))))))))))</f>
        <v>Multiselect!</v>
      </c>
      <c r="I64" s="265" t="str">
        <f>IF($H$61=$AQ$4,+AR7,(IF($H$61=$AQ$9,+AR12,IF($H$61=$AQ$14,+AR17,IF($H$61=$AQ$19,+AR22,IF($H$61=$AQ$24,+AR27,IF($H$61=$AQ$29,+AR32,IF($H$61=$AQ$34,+AR37,IF($H$61=$AQ$39,+AR42,"")))))))))</f>
        <v/>
      </c>
      <c r="J64" s="595"/>
      <c r="K64" s="596" t="str">
        <f>IF($H$61=$AQ$4,+AS7,(IF($H$61=$AQ$9,+AS12,IF($H$61=$AQ$14,+AS17,IF($H$61=$AQ$19,+AS22,IF($H$61=$AQ$24,+AS27,IF($H$61=$AQ$29,+AS32,IF($H$61=$AQ$34,+AS37,IF($H$61=$AQ$39,+AS42,"")))))))))</f>
        <v/>
      </c>
      <c r="L64" s="1091"/>
      <c r="M64" s="1131"/>
      <c r="N64" s="1132"/>
      <c r="P64" s="81"/>
      <c r="Q64" s="199"/>
      <c r="R64" s="81"/>
      <c r="S64" s="81"/>
      <c r="T64" s="199"/>
      <c r="U64" s="97"/>
      <c r="W64" s="1133"/>
      <c r="Y64" s="81"/>
      <c r="Z64" s="199"/>
      <c r="AA64" s="81"/>
      <c r="AB64" s="81"/>
      <c r="AC64" s="199"/>
      <c r="AD64" s="81"/>
      <c r="AE64" s="81"/>
      <c r="AF64" s="199"/>
      <c r="AG64" s="81"/>
      <c r="AH64" s="81"/>
      <c r="AI64" s="199"/>
      <c r="AJ64" s="81"/>
      <c r="AK64" s="81"/>
      <c r="AL64" s="199"/>
      <c r="AM64" s="81"/>
      <c r="AN64" s="81"/>
      <c r="AO64" s="81"/>
      <c r="AP64" s="690"/>
      <c r="AQ64" s="108"/>
      <c r="AR64" s="108"/>
      <c r="AS64" s="203"/>
      <c r="AT64" s="108"/>
      <c r="AU64" s="108"/>
      <c r="AV64" s="108"/>
      <c r="AW64" s="203"/>
      <c r="AX64" s="108"/>
      <c r="AY64" s="108"/>
      <c r="AZ64" s="108"/>
      <c r="BA64" s="203"/>
      <c r="BB64" s="260"/>
      <c r="BF64" s="1135"/>
    </row>
    <row r="65" spans="1:58" s="99" customFormat="1" x14ac:dyDescent="0.45">
      <c r="A65" s="1090" t="s">
        <v>9</v>
      </c>
      <c r="B65" s="1127" t="s">
        <v>21</v>
      </c>
      <c r="C65" s="1127" t="s">
        <v>21</v>
      </c>
      <c r="D65" s="1127"/>
      <c r="E65" s="1127" t="s">
        <v>21</v>
      </c>
      <c r="F65" s="1127" t="s">
        <v>21</v>
      </c>
      <c r="G65" s="1128" t="s">
        <v>21</v>
      </c>
      <c r="H65" s="264" t="str">
        <f>IF($H$61="X","intern",IF($H$61=$AQ$4,+AQ8,(IF($H$61=$AQ$9,+AQ13,IF($H$61=$AQ$14,+AQ18,IF($H$61=$AQ$19,+AQ23,IF($H$61=$AQ$24,+AQ28,IF($H$61=$AQ$29,+AQ33,IF($H$61=$AQ$34,+AQ38,IF($H$61=$AQ$39,+AQ43,"Multiselect!"))))))))))</f>
        <v>Multiselect!</v>
      </c>
      <c r="I65" s="265" t="str">
        <f>IF($H$61=$AQ$4,+AR8,(IF($H$61=$AQ$9,+AR13,IF($H$61=$AQ$14,+AR18,IF($H$61=$AQ$19,+AR23,IF($H$61=$AQ$24,+AR28,IF($H$61=$AQ$29,+AR33,IF($H$61=$AQ$34,+AR38,IF($H$61=$AQ$39,+AR43,"")))))))))</f>
        <v/>
      </c>
      <c r="J65" s="595"/>
      <c r="K65" s="596" t="str">
        <f>IF($H$61=$AQ$4,+AS8,(IF($H$61=$AQ$9,+AS13,IF($H$61=$AQ$14,+AS18,IF($H$61=$AQ$19,+AS23,IF($H$61=$AQ$24,+AS28,IF($H$61=$AQ$29,+AS33,IF($H$61=$AQ$34,+AS38,IF($H$61=$AQ$39,+AS43,"")))))))))</f>
        <v/>
      </c>
      <c r="L65" s="1091"/>
      <c r="M65" s="1131"/>
      <c r="N65" s="1132"/>
      <c r="P65" s="81"/>
      <c r="Q65" s="199"/>
      <c r="R65" s="81"/>
      <c r="S65" s="81"/>
      <c r="T65" s="199"/>
      <c r="U65" s="97"/>
      <c r="W65" s="1133"/>
      <c r="Y65" s="81"/>
      <c r="Z65" s="199"/>
      <c r="AA65" s="81"/>
      <c r="AB65" s="81"/>
      <c r="AC65" s="199"/>
      <c r="AD65" s="81"/>
      <c r="AE65" s="81"/>
      <c r="AF65" s="199"/>
      <c r="AG65" s="81"/>
      <c r="AH65" s="81"/>
      <c r="AI65" s="199"/>
      <c r="AJ65" s="81"/>
      <c r="AK65" s="81"/>
      <c r="AL65" s="199"/>
      <c r="AM65" s="81"/>
      <c r="AN65" s="81"/>
      <c r="AO65" s="81"/>
      <c r="AP65" s="690"/>
      <c r="AQ65" s="108"/>
      <c r="AR65" s="108"/>
      <c r="AS65" s="203"/>
      <c r="AT65" s="108"/>
      <c r="AU65" s="108"/>
      <c r="AV65" s="108"/>
      <c r="AW65" s="203"/>
      <c r="AX65" s="108"/>
      <c r="AY65" s="108"/>
      <c r="AZ65" s="108"/>
      <c r="BA65" s="203"/>
      <c r="BB65" s="260"/>
      <c r="BF65" s="1135"/>
    </row>
    <row r="66" spans="1:58" s="99" customFormat="1" ht="13.5" thickBot="1" x14ac:dyDescent="0.5">
      <c r="A66" s="1090" t="s">
        <v>9</v>
      </c>
      <c r="B66" s="1127" t="s">
        <v>21</v>
      </c>
      <c r="C66" s="1127" t="s">
        <v>21</v>
      </c>
      <c r="D66" s="1127"/>
      <c r="E66" s="1127" t="s">
        <v>21</v>
      </c>
      <c r="F66" s="1127" t="s">
        <v>21</v>
      </c>
      <c r="G66" s="1128" t="s">
        <v>21</v>
      </c>
      <c r="H66" s="1136" t="s">
        <v>21</v>
      </c>
      <c r="I66" s="1137" t="s">
        <v>21</v>
      </c>
      <c r="J66" s="1138" t="s">
        <v>52</v>
      </c>
      <c r="K66" s="1139">
        <f>SUBTOTAL(9,K62:K65)</f>
        <v>0</v>
      </c>
      <c r="L66" s="1091"/>
      <c r="M66" s="1131"/>
      <c r="N66" s="1132"/>
      <c r="P66" s="81"/>
      <c r="Q66" s="199"/>
      <c r="R66" s="81"/>
      <c r="S66" s="81"/>
      <c r="T66" s="199"/>
      <c r="U66" s="97"/>
      <c r="W66" s="1133"/>
      <c r="Y66" s="81"/>
      <c r="Z66" s="199"/>
      <c r="AA66" s="81"/>
      <c r="AB66" s="81"/>
      <c r="AC66" s="199"/>
      <c r="AD66" s="81"/>
      <c r="AE66" s="81"/>
      <c r="AF66" s="199"/>
      <c r="AG66" s="81"/>
      <c r="AH66" s="81"/>
      <c r="AI66" s="199"/>
      <c r="AJ66" s="81"/>
      <c r="AK66" s="81"/>
      <c r="AL66" s="199"/>
      <c r="AM66" s="81"/>
      <c r="AN66" s="81"/>
      <c r="AO66" s="81"/>
      <c r="AP66" s="690"/>
      <c r="AQ66" s="108"/>
      <c r="AR66" s="108"/>
      <c r="AS66" s="203"/>
      <c r="AT66" s="108"/>
      <c r="AU66" s="108"/>
      <c r="AV66" s="108"/>
      <c r="AW66" s="203"/>
      <c r="AX66" s="108"/>
      <c r="AY66" s="108"/>
      <c r="AZ66" s="108"/>
      <c r="BA66" s="203"/>
      <c r="BB66" s="260"/>
      <c r="BF66" s="1135"/>
    </row>
    <row r="67" spans="1:58" s="99" customFormat="1" ht="13.5" thickTop="1" x14ac:dyDescent="0.45">
      <c r="A67" s="1090" t="s">
        <v>9</v>
      </c>
      <c r="B67" s="1127" t="s">
        <v>21</v>
      </c>
      <c r="C67" s="1127" t="s">
        <v>21</v>
      </c>
      <c r="D67" s="1127"/>
      <c r="E67" s="1127" t="s">
        <v>21</v>
      </c>
      <c r="F67" s="1127" t="s">
        <v>21</v>
      </c>
      <c r="G67" s="1128" t="s">
        <v>21</v>
      </c>
      <c r="H67" s="262" t="str">
        <f>IF($H$61="X","intern",IF($H$61=$AQ$4,+AU5,(IF($H$61=$AQ$9,+AU10,IF($H$61=$AQ$14,+AU15,IF($H$61=$AQ$19,+AU20,IF($H$61=$AQ$24,+AU25,IF($H$61=$AQ$29,+AU30,IF($H$61=$AQ$34,+AU35,IF($H$61=$AQ$39,+AU40,"Multiselect!"))))))))))</f>
        <v>Multiselect!</v>
      </c>
      <c r="I67" s="263" t="str">
        <f>IF($H$61=$AQ$4,+AV5,(IF($H$61=$AQ$9,+AV10,IF($H$61=$AQ$14,+AV15,IF($H$61=$AQ$19,+AV20,IF($H$61=$AQ$24,+AV25,IF($H$61=$AQ$29,+AV30,IF($H$61=$AQ$34,+AV35,IF($H$61=$AQ$39,+AV40,"")))))))))</f>
        <v/>
      </c>
      <c r="J67" s="597"/>
      <c r="K67" s="594" t="str">
        <f>IF($H$61=$AQ$4,+AW5,(IF($H$61=$AQ$9,+AW10,IF($H$61=$AQ$14,+AW15,IF($H$61=$AQ$19,+AW20,IF($H$61=$AQ$24,+AW25,IF($H$61=$AQ$29,+AW30,IF($H$61=$AQ$34,+AW35,IF($H$61=$AQ$39,+AW40,"")))))))))</f>
        <v/>
      </c>
      <c r="L67" s="1091"/>
      <c r="M67" s="1131"/>
      <c r="N67" s="1132"/>
      <c r="P67" s="81"/>
      <c r="Q67" s="199"/>
      <c r="R67" s="81"/>
      <c r="S67" s="81"/>
      <c r="T67" s="199"/>
      <c r="U67" s="97"/>
      <c r="W67" s="1133"/>
      <c r="Y67" s="81"/>
      <c r="Z67" s="199"/>
      <c r="AA67" s="81"/>
      <c r="AB67" s="81"/>
      <c r="AC67" s="199"/>
      <c r="AD67" s="81"/>
      <c r="AE67" s="81"/>
      <c r="AF67" s="199"/>
      <c r="AG67" s="81"/>
      <c r="AH67" s="81"/>
      <c r="AI67" s="199"/>
      <c r="AJ67" s="81"/>
      <c r="AK67" s="81"/>
      <c r="AL67" s="199"/>
      <c r="AM67" s="81"/>
      <c r="AN67" s="81"/>
      <c r="AO67" s="81"/>
      <c r="AP67" s="690"/>
      <c r="AQ67" s="108"/>
      <c r="AR67" s="108"/>
      <c r="AS67" s="203"/>
      <c r="AT67" s="108"/>
      <c r="AU67" s="108"/>
      <c r="AV67" s="108"/>
      <c r="AW67" s="203"/>
      <c r="AX67" s="108"/>
      <c r="AY67" s="108"/>
      <c r="AZ67" s="108"/>
      <c r="BA67" s="203"/>
      <c r="BB67" s="260"/>
      <c r="BF67" s="1135"/>
    </row>
    <row r="68" spans="1:58" s="99" customFormat="1" x14ac:dyDescent="0.45">
      <c r="A68" s="1090" t="s">
        <v>9</v>
      </c>
      <c r="B68" s="1127" t="s">
        <v>21</v>
      </c>
      <c r="C68" s="1127" t="s">
        <v>21</v>
      </c>
      <c r="D68" s="1127"/>
      <c r="E68" s="1127" t="s">
        <v>21</v>
      </c>
      <c r="F68" s="1127" t="s">
        <v>21</v>
      </c>
      <c r="G68" s="1128" t="s">
        <v>21</v>
      </c>
      <c r="H68" s="264" t="str">
        <f>IF($H$61="X","intern",IF($H$61=$AQ$4,+AU6,(IF($H$61=$AQ$9,+AU11,IF($H$61=$AQ$14,+AU16,IF($H$61=$AQ$19,+AU21,IF($H$61=$AQ$24,+AU26,IF($H$61=$AQ$29,+AU31,IF($H$61=$AQ$34,+AU36,IF($H$61=$AQ$39,+AU41,"Multiselect!"))))))))))</f>
        <v>Multiselect!</v>
      </c>
      <c r="I68" s="265" t="str">
        <f>IF($H$61=$AQ$4,+AV6,(IF($H$61=$AQ$9,+AV11,IF($H$61=$AQ$14,+AV16,IF($H$61=$AQ$19,+AV21,IF($H$61=$AQ$24,+AV26,IF($H$61=$AQ$29,+AV31,IF($H$61=$AQ$34,+AV36,IF($H$61=$AQ$39,+AV41,"")))))))))</f>
        <v/>
      </c>
      <c r="J68" s="598"/>
      <c r="K68" s="596" t="str">
        <f>IF($H$61=$AQ$4,+AW6,(IF($H$61=$AQ$9,+AW11,IF($H$61=$AQ$14,+AW16,IF($H$61=$AQ$19,+AW21,IF($H$61=$AQ$24,+AW26,IF($H$61=$AQ$29,+AW31,IF($H$61=$AQ$34,+AW36,IF($H$61=$AQ$39,+AW41,"")))))))))</f>
        <v/>
      </c>
      <c r="L68" s="1091"/>
      <c r="M68" s="1131"/>
      <c r="N68" s="1132"/>
      <c r="P68" s="81"/>
      <c r="Q68" s="199"/>
      <c r="R68" s="81"/>
      <c r="S68" s="81"/>
      <c r="T68" s="199"/>
      <c r="U68" s="97"/>
      <c r="V68" s="97"/>
      <c r="W68" s="97"/>
      <c r="Y68" s="81"/>
      <c r="Z68" s="199"/>
      <c r="AA68" s="81"/>
      <c r="AB68" s="81"/>
      <c r="AC68" s="199"/>
      <c r="AD68" s="81"/>
      <c r="AE68" s="81"/>
      <c r="AF68" s="199"/>
      <c r="AG68" s="81"/>
      <c r="AH68" s="81"/>
      <c r="AI68" s="199"/>
      <c r="AJ68" s="81"/>
      <c r="AK68" s="81"/>
      <c r="AL68" s="199"/>
      <c r="AM68" s="81"/>
      <c r="AN68" s="81"/>
      <c r="AO68" s="81"/>
      <c r="AP68" s="690"/>
      <c r="AQ68" s="108"/>
      <c r="AR68" s="108"/>
      <c r="AS68" s="203"/>
      <c r="AT68" s="108"/>
      <c r="AU68" s="108"/>
      <c r="AV68" s="108"/>
      <c r="AW68" s="203"/>
      <c r="AX68" s="108"/>
      <c r="AY68" s="108"/>
      <c r="AZ68" s="108"/>
      <c r="BA68" s="203"/>
      <c r="BB68" s="260"/>
      <c r="BF68" s="1135"/>
    </row>
    <row r="69" spans="1:58" s="99" customFormat="1" x14ac:dyDescent="0.45">
      <c r="A69" s="1090" t="s">
        <v>9</v>
      </c>
      <c r="B69" s="1127" t="s">
        <v>21</v>
      </c>
      <c r="C69" s="1127" t="s">
        <v>21</v>
      </c>
      <c r="D69" s="1127"/>
      <c r="E69" s="1127" t="s">
        <v>21</v>
      </c>
      <c r="F69" s="1127" t="s">
        <v>21</v>
      </c>
      <c r="G69" s="1128" t="s">
        <v>21</v>
      </c>
      <c r="H69" s="264" t="str">
        <f>IF($H$61="X","intern",IF($H$61=$AQ$4,+AU7,(IF($H$61=$AQ$9,+AU12,IF($H$61=$AQ$14,+AU17,IF($H$61=$AQ$19,+AU22,IF($H$61=$AQ$24,+AU27,IF($H$61=$AQ$29,+AU32,IF($H$61=$AQ$34,+AU37,IF($H$61=$AQ$39,+AU42,"Multiselect!"))))))))))</f>
        <v>Multiselect!</v>
      </c>
      <c r="I69" s="265" t="str">
        <f>IF($H$61=$AQ$4,+AV7,(IF($H$61=$AQ$9,+AV12,IF($H$61=$AQ$14,+AV17,IF($H$61=$AQ$19,+AV22,IF($H$61=$AQ$24,+AV27,IF($H$61=$AQ$29,+AV32,IF($H$61=$AQ$34,+AV37,IF($H$61=$AQ$39,+AV42,"")))))))))</f>
        <v/>
      </c>
      <c r="J69" s="598"/>
      <c r="K69" s="596" t="str">
        <f>IF($H$61=$AQ$4,+AW7,(IF($H$61=$AQ$9,+AW12,IF($H$61=$AQ$14,+AW17,IF($H$61=$AQ$19,+AW22,IF($H$61=$AQ$24,+AW27,IF($H$61=$AQ$29,+AW32,IF($H$61=$AQ$34,+AW37,IF($H$61=$AQ$39,+AW42,"")))))))))</f>
        <v/>
      </c>
      <c r="L69" s="1091"/>
      <c r="M69" s="1131"/>
      <c r="N69" s="1132"/>
      <c r="P69" s="81"/>
      <c r="Q69" s="199"/>
      <c r="R69" s="81"/>
      <c r="S69" s="81"/>
      <c r="T69" s="199"/>
      <c r="U69" s="97"/>
      <c r="V69" s="97"/>
      <c r="W69" s="97"/>
      <c r="Y69" s="81"/>
      <c r="Z69" s="199"/>
      <c r="AA69" s="81"/>
      <c r="AB69" s="81"/>
      <c r="AC69" s="199"/>
      <c r="AD69" s="81"/>
      <c r="AE69" s="81"/>
      <c r="AF69" s="199"/>
      <c r="AG69" s="81"/>
      <c r="AH69" s="81"/>
      <c r="AI69" s="199"/>
      <c r="AJ69" s="81"/>
      <c r="AK69" s="81"/>
      <c r="AL69" s="199"/>
      <c r="AM69" s="81"/>
      <c r="AN69" s="81"/>
      <c r="AO69" s="81"/>
      <c r="AP69" s="690"/>
      <c r="AQ69" s="108"/>
      <c r="AR69" s="108"/>
      <c r="AS69" s="203"/>
      <c r="AT69" s="108"/>
      <c r="AU69" s="108"/>
      <c r="AV69" s="108"/>
      <c r="AW69" s="203"/>
      <c r="AX69" s="108"/>
      <c r="AY69" s="108"/>
      <c r="AZ69" s="108"/>
      <c r="BA69" s="203"/>
      <c r="BB69" s="260"/>
      <c r="BF69" s="1135"/>
    </row>
    <row r="70" spans="1:58" s="99" customFormat="1" x14ac:dyDescent="0.45">
      <c r="A70" s="1090" t="s">
        <v>9</v>
      </c>
      <c r="B70" s="1127" t="s">
        <v>21</v>
      </c>
      <c r="C70" s="1127" t="s">
        <v>21</v>
      </c>
      <c r="D70" s="1127"/>
      <c r="E70" s="1127" t="s">
        <v>21</v>
      </c>
      <c r="F70" s="1127" t="s">
        <v>21</v>
      </c>
      <c r="G70" s="1128" t="s">
        <v>21</v>
      </c>
      <c r="H70" s="264" t="str">
        <f>IF($H$61="X","intern",IF($H$61=$AQ$4,+AU8,(IF($H$61=$AQ$9,+AU13,IF($H$61=$AQ$14,+AU18,IF($H$61=$AQ$19,+AU23,IF($H$61=$AQ$24,+AU28,IF($H$61=$AQ$29,+AU33,IF($H$61=$AQ$34,+AU38,IF($H$61=$AQ$39,+AU43,"Multiselect!"))))))))))</f>
        <v>Multiselect!</v>
      </c>
      <c r="I70" s="265" t="str">
        <f>IF($H$61=$AQ$4,+AV8,(IF($H$61=$AQ$9,+AV13,IF($H$61=$AQ$14,+AV18,IF($H$61=$AQ$19,+AV23,IF($H$61=$AQ$24,+AV28,IF($H$61=$AQ$29,+AV33,IF($H$61=$AQ$34,+AV38,IF($H$61=$AQ$39,+AV43,"")))))))))</f>
        <v/>
      </c>
      <c r="J70" s="598"/>
      <c r="K70" s="596" t="str">
        <f>IF($H$61=$AQ$4,+AW8,(IF($H$61=$AQ$9,+AW13,IF($H$61=$AQ$14,+AW18,IF($H$61=$AQ$19,+AW23,IF($H$61=$AQ$24,+AW28,IF($H$61=$AQ$29,+AW33,IF($H$61=$AQ$34,+AW38,IF($H$61=$AQ$39,+AW43,"")))))))))</f>
        <v/>
      </c>
      <c r="L70" s="1091"/>
      <c r="M70" s="1131"/>
      <c r="N70" s="1132"/>
      <c r="P70" s="81"/>
      <c r="Q70" s="199"/>
      <c r="R70" s="81"/>
      <c r="S70" s="81"/>
      <c r="T70" s="199"/>
      <c r="U70" s="97"/>
      <c r="W70" s="1133"/>
      <c r="Y70" s="81"/>
      <c r="Z70" s="199"/>
      <c r="AA70" s="81"/>
      <c r="AB70" s="81"/>
      <c r="AC70" s="199"/>
      <c r="AD70" s="81"/>
      <c r="AE70" s="81"/>
      <c r="AF70" s="199"/>
      <c r="AG70" s="81"/>
      <c r="AH70" s="81"/>
      <c r="AI70" s="199"/>
      <c r="AJ70" s="81"/>
      <c r="AK70" s="81"/>
      <c r="AL70" s="199"/>
      <c r="AM70" s="81"/>
      <c r="AN70" s="81"/>
      <c r="AO70" s="81"/>
      <c r="AP70" s="690"/>
      <c r="AQ70" s="108"/>
      <c r="AR70" s="108"/>
      <c r="AS70" s="203"/>
      <c r="AT70" s="108"/>
      <c r="AU70" s="108"/>
      <c r="AV70" s="108"/>
      <c r="AW70" s="203"/>
      <c r="AX70" s="108"/>
      <c r="AY70" s="108"/>
      <c r="AZ70" s="108"/>
      <c r="BA70" s="203"/>
      <c r="BB70" s="260"/>
      <c r="BF70" s="1135"/>
    </row>
    <row r="71" spans="1:58" s="99" customFormat="1" ht="13.5" thickBot="1" x14ac:dyDescent="0.5">
      <c r="A71" s="1090" t="s">
        <v>9</v>
      </c>
      <c r="B71" s="1127" t="s">
        <v>21</v>
      </c>
      <c r="C71" s="1127" t="s">
        <v>21</v>
      </c>
      <c r="D71" s="1127"/>
      <c r="E71" s="1127" t="s">
        <v>21</v>
      </c>
      <c r="F71" s="1127" t="s">
        <v>21</v>
      </c>
      <c r="G71" s="1128" t="s">
        <v>21</v>
      </c>
      <c r="H71" s="1140" t="s">
        <v>21</v>
      </c>
      <c r="I71" s="1137" t="s">
        <v>21</v>
      </c>
      <c r="J71" s="1138" t="s">
        <v>53</v>
      </c>
      <c r="K71" s="1139">
        <f>SUBTOTAL(9,K67:K70)</f>
        <v>0</v>
      </c>
      <c r="L71" s="1091"/>
      <c r="M71" s="1141"/>
      <c r="N71" s="1142"/>
      <c r="P71" s="81"/>
      <c r="Q71" s="199"/>
      <c r="R71" s="81"/>
      <c r="S71" s="81"/>
      <c r="T71" s="199"/>
      <c r="U71" s="97"/>
      <c r="W71" s="1133"/>
      <c r="Y71" s="81"/>
      <c r="Z71" s="199"/>
      <c r="AA71" s="81"/>
      <c r="AB71" s="81"/>
      <c r="AC71" s="199"/>
      <c r="AD71" s="81"/>
      <c r="AE71" s="81"/>
      <c r="AF71" s="199"/>
      <c r="AG71" s="81"/>
      <c r="AH71" s="81"/>
      <c r="AI71" s="199"/>
      <c r="AJ71" s="81"/>
      <c r="AK71" s="81"/>
      <c r="AL71" s="199"/>
      <c r="AM71" s="81"/>
      <c r="AN71" s="81"/>
      <c r="AO71" s="81"/>
      <c r="AP71" s="690"/>
      <c r="AQ71" s="108"/>
      <c r="AR71" s="108"/>
      <c r="AS71" s="203"/>
      <c r="AT71" s="108"/>
      <c r="AU71" s="108"/>
      <c r="AV71" s="108"/>
      <c r="AW71" s="203"/>
      <c r="AX71" s="108"/>
      <c r="AY71" s="108"/>
      <c r="AZ71" s="108"/>
      <c r="BA71" s="203"/>
      <c r="BB71" s="260"/>
      <c r="BF71" s="1135"/>
    </row>
    <row r="72" spans="1:58" s="99" customFormat="1" ht="13.5" thickTop="1" x14ac:dyDescent="0.45">
      <c r="A72" s="1090" t="s">
        <v>9</v>
      </c>
      <c r="B72" s="1127" t="s">
        <v>21</v>
      </c>
      <c r="C72" s="1127" t="s">
        <v>21</v>
      </c>
      <c r="D72" s="1127"/>
      <c r="E72" s="1127" t="s">
        <v>21</v>
      </c>
      <c r="F72" s="1127" t="s">
        <v>21</v>
      </c>
      <c r="G72" s="1128" t="s">
        <v>21</v>
      </c>
      <c r="H72" s="262" t="str">
        <f>IF($H$61="X","intern",IF($H$61=$AQ$4,+AY5,(IF($H$61=$AQ$9,+AY10,IF($H$61=$AQ$14,+AY15,IF($H$61=$AQ$19,+AY20,IF($H$61=$AQ$24,+AY25,IF($H$61=$AQ$29,+AY30,IF($H$61=$AQ$34,+AY35,IF($H$61=$AQ$39,+AY40,"Multiselect!"))))))))))</f>
        <v>Multiselect!</v>
      </c>
      <c r="I72" s="263" t="str">
        <f>IF($H$61=$AQ$4,+AZ5,(IF($H$61=$AQ$9,+AZ10,IF($H$61=$AQ$14,+AZ15,IF($H$61=$AQ$19,+AZ20,IF($H$61=$AQ$24,+AZ25,IF($H$61=$AQ$29,+AZ30,IF($H$61=$AQ$34,+AZ35,IF($H$61=$AQ$39,+AZ40,"")))))))))</f>
        <v/>
      </c>
      <c r="J72" s="597"/>
      <c r="K72" s="594" t="str">
        <f>IF($H$61=$AQ$4,+BA5,(IF($H$61=$AQ$9,+BA10,IF($H$61=$AQ$14,+BA15,IF($H$61=$AQ$19,+BA20,IF($H$61=$AQ$24,+BA25,IF($H$61=$AQ$29,+BA30,IF($H$61=$AQ$34,+BA35,IF($H$61=$AQ$39,+BA40,"")))))))))</f>
        <v/>
      </c>
      <c r="L72" s="1091"/>
      <c r="M72" s="1141"/>
      <c r="N72" s="1142"/>
      <c r="P72" s="81"/>
      <c r="Q72" s="199"/>
      <c r="R72" s="81"/>
      <c r="S72" s="81"/>
      <c r="T72" s="199"/>
      <c r="U72" s="97"/>
      <c r="V72" s="97"/>
      <c r="W72" s="97"/>
      <c r="X72" s="97"/>
      <c r="Y72" s="97"/>
      <c r="Z72" s="97"/>
      <c r="AA72" s="81"/>
      <c r="AB72" s="81"/>
      <c r="AC72" s="199"/>
      <c r="AD72" s="81"/>
      <c r="AE72" s="81"/>
      <c r="AF72" s="199"/>
      <c r="AG72" s="81"/>
      <c r="AH72" s="81"/>
      <c r="AI72" s="199"/>
      <c r="AJ72" s="81"/>
      <c r="AK72" s="81"/>
      <c r="AL72" s="199"/>
      <c r="AM72" s="81"/>
      <c r="AN72" s="81"/>
      <c r="AO72" s="81"/>
      <c r="AP72" s="690"/>
      <c r="AQ72" s="108"/>
      <c r="AR72" s="108"/>
      <c r="AS72" s="203"/>
      <c r="AT72" s="108"/>
      <c r="AU72" s="108"/>
      <c r="AV72" s="108"/>
      <c r="AW72" s="203"/>
      <c r="AX72" s="108"/>
      <c r="AY72" s="108"/>
      <c r="AZ72" s="108"/>
      <c r="BA72" s="203"/>
      <c r="BB72" s="260"/>
      <c r="BF72" s="1135"/>
    </row>
    <row r="73" spans="1:58" s="99" customFormat="1" x14ac:dyDescent="0.45">
      <c r="A73" s="1090" t="s">
        <v>9</v>
      </c>
      <c r="B73" s="1127" t="s">
        <v>21</v>
      </c>
      <c r="C73" s="1127" t="s">
        <v>21</v>
      </c>
      <c r="D73" s="1127"/>
      <c r="E73" s="1127" t="s">
        <v>21</v>
      </c>
      <c r="F73" s="1127" t="s">
        <v>21</v>
      </c>
      <c r="G73" s="1128" t="s">
        <v>21</v>
      </c>
      <c r="H73" s="264" t="str">
        <f>IF($H$61="X","intern",IF($H$61=$AQ$4,+AY6,(IF($H$61=$AQ$9,+AY11,IF($H$61=$AQ$14,+AY16,IF($H$61=$AQ$19,+AY21,IF($H$61=$AQ$24,+AY26,IF($H$61=$AQ$29,+AY31,IF($H$61=$AQ$34,+AY36,IF($H$61=$AQ$39,+AY41,"Multiselect!"))))))))))</f>
        <v>Multiselect!</v>
      </c>
      <c r="I73" s="265" t="str">
        <f>IF($H$61=$AQ$4,+AZ6,(IF($H$61=$AQ$9,+AZ11,IF($H$61=$AQ$14,+AZ16,IF($H$61=$AQ$19,+AZ21,IF($H$61=$AQ$24,+AZ26,IF($H$61=$AQ$29,+AZ31,IF($H$61=$AQ$34,+AZ36,IF($H$61=$AQ$39,+AZ41,"")))))))))</f>
        <v/>
      </c>
      <c r="J73" s="598"/>
      <c r="K73" s="596" t="str">
        <f>IF($H$61=$AQ$4,+BA6,(IF($H$61=$AQ$9,+BA11,IF($H$61=$AQ$14,+BA16,IF($H$61=$AQ$19,+BA21,IF($H$61=$AQ$24,+BA26,IF($H$61=$AQ$29,+BA31,IF($H$61=$AQ$34,+BA36,IF($H$61=$AQ$39,+BA41,"")))))))))</f>
        <v/>
      </c>
      <c r="L73" s="1091"/>
      <c r="M73" s="1141"/>
      <c r="N73" s="1142"/>
      <c r="P73" s="81"/>
      <c r="Q73" s="199"/>
      <c r="R73" s="81"/>
      <c r="S73" s="81"/>
      <c r="T73" s="199"/>
      <c r="U73" s="97"/>
      <c r="V73" s="97"/>
      <c r="W73" s="97"/>
      <c r="X73" s="97"/>
      <c r="Y73" s="97"/>
      <c r="Z73" s="97"/>
      <c r="AA73" s="81"/>
      <c r="AB73" s="81"/>
      <c r="AC73" s="199"/>
      <c r="AD73" s="81"/>
      <c r="AE73" s="81"/>
      <c r="AF73" s="199"/>
      <c r="AG73" s="81"/>
      <c r="AH73" s="81"/>
      <c r="AI73" s="199"/>
      <c r="AJ73" s="81"/>
      <c r="AK73" s="81"/>
      <c r="AL73" s="199"/>
      <c r="AM73" s="81"/>
      <c r="AN73" s="81"/>
      <c r="AO73" s="81"/>
      <c r="AP73" s="690"/>
      <c r="AQ73" s="108"/>
      <c r="AR73" s="108"/>
      <c r="AS73" s="203"/>
      <c r="AT73" s="108"/>
      <c r="AU73" s="108"/>
      <c r="AV73" s="108"/>
      <c r="AW73" s="203"/>
      <c r="AX73" s="108"/>
      <c r="AY73" s="108"/>
      <c r="AZ73" s="108"/>
      <c r="BA73" s="203"/>
      <c r="BB73" s="260"/>
      <c r="BF73" s="1135"/>
    </row>
    <row r="74" spans="1:58" s="99" customFormat="1" x14ac:dyDescent="0.45">
      <c r="A74" s="1090" t="s">
        <v>9</v>
      </c>
      <c r="B74" s="1127" t="s">
        <v>21</v>
      </c>
      <c r="C74" s="1127" t="s">
        <v>21</v>
      </c>
      <c r="D74" s="1127"/>
      <c r="E74" s="1127" t="s">
        <v>21</v>
      </c>
      <c r="F74" s="1127" t="s">
        <v>21</v>
      </c>
      <c r="G74" s="1128" t="s">
        <v>21</v>
      </c>
      <c r="H74" s="264" t="str">
        <f>IF($H$61="X","intern",IF($H$61=$AQ$4,+AY7,(IF($H$61=$AQ$9,+AY12,IF($H$61=$AQ$14,+AY17,IF($H$61=$AQ$19,+AY22,IF($H$61=$AQ$24,+AY27,IF($H$61=$AQ$29,+AY32,IF($H$61=$AQ$34,+AY37,IF($H$61=$AQ$39,+AY42,"Multiselect!"))))))))))</f>
        <v>Multiselect!</v>
      </c>
      <c r="I74" s="265" t="str">
        <f>IF($H$61=$AQ$4,+AZ7,(IF($H$61=$AQ$9,+AZ12,IF($H$61=$AQ$14,+AZ17,IF($H$61=$AQ$19,+AZ22,IF($H$61=$AQ$24,+AZ27,IF($H$61=$AQ$29,+AZ32,IF($H$61=$AQ$34,+AZ37,IF($H$61=$AQ$39,+AZ42,"")))))))))</f>
        <v/>
      </c>
      <c r="J74" s="598"/>
      <c r="K74" s="596" t="str">
        <f>IF($H$61=$AQ$4,+BA7,(IF($H$61=$AQ$9,+BA12,IF($H$61=$AQ$14,+BA17,IF($H$61=$AQ$19,+BA22,IF($H$61=$AQ$24,+BA27,IF($H$61=$AQ$29,+BA32,IF($H$61=$AQ$34,+BA37,IF($H$61=$AQ$39,+BA42,"")))))))))</f>
        <v/>
      </c>
      <c r="L74" s="1091"/>
      <c r="M74" s="1141"/>
      <c r="N74" s="1142"/>
      <c r="O74" s="81"/>
      <c r="P74" s="81"/>
      <c r="Q74" s="199"/>
      <c r="R74" s="81"/>
      <c r="S74" s="81"/>
      <c r="T74" s="199"/>
      <c r="U74" s="97"/>
      <c r="V74" s="97"/>
      <c r="W74" s="97"/>
      <c r="X74" s="97"/>
      <c r="Y74" s="97"/>
      <c r="Z74" s="97"/>
      <c r="AA74" s="81"/>
      <c r="AB74" s="81"/>
      <c r="AC74" s="199"/>
      <c r="AD74" s="81"/>
      <c r="AE74" s="81"/>
      <c r="AF74" s="199"/>
      <c r="AG74" s="81"/>
      <c r="AH74" s="81"/>
      <c r="AI74" s="199"/>
      <c r="AJ74" s="81"/>
      <c r="AK74" s="81"/>
      <c r="AL74" s="199"/>
      <c r="AM74" s="81"/>
      <c r="AN74" s="81"/>
      <c r="AO74" s="81"/>
      <c r="AP74" s="690"/>
      <c r="AQ74" s="108"/>
      <c r="AR74" s="108"/>
      <c r="AS74" s="203"/>
      <c r="AT74" s="108"/>
      <c r="AU74" s="108"/>
      <c r="AV74" s="108"/>
      <c r="AW74" s="203"/>
      <c r="AX74" s="108"/>
      <c r="AY74" s="108"/>
      <c r="AZ74" s="108"/>
      <c r="BA74" s="203"/>
      <c r="BB74" s="260"/>
      <c r="BF74" s="1135"/>
    </row>
    <row r="75" spans="1:58" s="99" customFormat="1" x14ac:dyDescent="0.45">
      <c r="A75" s="1090" t="s">
        <v>9</v>
      </c>
      <c r="B75" s="1127" t="s">
        <v>21</v>
      </c>
      <c r="C75" s="1127" t="s">
        <v>21</v>
      </c>
      <c r="D75" s="1127"/>
      <c r="E75" s="1127" t="s">
        <v>21</v>
      </c>
      <c r="F75" s="1127" t="s">
        <v>21</v>
      </c>
      <c r="G75" s="1128" t="s">
        <v>21</v>
      </c>
      <c r="H75" s="264" t="str">
        <f>IF($H$61="X","intern",IF($H$61=$AQ$4,+AY8,(IF($H$61=$AQ$9,+AY13,IF($H$61=$AQ$14,+AY18,IF($H$61=$AQ$19,+AY23,IF($H$61=$AQ$24,+AY28,IF($H$61=$AQ$29,+AY33,IF($H$61=$AQ$34,+AY38,IF($H$61=$AQ$39,+AY43,"Multiselect!"))))))))))</f>
        <v>Multiselect!</v>
      </c>
      <c r="I75" s="265" t="str">
        <f>IF($H$61=$AQ$4,+AZ8,(IF($H$61=$AQ$9,+AZ13,IF($H$61=$AQ$14,+AZ18,IF($H$61=$AQ$19,+AZ23,IF($H$61=$AQ$24,+AZ28,IF($H$61=$AQ$29,+AZ33,IF($H$61=$AQ$34,+AZ38,IF($H$61=$AQ$39,+AZ43,"")))))))))</f>
        <v/>
      </c>
      <c r="J75" s="598"/>
      <c r="K75" s="596" t="str">
        <f>IF($H$61=$AQ$4,+BA8,(IF($H$61=$AQ$9,+BA13,IF($H$61=$AQ$14,+BA18,IF($H$61=$AQ$19,+BA23,IF($H$61=$AQ$24,+BA28,IF($H$61=$AQ$29,+BA33,IF($H$61=$AQ$34,+BA38,IF($H$61=$AQ$39,+BA43,"")))))))))</f>
        <v/>
      </c>
      <c r="L75" s="1091"/>
      <c r="M75" s="1141"/>
      <c r="N75" s="1142"/>
      <c r="O75" s="81"/>
      <c r="Q75" s="1133"/>
      <c r="R75" s="81"/>
      <c r="S75" s="81"/>
      <c r="T75" s="199"/>
      <c r="U75" s="81"/>
      <c r="V75" s="81"/>
      <c r="W75" s="199"/>
      <c r="X75" s="81"/>
      <c r="Y75" s="81"/>
      <c r="Z75" s="199"/>
      <c r="AA75" s="81"/>
      <c r="AB75" s="81"/>
      <c r="AC75" s="199"/>
      <c r="AD75" s="81"/>
      <c r="AE75" s="81"/>
      <c r="AF75" s="199"/>
      <c r="AG75" s="81"/>
      <c r="AH75" s="81"/>
      <c r="AI75" s="199"/>
      <c r="AJ75" s="81"/>
      <c r="AK75" s="81"/>
      <c r="AL75" s="199"/>
      <c r="AM75" s="81"/>
      <c r="AN75" s="81"/>
      <c r="AO75" s="81"/>
      <c r="AP75" s="690"/>
      <c r="AQ75" s="108"/>
      <c r="AR75" s="108"/>
      <c r="AS75" s="203"/>
      <c r="AT75" s="108"/>
      <c r="AU75" s="108"/>
      <c r="AV75" s="108"/>
      <c r="AW75" s="203"/>
      <c r="AX75" s="108"/>
      <c r="AY75" s="108"/>
      <c r="AZ75" s="108"/>
      <c r="BA75" s="203"/>
      <c r="BB75" s="260"/>
      <c r="BF75" s="1135"/>
    </row>
    <row r="76" spans="1:58" s="100" customFormat="1" ht="13.5" thickBot="1" x14ac:dyDescent="0.5">
      <c r="A76" s="1090" t="s">
        <v>9</v>
      </c>
      <c r="B76" s="1127" t="s">
        <v>21</v>
      </c>
      <c r="C76" s="1127" t="s">
        <v>21</v>
      </c>
      <c r="D76" s="1127"/>
      <c r="E76" s="1127" t="s">
        <v>21</v>
      </c>
      <c r="F76" s="1127" t="s">
        <v>21</v>
      </c>
      <c r="G76" s="1128" t="s">
        <v>21</v>
      </c>
      <c r="H76" s="1140" t="s">
        <v>21</v>
      </c>
      <c r="I76" s="1137" t="s">
        <v>21</v>
      </c>
      <c r="J76" s="1138" t="s">
        <v>54</v>
      </c>
      <c r="K76" s="1139">
        <f>SUBTOTAL(9,K72:K75)</f>
        <v>0</v>
      </c>
      <c r="L76" s="1091"/>
      <c r="M76" s="1141"/>
      <c r="N76" s="1142"/>
      <c r="O76" s="81"/>
      <c r="P76" s="81"/>
      <c r="Q76" s="199"/>
      <c r="R76" s="81"/>
      <c r="S76" s="81"/>
      <c r="T76" s="199"/>
      <c r="U76" s="81"/>
      <c r="V76" s="81"/>
      <c r="W76" s="199"/>
      <c r="X76" s="81"/>
      <c r="Y76" s="81"/>
      <c r="Z76" s="199"/>
      <c r="AA76" s="81"/>
      <c r="AB76" s="81"/>
      <c r="AC76" s="199"/>
      <c r="AD76" s="81"/>
      <c r="AE76" s="81"/>
      <c r="AF76" s="199"/>
      <c r="AG76" s="81"/>
      <c r="AH76" s="81"/>
      <c r="AI76" s="199"/>
      <c r="AJ76" s="81"/>
      <c r="AK76" s="81"/>
      <c r="AL76" s="199"/>
      <c r="AM76" s="81"/>
      <c r="AN76" s="81"/>
      <c r="AO76" s="81"/>
      <c r="AP76" s="690"/>
      <c r="AQ76" s="108"/>
      <c r="AR76" s="108"/>
      <c r="AS76" s="203"/>
      <c r="AT76" s="108"/>
      <c r="AU76" s="108"/>
      <c r="AV76" s="108"/>
      <c r="AW76" s="203"/>
      <c r="AX76" s="108"/>
      <c r="AY76" s="108"/>
      <c r="AZ76" s="108"/>
      <c r="BA76" s="203"/>
      <c r="BB76" s="260"/>
      <c r="BF76" s="1143"/>
    </row>
    <row r="77" spans="1:58" ht="13.5" thickTop="1" x14ac:dyDescent="0.45"/>
  </sheetData>
  <sheetProtection formatCells="0" sort="0" autoFilter="0"/>
  <autoFilter ref="B3:G77" xr:uid="{C9B5AE4C-DEA8-49C7-8AC7-4A1A3F9662BC}"/>
  <mergeCells count="15">
    <mergeCell ref="AO51:AO59"/>
    <mergeCell ref="F2:H2"/>
    <mergeCell ref="I2:K2"/>
    <mergeCell ref="AR45:AZ45"/>
    <mergeCell ref="H61:I61"/>
    <mergeCell ref="K48:K50"/>
    <mergeCell ref="AQ47:AZ47"/>
    <mergeCell ref="AQ3:AR3"/>
    <mergeCell ref="AQ44:AV44"/>
    <mergeCell ref="B48:B49"/>
    <mergeCell ref="C48:D49"/>
    <mergeCell ref="A48:A49"/>
    <mergeCell ref="AP48:AP49"/>
    <mergeCell ref="C50:D50"/>
    <mergeCell ref="H50:J50"/>
  </mergeCells>
  <conditionalFormatting sqref="A2:A47">
    <cfRule type="expression" dxfId="1152" priority="244">
      <formula>ISERROR($K2)</formula>
    </cfRule>
  </conditionalFormatting>
  <conditionalFormatting sqref="A2:A48">
    <cfRule type="cellIs" dxfId="1151" priority="242" operator="equal">
      <formula>""</formula>
    </cfRule>
  </conditionalFormatting>
  <conditionalFormatting sqref="A4:A47">
    <cfRule type="expression" dxfId="1150" priority="193">
      <formula>AND($L4=0,$L$3&lt;&gt;0)</formula>
    </cfRule>
    <cfRule type="expression" dxfId="1149" priority="243">
      <formula>L4=1</formula>
    </cfRule>
  </conditionalFormatting>
  <conditionalFormatting sqref="A50">
    <cfRule type="cellIs" dxfId="1148" priority="194" operator="equal">
      <formula>""</formula>
    </cfRule>
  </conditionalFormatting>
  <conditionalFormatting sqref="A48:B49 AP48:AP49">
    <cfRule type="expression" dxfId="1147" priority="240">
      <formula>AND($M$49&lt;&gt;0,$BE$2=0)</formula>
    </cfRule>
  </conditionalFormatting>
  <conditionalFormatting sqref="B2">
    <cfRule type="expression" dxfId="1146" priority="354">
      <formula>$B$50="ü"</formula>
    </cfRule>
    <cfRule type="expression" dxfId="1145" priority="355">
      <formula>$B$50="y"</formula>
    </cfRule>
  </conditionalFormatting>
  <conditionalFormatting sqref="B4:B25 B27:B47">
    <cfRule type="cellIs" dxfId="1144" priority="84" operator="equal">
      <formula>"x"</formula>
    </cfRule>
    <cfRule type="cellIs" dxfId="1143" priority="83" operator="equal">
      <formula>""</formula>
    </cfRule>
    <cfRule type="expression" dxfId="1140" priority="87">
      <formula>AND($B4&gt;0,$M4=0,$B4&lt;&gt;"x")</formula>
    </cfRule>
    <cfRule type="expression" dxfId="1139" priority="88">
      <formula>A4&lt;&gt;"!"</formula>
    </cfRule>
  </conditionalFormatting>
  <conditionalFormatting sqref="B4:B47">
    <cfRule type="cellIs" dxfId="1138" priority="53" operator="equal">
      <formula>"-"</formula>
    </cfRule>
    <cfRule type="expression" dxfId="1137" priority="54">
      <formula>AND($B$50="ü",$B4="")</formula>
    </cfRule>
  </conditionalFormatting>
  <conditionalFormatting sqref="B48">
    <cfRule type="expression" dxfId="1136" priority="191">
      <formula>$B$50="ü"</formula>
    </cfRule>
  </conditionalFormatting>
  <conditionalFormatting sqref="B48:B49">
    <cfRule type="cellIs" dxfId="1135" priority="162" operator="equal">
      <formula>"geht nicht!"</formula>
    </cfRule>
  </conditionalFormatting>
  <conditionalFormatting sqref="B50">
    <cfRule type="expression" dxfId="1134" priority="226">
      <formula>$AQ$50&gt;0</formula>
    </cfRule>
    <cfRule type="cellIs" dxfId="1133" priority="228" operator="equal">
      <formula>"ü"</formula>
    </cfRule>
    <cfRule type="cellIs" dxfId="1132" priority="227" operator="equal">
      <formula>"y"</formula>
    </cfRule>
  </conditionalFormatting>
  <conditionalFormatting sqref="B2:K2">
    <cfRule type="expression" dxfId="1131" priority="142">
      <formula>$BE$2&lt;&gt;0</formula>
    </cfRule>
  </conditionalFormatting>
  <conditionalFormatting sqref="C3">
    <cfRule type="expression" dxfId="1130" priority="232">
      <formula>$A$2="&lt;"</formula>
    </cfRule>
  </conditionalFormatting>
  <conditionalFormatting sqref="C48">
    <cfRule type="expression" dxfId="1129" priority="144">
      <formula>$B$50="ü"</formula>
    </cfRule>
  </conditionalFormatting>
  <conditionalFormatting sqref="C4:D47">
    <cfRule type="expression" dxfId="1128" priority="49">
      <formula>AND($B4&lt;&gt;"",$C4="")</formula>
    </cfRule>
  </conditionalFormatting>
  <conditionalFormatting sqref="C48:D49">
    <cfRule type="expression" dxfId="1127" priority="145">
      <formula>AND($M$49&lt;&gt;0,$BE$2=0)</formula>
    </cfRule>
    <cfRule type="expression" dxfId="1126" priority="143">
      <formula>$BE$2&lt;&gt;0</formula>
    </cfRule>
  </conditionalFormatting>
  <conditionalFormatting sqref="C50:D50">
    <cfRule type="expression" dxfId="1125" priority="229">
      <formula>$AQ$50&lt;&gt;0</formula>
    </cfRule>
  </conditionalFormatting>
  <conditionalFormatting sqref="C4:G4">
    <cfRule type="expression" dxfId="1124" priority="37">
      <formula>AND($B$50="ü",$B4="")</formula>
    </cfRule>
  </conditionalFormatting>
  <conditionalFormatting sqref="E4:E47">
    <cfRule type="expression" dxfId="1123" priority="65">
      <formula>AND(COUNTIF($AQ$35:$BA$38,E4)&gt;0,F4=$AQ$34)</formula>
    </cfRule>
    <cfRule type="expression" dxfId="1122" priority="56" stopIfTrue="1">
      <formula>AND(E4="",OR(F4&lt;&gt;"",H4&lt;&gt;0,I4&lt;&gt;0,J4&lt;&gt;0))</formula>
    </cfRule>
    <cfRule type="expression" dxfId="1121" priority="57">
      <formula>AND(C4&lt;&gt;"",E4="")</formula>
    </cfRule>
    <cfRule type="expression" dxfId="1120" priority="59">
      <formula>AND(COUNTIF($AQ$5:$BA$8,E4)&gt;0,F4=$AQ$4)</formula>
    </cfRule>
    <cfRule type="expression" dxfId="1119" priority="63">
      <formula>AND(COUNTIF($AQ$25:$BA$28,E4)&gt;0,F4=$AQ$24)</formula>
    </cfRule>
    <cfRule type="expression" dxfId="1118" priority="62">
      <formula>AND(COUNTIF($AQ$20:$BA$23,E4)&gt;0,F4=$AQ$19)</formula>
    </cfRule>
    <cfRule type="expression" dxfId="1117" priority="61">
      <formula>AND(COUNTIF($AQ$15:$BA$18,E4)&gt;0,F4=$AQ$14)</formula>
    </cfRule>
    <cfRule type="expression" dxfId="1116" priority="58">
      <formula>AND(C4="",E4="")</formula>
    </cfRule>
    <cfRule type="expression" dxfId="1115" priority="60">
      <formula>AND(COUNTIF($AQ$10:$BA$13,E4)&gt;0,F4=$AQ$9)</formula>
    </cfRule>
    <cfRule type="expression" dxfId="1114" priority="67">
      <formula>AND(E4="X",F4="X")</formula>
    </cfRule>
    <cfRule type="expression" dxfId="1113" priority="66">
      <formula>AND(COUNTIF($AQ$40:$BA$43,E4)&gt;0,F4=$AQ$39)</formula>
    </cfRule>
    <cfRule type="expression" dxfId="1112" priority="64">
      <formula>AND(COUNTIF($AQ$30:$BA$33,E4)&gt;0,F4=$AQ$29)</formula>
    </cfRule>
  </conditionalFormatting>
  <conditionalFormatting sqref="E48:G49">
    <cfRule type="expression" dxfId="1111" priority="241">
      <formula>AND($M$49&lt;&gt;0,$BE$2=0)</formula>
    </cfRule>
  </conditionalFormatting>
  <conditionalFormatting sqref="F4:F47">
    <cfRule type="cellIs" dxfId="1110" priority="76" operator="equal">
      <formula>$AJ$2</formula>
    </cfRule>
    <cfRule type="cellIs" dxfId="1109" priority="77" operator="equal">
      <formula>$AM$2</formula>
    </cfRule>
    <cfRule type="expression" dxfId="1108" priority="68">
      <formula>AND(C4&lt;&gt;"",F4="")</formula>
    </cfRule>
    <cfRule type="cellIs" dxfId="1107" priority="69" operator="equal">
      <formula>$O$2</formula>
    </cfRule>
    <cfRule type="cellIs" dxfId="1106" priority="70" operator="equal">
      <formula>$R$2</formula>
    </cfRule>
    <cfRule type="cellIs" dxfId="1105" priority="71" operator="equal">
      <formula>$U$2</formula>
    </cfRule>
    <cfRule type="cellIs" dxfId="1104" priority="72" operator="equal">
      <formula>$X$2</formula>
    </cfRule>
    <cfRule type="cellIs" dxfId="1103" priority="73" operator="equal">
      <formula>$AA$2</formula>
    </cfRule>
    <cfRule type="cellIs" dxfId="1102" priority="74" operator="equal">
      <formula>$AD$2</formula>
    </cfRule>
    <cfRule type="cellIs" dxfId="1101" priority="75" operator="equal">
      <formula>$AG$2</formula>
    </cfRule>
  </conditionalFormatting>
  <conditionalFormatting sqref="F51:F59">
    <cfRule type="expression" dxfId="1100" priority="223">
      <formula>AND($M$60&lt;&gt;$N$60,$N$60&gt;1)</formula>
    </cfRule>
  </conditionalFormatting>
  <conditionalFormatting sqref="H50">
    <cfRule type="expression" dxfId="1099" priority="40">
      <formula>$H$50&lt;&gt;0</formula>
    </cfRule>
  </conditionalFormatting>
  <conditionalFormatting sqref="H62:H65">
    <cfRule type="expression" dxfId="1098" priority="237">
      <formula>$H$61="kein Umsatz"</formula>
    </cfRule>
  </conditionalFormatting>
  <conditionalFormatting sqref="H67:H70">
    <cfRule type="expression" dxfId="1097" priority="225">
      <formula>$H$61="kein Umsatz"</formula>
    </cfRule>
  </conditionalFormatting>
  <conditionalFormatting sqref="H72:H75">
    <cfRule type="expression" dxfId="1096" priority="224">
      <formula>$H$61="kein Umsatz"</formula>
    </cfRule>
  </conditionalFormatting>
  <conditionalFormatting sqref="H4:J4 C5:J47">
    <cfRule type="expression" dxfId="1095" priority="44">
      <formula>AND($B$50="ü",$B4="")</formula>
    </cfRule>
  </conditionalFormatting>
  <conditionalFormatting sqref="H4:J47">
    <cfRule type="expression" dxfId="1094" priority="43">
      <formula>AND($B4="-",H4&lt;&gt;0)</formula>
    </cfRule>
    <cfRule type="expression" dxfId="1093" priority="45">
      <formula>$L4&lt;&gt;0</formula>
    </cfRule>
  </conditionalFormatting>
  <conditionalFormatting sqref="K4:K47">
    <cfRule type="expression" dxfId="1091" priority="52">
      <formula>$B4="-"</formula>
    </cfRule>
    <cfRule type="expression" dxfId="1090" priority="79">
      <formula>AND($B4="",$B$50="ü")</formula>
    </cfRule>
    <cfRule type="expression" dxfId="1089" priority="80">
      <formula>OR(B4="",$M$49&lt;&gt;0,$L$3&lt;&gt;0)</formula>
    </cfRule>
    <cfRule type="expression" dxfId="1088" priority="81">
      <formula>$B4="x"</formula>
    </cfRule>
    <cfRule type="expression" dxfId="1087" priority="82">
      <formula>A4&lt;&gt;"!"</formula>
    </cfRule>
  </conditionalFormatting>
  <conditionalFormatting sqref="K48:K50">
    <cfRule type="cellIs" dxfId="1086" priority="41" operator="lessThan">
      <formula>0</formula>
    </cfRule>
    <cfRule type="cellIs" dxfId="1085" priority="42" operator="greaterThan">
      <formula>0</formula>
    </cfRule>
  </conditionalFormatting>
  <conditionalFormatting sqref="AP3:AP47">
    <cfRule type="expression" dxfId="1084" priority="3">
      <formula>ISERROR($K3)</formula>
    </cfRule>
  </conditionalFormatting>
  <conditionalFormatting sqref="AP4:AP47">
    <cfRule type="cellIs" dxfId="1083" priority="2" operator="equal">
      <formula>""</formula>
    </cfRule>
    <cfRule type="expression" dxfId="1082" priority="1">
      <formula>$L$3&lt;&gt;0</formula>
    </cfRule>
  </conditionalFormatting>
  <conditionalFormatting sqref="AQ46:AR46">
    <cfRule type="expression" dxfId="1081" priority="5">
      <formula>$BV$47&lt;&gt;0</formula>
    </cfRule>
  </conditionalFormatting>
  <conditionalFormatting sqref="AQ4:AS43">
    <cfRule type="expression" dxfId="1080" priority="25">
      <formula>$AO4="E"</formula>
    </cfRule>
  </conditionalFormatting>
  <conditionalFormatting sqref="AQ44:AV44">
    <cfRule type="cellIs" dxfId="1079" priority="8" operator="notEqual">
      <formula>""</formula>
    </cfRule>
  </conditionalFormatting>
  <conditionalFormatting sqref="AQ47:AZ47">
    <cfRule type="cellIs" dxfId="1078" priority="7" operator="equal">
      <formula>""</formula>
    </cfRule>
    <cfRule type="expression" dxfId="1077" priority="36">
      <formula>$BE2&lt;&gt;0</formula>
    </cfRule>
  </conditionalFormatting>
  <conditionalFormatting sqref="AQ4:BB8">
    <cfRule type="expression" dxfId="1076" priority="9">
      <formula>$AQ$4="#"</formula>
    </cfRule>
  </conditionalFormatting>
  <conditionalFormatting sqref="AQ8:BB8">
    <cfRule type="expression" dxfId="1075" priority="10">
      <formula>$AQ$4&lt;&gt;"#"</formula>
    </cfRule>
  </conditionalFormatting>
  <conditionalFormatting sqref="AQ9:BB13">
    <cfRule type="expression" dxfId="1074" priority="11">
      <formula>$AQ$9="#"</formula>
    </cfRule>
  </conditionalFormatting>
  <conditionalFormatting sqref="AQ13:BB13">
    <cfRule type="expression" dxfId="1073" priority="12">
      <formula>$AQ$9&lt;&gt;"#"</formula>
    </cfRule>
  </conditionalFormatting>
  <conditionalFormatting sqref="AQ14:BB18">
    <cfRule type="expression" dxfId="1072" priority="13">
      <formula>$AQ$14="#"</formula>
    </cfRule>
  </conditionalFormatting>
  <conditionalFormatting sqref="AQ18:BB18">
    <cfRule type="expression" dxfId="1071" priority="14">
      <formula>$AQ$14&lt;&gt;"#"</formula>
    </cfRule>
  </conditionalFormatting>
  <conditionalFormatting sqref="AQ19:BB23">
    <cfRule type="expression" dxfId="1070" priority="15">
      <formula>$AQ$19="#"</formula>
    </cfRule>
  </conditionalFormatting>
  <conditionalFormatting sqref="AQ23:BB23">
    <cfRule type="expression" dxfId="1069" priority="16">
      <formula>$AQ$19&lt;&gt;"#"</formula>
    </cfRule>
  </conditionalFormatting>
  <conditionalFormatting sqref="AQ24:BB28">
    <cfRule type="expression" dxfId="1068" priority="17">
      <formula>$AQ$24="#"</formula>
    </cfRule>
  </conditionalFormatting>
  <conditionalFormatting sqref="AQ28:BB28">
    <cfRule type="expression" dxfId="1067" priority="18">
      <formula>$AQ$24&lt;&gt;"#"</formula>
    </cfRule>
  </conditionalFormatting>
  <conditionalFormatting sqref="AQ29:BB33">
    <cfRule type="expression" dxfId="1066" priority="19">
      <formula>$AQ$29="#"</formula>
    </cfRule>
  </conditionalFormatting>
  <conditionalFormatting sqref="AQ33:BB33">
    <cfRule type="expression" dxfId="1065" priority="20">
      <formula>$AQ$29&lt;&gt;"#"</formula>
    </cfRule>
  </conditionalFormatting>
  <conditionalFormatting sqref="AQ34:BB38">
    <cfRule type="expression" dxfId="1064" priority="21">
      <formula>$AQ$34="#"</formula>
    </cfRule>
  </conditionalFormatting>
  <conditionalFormatting sqref="AQ38:BB38">
    <cfRule type="expression" dxfId="1063" priority="22">
      <formula>$AQ$34&lt;&gt;"#"</formula>
    </cfRule>
  </conditionalFormatting>
  <conditionalFormatting sqref="AQ39:BB43">
    <cfRule type="expression" dxfId="1062" priority="23">
      <formula>$AQ$39="#"</formula>
    </cfRule>
  </conditionalFormatting>
  <conditionalFormatting sqref="AQ43:BB43">
    <cfRule type="expression" dxfId="1061" priority="24">
      <formula>$AQ$39&lt;&gt;" "</formula>
    </cfRule>
  </conditionalFormatting>
  <conditionalFormatting sqref="AQ45:BB45">
    <cfRule type="expression" dxfId="1060" priority="35">
      <formula>$BB$45&lt;&gt;0</formula>
    </cfRule>
  </conditionalFormatting>
  <conditionalFormatting sqref="AQ48:BB50">
    <cfRule type="expression" dxfId="1059" priority="222">
      <formula>$AP$2=1</formula>
    </cfRule>
  </conditionalFormatting>
  <conditionalFormatting sqref="AQ1:BC50">
    <cfRule type="expression" dxfId="1058" priority="4" stopIfTrue="1">
      <formula>$AP$2=1</formula>
    </cfRule>
  </conditionalFormatting>
  <conditionalFormatting sqref="BB4">
    <cfRule type="expression" dxfId="1057" priority="26">
      <formula>BV8&lt;&gt;0</formula>
    </cfRule>
  </conditionalFormatting>
  <conditionalFormatting sqref="BB9">
    <cfRule type="expression" dxfId="1056" priority="27">
      <formula>BV13&lt;&gt;0</formula>
    </cfRule>
  </conditionalFormatting>
  <conditionalFormatting sqref="BB14">
    <cfRule type="expression" dxfId="1055" priority="28">
      <formula>BV18&lt;&gt;0</formula>
    </cfRule>
  </conditionalFormatting>
  <conditionalFormatting sqref="BB19">
    <cfRule type="expression" dxfId="1054" priority="29">
      <formula>BV23&lt;&gt;0</formula>
    </cfRule>
  </conditionalFormatting>
  <conditionalFormatting sqref="BB24">
    <cfRule type="expression" dxfId="1053" priority="30">
      <formula>BV28&lt;&gt;0</formula>
    </cfRule>
  </conditionalFormatting>
  <conditionalFormatting sqref="BB29">
    <cfRule type="expression" dxfId="1052" priority="31">
      <formula>BV33&lt;&gt;0</formula>
    </cfRule>
  </conditionalFormatting>
  <conditionalFormatting sqref="BB34">
    <cfRule type="expression" dxfId="1051" priority="32">
      <formula>BV38&lt;&gt;0</formula>
    </cfRule>
  </conditionalFormatting>
  <conditionalFormatting sqref="BB39">
    <cfRule type="expression" dxfId="1050" priority="33">
      <formula>BV43&lt;&gt;0</formula>
    </cfRule>
  </conditionalFormatting>
  <conditionalFormatting sqref="BE4:BE47">
    <cfRule type="cellIs" dxfId="1049" priority="233" operator="equal">
      <formula>"PGS7"</formula>
    </cfRule>
    <cfRule type="cellIs" dxfId="1048" priority="234" operator="equal">
      <formula>"PGS5"</formula>
    </cfRule>
    <cfRule type="cellIs" dxfId="1047" priority="235" operator="equal">
      <formula>"OG7"</formula>
    </cfRule>
    <cfRule type="cellIs" dxfId="1046" priority="236" operator="equal">
      <formula>"D9"</formula>
    </cfRule>
  </conditionalFormatting>
  <dataValidations count="1">
    <dataValidation type="list" allowBlank="1" showInputMessage="1" showErrorMessage="1" sqref="B50" xr:uid="{AF0185ED-D21C-461A-8337-AEB7C8F05458}">
      <formula1>"o,y,ü"</formula1>
    </dataValidation>
  </dataValidations>
  <printOptions horizontalCentered="1"/>
  <pageMargins left="0" right="0" top="0.19685039370078741" bottom="0.43307086614173229" header="0" footer="0"/>
  <pageSetup paperSize="9" orientation="portrait" r:id="rId1"/>
  <headerFooter>
    <oddFooter>&amp;L&amp;"Arial,Standard"&amp;8Datei: &amp;Z&amp;F&amp;C&amp;"Cambria,Standard"&amp;8
   &amp;R&amp;"Arial,Standard"&amp;8Druck: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cellIs" priority="85" operator="lessThan" id="{91C7E7A6-946E-44D3-8642-0F8BC360CF0C}">
            <xm:f>Parameter!$H$5</xm:f>
            <x14:dxf>
              <font>
                <b/>
                <i val="0"/>
                <color rgb="FFFFFF00"/>
              </font>
              <fill>
                <patternFill>
                  <bgColor rgb="FFC00000"/>
                </patternFill>
              </fill>
            </x14:dxf>
          </x14:cfRule>
          <x14:cfRule type="cellIs" priority="86" operator="greaterThan" id="{32DA985E-8F41-4F93-BC86-5D9C15A7BAB4}">
            <xm:f>Parameter!$I$5</xm:f>
            <x14:dxf>
              <font>
                <b/>
                <i val="0"/>
                <color rgb="FFFFFF00"/>
              </font>
              <fill>
                <patternFill>
                  <bgColor rgb="FFC00000"/>
                </patternFill>
              </fill>
            </x14:dxf>
          </x14:cfRule>
          <xm:sqref>B4:B25 B27:B47</xm:sqref>
        </x14:conditionalFormatting>
        <x14:conditionalFormatting xmlns:xm="http://schemas.microsoft.com/office/excel/2006/main">
          <x14:cfRule type="expression" priority="163" id="{E1AD18B1-272D-4693-80CF-952FAE6994CD}">
            <xm:f>$H$61=Parameter!$D$2</xm:f>
            <x14:dxf>
              <font>
                <b/>
                <i val="0"/>
                <color theme="0"/>
              </font>
              <fill>
                <patternFill>
                  <bgColor theme="0"/>
                </patternFill>
              </fill>
              <border>
                <left/>
                <right/>
                <top/>
                <bottom/>
                <vertical/>
                <horizontal/>
              </border>
            </x14:dxf>
          </x14:cfRule>
          <xm:sqref>H61:K76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7BC188C-F420-4B3E-81B7-A63ED2375CEB}">
          <x14:formula1>
            <xm:f>Parameter!$E$4:$E$12</xm:f>
          </x14:formula1>
          <xm:sqref>F27:F47 F4:F25</xm:sqref>
        </x14:dataValidation>
        <x14:dataValidation type="list" allowBlank="1" showInputMessage="1" showErrorMessage="1" xr:uid="{09CA31A1-9DB8-4496-ACAC-69FEB41F903E}">
          <x14:formula1>
            <xm:f>Parameter!$D$14:$D$47</xm:f>
          </x14:formula1>
          <xm:sqref>E27:E47 E4:E25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C28ED-B6F9-4638-8448-9920FD47125F}">
  <sheetPr>
    <tabColor theme="4" tint="-0.249977111117893"/>
    <pageSetUpPr autoPageBreaks="0"/>
  </sheetPr>
  <dimension ref="A1:BX77"/>
  <sheetViews>
    <sheetView showGridLines="0" showRowColHeaders="0" showZeros="0" zoomScaleNormal="100" workbookViewId="0">
      <pane ySplit="3" topLeftCell="A4" activePane="bottomLeft" state="frozen"/>
      <selection activeCell="F4" sqref="F4"/>
      <selection pane="bottomLeft" activeCell="F4" sqref="F4"/>
    </sheetView>
  </sheetViews>
  <sheetFormatPr baseColWidth="10" defaultColWidth="9.77734375" defaultRowHeight="13.15" x14ac:dyDescent="0.45"/>
  <cols>
    <col min="1" max="1" width="1.5546875" style="1144" customWidth="1"/>
    <col min="2" max="2" width="6.5546875" style="104" customWidth="1"/>
    <col min="3" max="3" width="21.5546875" style="100" customWidth="1"/>
    <col min="4" max="4" width="5.5546875" style="100" customWidth="1"/>
    <col min="5" max="5" width="3.109375" style="102" customWidth="1"/>
    <col min="6" max="6" width="6.109375" style="102" customWidth="1"/>
    <col min="7" max="7" width="4.5546875" style="95" customWidth="1"/>
    <col min="8" max="8" width="8.5546875" style="1145" customWidth="1"/>
    <col min="9" max="9" width="8.5546875" style="103" customWidth="1"/>
    <col min="10" max="10" width="8.5546875" style="99" customWidth="1"/>
    <col min="11" max="11" width="9.5546875" style="103" customWidth="1"/>
    <col min="12" max="12" width="2.5546875" style="103" hidden="1" customWidth="1"/>
    <col min="13" max="13" width="1.77734375" style="1141" hidden="1" customWidth="1"/>
    <col min="14" max="14" width="1.77734375" style="1142" hidden="1" customWidth="1"/>
    <col min="15" max="16" width="8.109375" style="2" hidden="1" customWidth="1"/>
    <col min="17" max="17" width="1.77734375" style="192" hidden="1" customWidth="1"/>
    <col min="18" max="19" width="8.109375" style="2" hidden="1" customWidth="1"/>
    <col min="20" max="20" width="1.77734375" style="192" hidden="1" customWidth="1"/>
    <col min="21" max="22" width="8.109375" style="2" hidden="1" customWidth="1"/>
    <col min="23" max="23" width="1.77734375" style="192" hidden="1" customWidth="1"/>
    <col min="24" max="25" width="8.109375" style="2" hidden="1" customWidth="1"/>
    <col min="26" max="26" width="1.77734375" style="192" hidden="1" customWidth="1"/>
    <col min="27" max="28" width="8.109375" style="2" hidden="1" customWidth="1"/>
    <col min="29" max="29" width="1.77734375" style="192" hidden="1" customWidth="1"/>
    <col min="30" max="31" width="8.109375" style="2" hidden="1" customWidth="1"/>
    <col min="32" max="32" width="1.77734375" style="192" hidden="1" customWidth="1"/>
    <col min="33" max="34" width="8.109375" style="2" hidden="1" customWidth="1"/>
    <col min="35" max="35" width="1.77734375" style="192" hidden="1" customWidth="1"/>
    <col min="36" max="37" width="8.109375" style="2" hidden="1" customWidth="1"/>
    <col min="38" max="38" width="1.77734375" style="192" hidden="1" customWidth="1"/>
    <col min="39" max="40" width="8.109375" style="2" hidden="1" customWidth="1"/>
    <col min="41" max="41" width="4.109375" style="81" hidden="1" customWidth="1" collapsed="1"/>
    <col min="42" max="42" width="1.21875" style="690" customWidth="1"/>
    <col min="43" max="43" width="3.109375" style="108" customWidth="1"/>
    <col min="44" max="44" width="11.77734375" style="108" customWidth="1"/>
    <col min="45" max="45" width="9" style="203" customWidth="1"/>
    <col min="46" max="46" width="0.6640625" style="108" customWidth="1"/>
    <col min="47" max="47" width="3.109375" style="108" customWidth="1"/>
    <col min="48" max="48" width="11.77734375" style="108" customWidth="1"/>
    <col min="49" max="49" width="9" style="203" customWidth="1"/>
    <col min="50" max="50" width="0.6640625" style="108" customWidth="1"/>
    <col min="51" max="51" width="3.109375" style="108" customWidth="1"/>
    <col min="52" max="52" width="11.77734375" style="108" customWidth="1"/>
    <col min="53" max="53" width="9" style="203" customWidth="1"/>
    <col min="54" max="54" width="9.5546875" style="260" customWidth="1"/>
    <col min="55" max="55" width="1.77734375" style="109" customWidth="1"/>
    <col min="56" max="56" width="1.77734375" style="270" hidden="1" customWidth="1"/>
    <col min="57" max="57" width="2.5546875" style="269" hidden="1" customWidth="1"/>
    <col min="58" max="58" width="1.77734375" style="730" hidden="1" customWidth="1"/>
    <col min="59" max="62" width="7.6640625" style="271" hidden="1" customWidth="1"/>
    <col min="63" max="70" width="7.6640625" style="272" hidden="1" customWidth="1"/>
    <col min="71" max="71" width="9.77734375" style="270" hidden="1" customWidth="1"/>
    <col min="72" max="73" width="9.77734375" style="18" hidden="1" customWidth="1"/>
    <col min="74" max="74" width="8.77734375" style="18" hidden="1" customWidth="1"/>
    <col min="75" max="75" width="9.77734375" style="18" hidden="1" customWidth="1"/>
    <col min="76" max="76" width="1.77734375" style="18" hidden="1" customWidth="1"/>
    <col min="77" max="16384" width="9.77734375" style="81"/>
  </cols>
  <sheetData>
    <row r="1" spans="1:76" s="74" customFormat="1" ht="3" customHeight="1" thickBot="1" x14ac:dyDescent="0.5">
      <c r="A1" s="135">
        <f>IF(SUM(A3:A49)&lt;&gt;0,SUM(A3:A49),K48)</f>
        <v>0</v>
      </c>
      <c r="B1" s="73" t="str">
        <f>IF(B50="y",MAX(B3:B50),"")</f>
        <v/>
      </c>
      <c r="E1" s="73"/>
      <c r="F1" s="73"/>
      <c r="G1" s="75"/>
      <c r="H1" s="1001"/>
      <c r="I1" s="76"/>
      <c r="K1" s="77">
        <f>P50+S50+V50+Y50+AB50+AE50+AH50+AK50+AN50</f>
        <v>0</v>
      </c>
      <c r="L1" s="620"/>
      <c r="M1" s="620"/>
      <c r="N1" s="1177"/>
      <c r="O1" s="1178"/>
      <c r="P1" s="1178"/>
      <c r="Q1" s="1179"/>
      <c r="R1" s="1178"/>
      <c r="S1" s="1178"/>
      <c r="T1" s="1179"/>
      <c r="U1" s="1178"/>
      <c r="V1" s="1178"/>
      <c r="W1" s="1179"/>
      <c r="X1" s="1178"/>
      <c r="Y1" s="1178"/>
      <c r="Z1" s="1179"/>
      <c r="AA1" s="1178"/>
      <c r="AB1" s="1178"/>
      <c r="AC1" s="1179"/>
      <c r="AD1" s="1178"/>
      <c r="AE1" s="1178"/>
      <c r="AF1" s="1179"/>
      <c r="AG1" s="1178"/>
      <c r="AH1" s="1178"/>
      <c r="AI1" s="1179"/>
      <c r="AJ1" s="1178"/>
      <c r="AK1" s="1178"/>
      <c r="AL1" s="1179"/>
      <c r="AM1" s="1178"/>
      <c r="AN1" s="1178"/>
      <c r="AO1" s="621"/>
      <c r="AP1" s="624"/>
      <c r="AQ1" s="105"/>
      <c r="AR1" s="105"/>
      <c r="AS1" s="106"/>
      <c r="AT1" s="105"/>
      <c r="AU1" s="105"/>
      <c r="AV1" s="105"/>
      <c r="AW1" s="106"/>
      <c r="AX1" s="105"/>
      <c r="AY1" s="105"/>
      <c r="AZ1" s="105"/>
      <c r="BA1" s="106"/>
      <c r="BB1" s="261"/>
      <c r="BC1" s="106"/>
      <c r="BD1" s="266"/>
      <c r="BE1" s="267"/>
      <c r="BF1" s="726"/>
      <c r="BG1" s="267"/>
      <c r="BH1" s="267"/>
      <c r="BI1" s="267"/>
      <c r="BJ1" s="267"/>
      <c r="BK1" s="267"/>
      <c r="BL1" s="267"/>
      <c r="BM1" s="267"/>
      <c r="BN1" s="267"/>
      <c r="BO1" s="267"/>
      <c r="BP1" s="267"/>
      <c r="BQ1" s="267"/>
      <c r="BR1" s="267"/>
      <c r="BS1" s="266"/>
      <c r="BT1" s="1002"/>
      <c r="BU1" s="1002"/>
      <c r="BV1" s="1002"/>
      <c r="BW1" s="1002"/>
      <c r="BX1" s="1002"/>
    </row>
    <row r="2" spans="1:76" s="1027" customFormat="1" ht="22.15" customHeight="1" thickTop="1" thickBot="1" x14ac:dyDescent="0.6">
      <c r="A2" s="1003" t="s">
        <v>9</v>
      </c>
      <c r="B2" s="1004">
        <f>+Parameter!B2</f>
        <v>46023</v>
      </c>
      <c r="C2" s="1005" t="str">
        <f>+Parameter!I15</f>
        <v>DE01 234 5678 9012 3456 78</v>
      </c>
      <c r="D2" s="1006"/>
      <c r="E2" s="1007"/>
      <c r="F2" s="1377">
        <f>EOMONTH(Mai!F2,0)+1</f>
        <v>46174</v>
      </c>
      <c r="G2" s="1377"/>
      <c r="H2" s="1377"/>
      <c r="I2" s="1375" t="str">
        <f>IF(M2=0,+Parameter!D2,IF(Jun!AO2&gt;1,+Parameter!L19,IF(N2=1,+O2,IF(Q2=1,+R2,IF(T2=1,+U2,IF(W2=1,+X2,IF(Z2=1,+AA2,IF(AC2=1,+AD2,IF(AF2=1,+AG2,IF(AI2=1,+AJ2,IF(AL2=1,+AM2,"kein Umsatz")))))))))))</f>
        <v>Haushaltskonto</v>
      </c>
      <c r="J2" s="1375"/>
      <c r="K2" s="1376"/>
      <c r="L2" s="1008" t="s">
        <v>120</v>
      </c>
      <c r="M2" s="1009">
        <f>+AP2</f>
        <v>0</v>
      </c>
      <c r="N2" s="1010">
        <f>+N51</f>
        <v>1</v>
      </c>
      <c r="O2" s="1011" t="str">
        <f>+Jahr!C3</f>
        <v>HH</v>
      </c>
      <c r="P2" s="1012">
        <f>IF(B50="y",SUMIFS(P4:P48,B4:B48,"&gt;01.01.2000",F4:F48,O2)+O3,0)</f>
        <v>0</v>
      </c>
      <c r="Q2" s="1013">
        <f>+N52</f>
        <v>1</v>
      </c>
      <c r="R2" s="1014" t="str">
        <f>+Jahr!L3</f>
        <v>Frei</v>
      </c>
      <c r="S2" s="1015">
        <f>IF(B50="y",SUMIFS(S4:S48,B4:B48,"&gt;01.01.2000",F4:F48,R2)+R3,0)</f>
        <v>0</v>
      </c>
      <c r="T2" s="1013">
        <f>+N53</f>
        <v>1</v>
      </c>
      <c r="U2" s="1016" t="str">
        <f>+Jahr!M3</f>
        <v>Arzt</v>
      </c>
      <c r="V2" s="1015">
        <f>IF(B50="y",SUMIFS(V4:V48,B4:B48,"&gt;01.01.2000",F4:F48,U2)+U3,0)</f>
        <v>0</v>
      </c>
      <c r="W2" s="1013">
        <f>+N54</f>
        <v>0</v>
      </c>
      <c r="X2" s="1017" t="str">
        <f>+Jahr!N3</f>
        <v/>
      </c>
      <c r="Y2" s="1015">
        <f>IF(B50="y",SUMIFS(Y4:Y48,B4:B48,"&gt;01.01.2000",F4:F48,X2)+X3,0)</f>
        <v>0</v>
      </c>
      <c r="Z2" s="1013">
        <f>+N55</f>
        <v>0</v>
      </c>
      <c r="AA2" s="1018" t="str">
        <f>+Jahr!P3</f>
        <v/>
      </c>
      <c r="AB2" s="1015">
        <f>IF(B50="y",SUMIFS(AB4:AB48,B4:B48,"&gt;01.01.2000",F4:F48,AA2)+AA3,0)</f>
        <v>0</v>
      </c>
      <c r="AC2" s="1013">
        <f>+N56</f>
        <v>0</v>
      </c>
      <c r="AD2" s="1019" t="str">
        <f>+Jahr!Q3</f>
        <v/>
      </c>
      <c r="AE2" s="1015">
        <f>IF(B50="y",SUMIFS(AE4:AE48,B4:B48,"&gt;01.01.2000",F4:F48,AD2)+AD3,0)</f>
        <v>0</v>
      </c>
      <c r="AF2" s="1013">
        <f>+N57</f>
        <v>0</v>
      </c>
      <c r="AG2" s="1019" t="str">
        <f>+Jahr!R3</f>
        <v/>
      </c>
      <c r="AH2" s="1015">
        <f>IF(B50="y",SUMIFS(AH4:AH48,B4:B48,"&gt;01.01.2000",F4:F48,AG2)+AG3,0)</f>
        <v>0</v>
      </c>
      <c r="AI2" s="1013">
        <f>+N58</f>
        <v>0</v>
      </c>
      <c r="AJ2" s="1020" t="str">
        <f>+Jahr!S3</f>
        <v/>
      </c>
      <c r="AK2" s="1015">
        <f>IF(B50="y",SUMIFS(AK4:AK48,B4:B48,"&gt;01.01.2000",F4:F48,AJ2)+AJ3,0)</f>
        <v>0</v>
      </c>
      <c r="AL2" s="1013">
        <f>+N59</f>
        <v>1</v>
      </c>
      <c r="AM2" s="1021" t="str">
        <f>+Jahr!O3</f>
        <v>X</v>
      </c>
      <c r="AN2" s="1022">
        <f>IF(B50="y",SUMIFS(AN4:AN48,B4:B48,"&gt;01.01.2000",F4:F48,AM2)+AM3,0)</f>
        <v>0</v>
      </c>
      <c r="AO2" s="1023">
        <f>+AL2+AI2+AF2+AC2+Z2+W2+T2+Q2+N2</f>
        <v>4</v>
      </c>
      <c r="AP2" s="1024">
        <f>IF(SUBTOTAL(109,AP3:AP48)&lt;&gt;SUM(AP3:AP48),1,0)</f>
        <v>0</v>
      </c>
      <c r="AQ2" s="107" t="str">
        <f>+Parameter!AH2</f>
        <v>EBIT</v>
      </c>
      <c r="AR2" s="107"/>
      <c r="AS2" s="228">
        <f>+AS4*Parameter!AF4+AS9*Parameter!AF9+AS14*Parameter!AF14+AS19*Parameter!AF19+AS24*Parameter!AF24+AS29*Parameter!AF29+AS34*Parameter!AF34+AS39*Parameter!AF39</f>
        <v>0</v>
      </c>
      <c r="AT2" s="797"/>
      <c r="AU2" s="797"/>
      <c r="AV2" s="798">
        <f>+BH2</f>
        <v>0</v>
      </c>
      <c r="AW2" s="798">
        <f>+BK2</f>
        <v>0</v>
      </c>
      <c r="AX2" s="798"/>
      <c r="AY2" s="798"/>
      <c r="AZ2" s="798">
        <f>+BN2</f>
        <v>0</v>
      </c>
      <c r="BA2" s="798">
        <f>+BQ2</f>
        <v>0</v>
      </c>
      <c r="BB2" s="625"/>
      <c r="BC2" s="109"/>
      <c r="BD2" s="268">
        <f>IF(AND(M2&lt;&gt;0,M64&lt;&gt;0),1,0)</f>
        <v>0</v>
      </c>
      <c r="BE2" s="1025">
        <f>+BD2+BF2+BF3</f>
        <v>0</v>
      </c>
      <c r="BF2" s="714">
        <f>COUNTBLANK(BE4:BE47)</f>
        <v>0</v>
      </c>
      <c r="BG2" s="706"/>
      <c r="BH2" s="707">
        <f>SUM(BG3:BI43)</f>
        <v>0</v>
      </c>
      <c r="BI2" s="706"/>
      <c r="BJ2" s="706"/>
      <c r="BK2" s="708">
        <f>SUM(BJ3:BL43)</f>
        <v>0</v>
      </c>
      <c r="BL2" s="709"/>
      <c r="BM2" s="709"/>
      <c r="BN2" s="710">
        <f>SUM(BM3:BO43)</f>
        <v>0</v>
      </c>
      <c r="BO2" s="709"/>
      <c r="BP2" s="709"/>
      <c r="BQ2" s="711">
        <f>SUM(BP3:BR47)</f>
        <v>0</v>
      </c>
      <c r="BR2" s="709"/>
      <c r="BS2" s="270"/>
      <c r="BT2" s="18"/>
      <c r="BU2" s="18"/>
      <c r="BV2" s="18"/>
      <c r="BW2" s="18"/>
      <c r="BX2" s="1026"/>
    </row>
    <row r="3" spans="1:76" ht="13.15" customHeight="1" thickTop="1" thickBot="1" x14ac:dyDescent="0.5">
      <c r="A3" s="1003" t="s">
        <v>9</v>
      </c>
      <c r="B3" s="1028" t="s">
        <v>4</v>
      </c>
      <c r="C3" s="1029" t="s">
        <v>94</v>
      </c>
      <c r="D3" s="1030"/>
      <c r="E3" s="1031" t="s">
        <v>77</v>
      </c>
      <c r="F3" s="1032" t="s">
        <v>160</v>
      </c>
      <c r="G3" s="1033"/>
      <c r="H3" s="1034" t="s">
        <v>6</v>
      </c>
      <c r="I3" s="1174" t="s">
        <v>0</v>
      </c>
      <c r="J3" s="1172" t="s">
        <v>1</v>
      </c>
      <c r="K3" s="1035">
        <f>IF($M$2=0,O3+R3+U3+X3+AA3+AD3+AG3+AJ3+AM3,+$N$2*O3+$Q$2*R3+$T$2*U3+$W$2*X3+$Z$2*AA3+$AC$2*AD3+$AF$2*AG3+$AI$2*AJ3+$AL$2*AM3)</f>
        <v>0</v>
      </c>
      <c r="L3" s="1036">
        <f>SUM(L4:L48)</f>
        <v>0</v>
      </c>
      <c r="M3" s="1037">
        <v>1</v>
      </c>
      <c r="N3" s="1038"/>
      <c r="O3" s="82">
        <f>+Mai!P3</f>
        <v>0</v>
      </c>
      <c r="P3" s="1039">
        <f>+O49</f>
        <v>0</v>
      </c>
      <c r="Q3" s="1040"/>
      <c r="R3" s="82">
        <f>+Mai!S3</f>
        <v>0</v>
      </c>
      <c r="S3" s="1039">
        <f>+R49</f>
        <v>0</v>
      </c>
      <c r="T3" s="1040"/>
      <c r="U3" s="82">
        <f>+Mai!V3</f>
        <v>0</v>
      </c>
      <c r="V3" s="1039">
        <f>+U49</f>
        <v>0</v>
      </c>
      <c r="W3" s="1040"/>
      <c r="X3" s="82">
        <f>+Mai!Y3</f>
        <v>0</v>
      </c>
      <c r="Y3" s="1039">
        <f>+X49</f>
        <v>0</v>
      </c>
      <c r="Z3" s="1040"/>
      <c r="AA3" s="82">
        <f>+Mai!AB3</f>
        <v>0</v>
      </c>
      <c r="AB3" s="1039">
        <f>+AA49</f>
        <v>0</v>
      </c>
      <c r="AC3" s="1040"/>
      <c r="AD3" s="82">
        <f>+Mai!AE3</f>
        <v>0</v>
      </c>
      <c r="AE3" s="1039">
        <f>+AD49</f>
        <v>0</v>
      </c>
      <c r="AF3" s="1040"/>
      <c r="AG3" s="82">
        <f>+Mai!AH3</f>
        <v>0</v>
      </c>
      <c r="AH3" s="1039">
        <f>+AG49</f>
        <v>0</v>
      </c>
      <c r="AI3" s="1040"/>
      <c r="AJ3" s="82">
        <f>+Mai!AK3</f>
        <v>0</v>
      </c>
      <c r="AK3" s="1039">
        <f>+AJ49</f>
        <v>0</v>
      </c>
      <c r="AL3" s="1040"/>
      <c r="AM3" s="1041">
        <f>+Mai!AN3</f>
        <v>0</v>
      </c>
      <c r="AN3" s="1042">
        <f>+AM49</f>
        <v>0</v>
      </c>
      <c r="AO3" s="1043" t="s">
        <v>121</v>
      </c>
      <c r="AP3" s="690" t="s">
        <v>9</v>
      </c>
      <c r="AQ3" s="1385" t="s">
        <v>93</v>
      </c>
      <c r="AR3" s="1385"/>
      <c r="AS3" s="626">
        <f>+BB4+BB9+BB14+BB19+BB24+BB29+BB34+BB39+AZ46-AS2</f>
        <v>0</v>
      </c>
      <c r="AT3" s="795"/>
      <c r="AU3" s="795"/>
      <c r="AV3" s="796" t="str">
        <f>IF(AV2&lt;&gt;0,"Zinsen","")</f>
        <v/>
      </c>
      <c r="AW3" s="796" t="str">
        <f>IF(AW2&lt;&gt;0,"Tilgung","")</f>
        <v/>
      </c>
      <c r="AX3" s="796"/>
      <c r="AY3" s="796"/>
      <c r="AZ3" s="796" t="str">
        <f>IF(AZ2&lt;&gt;0,"Rücklage","")</f>
        <v/>
      </c>
      <c r="BA3" s="796" t="str">
        <f>IF(BA2&lt;&gt;0,"Steuer","")</f>
        <v/>
      </c>
      <c r="BB3" s="391" t="s">
        <v>92</v>
      </c>
      <c r="BD3" s="268"/>
      <c r="BE3" s="725">
        <f>SUM($BF$4:$BF$47)</f>
        <v>44</v>
      </c>
      <c r="BF3" s="727">
        <f>IF(ISERROR(BE3),1,IF(BE3&lt;44,1,IF($AP$2=1,0,0)))</f>
        <v>0</v>
      </c>
      <c r="BG3" s="694" t="s">
        <v>97</v>
      </c>
      <c r="BH3" s="694" t="s">
        <v>98</v>
      </c>
      <c r="BI3" s="694" t="s">
        <v>99</v>
      </c>
      <c r="BJ3" s="695" t="s">
        <v>100</v>
      </c>
      <c r="BK3" s="695" t="s">
        <v>101</v>
      </c>
      <c r="BL3" s="695" t="s">
        <v>102</v>
      </c>
      <c r="BM3" s="696" t="s">
        <v>103</v>
      </c>
      <c r="BN3" s="696" t="s">
        <v>104</v>
      </c>
      <c r="BO3" s="696" t="s">
        <v>105</v>
      </c>
      <c r="BP3" s="697" t="s">
        <v>106</v>
      </c>
      <c r="BQ3" s="697" t="s">
        <v>107</v>
      </c>
      <c r="BR3" s="697" t="s">
        <v>108</v>
      </c>
      <c r="BS3" s="1044" t="s">
        <v>6</v>
      </c>
      <c r="BT3" s="1045" t="s">
        <v>0</v>
      </c>
      <c r="BU3" s="1045" t="s">
        <v>1</v>
      </c>
      <c r="BV3" s="1046" t="s">
        <v>36</v>
      </c>
      <c r="BW3" s="1047" t="s">
        <v>12</v>
      </c>
      <c r="BX3" s="1026"/>
    </row>
    <row r="4" spans="1:76" ht="13.35" customHeight="1" x14ac:dyDescent="0.45">
      <c r="A4" s="1003" t="str">
        <f t="shared" ref="A4:A47" si="0">IF(AND($B$50="y",B4&gt;0,B4&lt;&gt;"x",M4=$L$49),+K4,"!")</f>
        <v>!</v>
      </c>
      <c r="B4" s="721"/>
      <c r="C4" s="1180"/>
      <c r="D4" s="1181"/>
      <c r="E4" s="585"/>
      <c r="F4" s="586"/>
      <c r="G4" s="1190">
        <f t="shared" ref="G4" si="1">+$F$2</f>
        <v>46174</v>
      </c>
      <c r="H4" s="1191"/>
      <c r="I4" s="1192"/>
      <c r="J4" s="1193"/>
      <c r="K4" s="1048">
        <f>IF($M$2=0,O4+R4+U4+X4+AA4+AD4+AG4+AJ4+AM4,+$N$2*O4+$Q$2*R4+$T$2*U4+$W$2*X4+$Z$2*AA4+$AC$2*AD4+$AF$2*AG4+$AI$2*AJ4+$AL$2*AM4)</f>
        <v>0</v>
      </c>
      <c r="L4" s="1049">
        <f t="shared" ref="L4:L47" si="2">IF(ISERROR(+H4+I4+J4),1,0)</f>
        <v>0</v>
      </c>
      <c r="M4" s="1050">
        <f t="shared" ref="M4:M25" si="3">IF(AND(B4&gt;0,B4&lt;&gt;"x",M3&lt;&gt;0),+M3+1,0)</f>
        <v>0</v>
      </c>
      <c r="N4" s="1051">
        <f>IF($F4=$O$2,1,0)</f>
        <v>0</v>
      </c>
      <c r="O4" s="87">
        <f>IF(AND($B4&lt;&gt;"-",$F4=O$2),O3+$H4+$I4+$J4,+O3)</f>
        <v>0</v>
      </c>
      <c r="P4" s="87" t="str">
        <f>IF(AND($B4&lt;&gt;"-",$F4=O$2),+$H4+$I4+$J4,"")</f>
        <v/>
      </c>
      <c r="Q4" s="1052">
        <f>IF($F4=$R$2,1,0)</f>
        <v>0</v>
      </c>
      <c r="R4" s="87">
        <f>IF(AND($B4&lt;&gt;"-",$F4=R$2),R3+$H4+$I4+$J4,+R3)</f>
        <v>0</v>
      </c>
      <c r="S4" s="87" t="str">
        <f>IF(AND($B4&lt;&gt;"-",$F4=R$2),+$H4+$I4+$J4,"")</f>
        <v/>
      </c>
      <c r="T4" s="1052">
        <f>IF($F4=$U$2,1,0)</f>
        <v>0</v>
      </c>
      <c r="U4" s="87">
        <f>IF(AND($B4&lt;&gt;"-",$F4=U$2),U3+$H4+$I4+$J4,+U3)</f>
        <v>0</v>
      </c>
      <c r="V4" s="87" t="str">
        <f>IF(AND($B4&lt;&gt;"-",$F4=U$2),+$H4+$I4+$J4,"")</f>
        <v/>
      </c>
      <c r="W4" s="1052">
        <f>IF($F4=$X$2,1,0)</f>
        <v>1</v>
      </c>
      <c r="X4" s="87">
        <f>IF(AND($B4&lt;&gt;"-",$F4=X$2),X3+$H4+$I4+$J4,+X3)</f>
        <v>0</v>
      </c>
      <c r="Y4" s="87">
        <f>IF(AND($B4&lt;&gt;"-",$F4=X$2),+$H4+$I4+$J4,"")</f>
        <v>0</v>
      </c>
      <c r="Z4" s="1052">
        <f>IF($F4=$AA$2,1,0)</f>
        <v>1</v>
      </c>
      <c r="AA4" s="87">
        <f>IF(AND($B4&lt;&gt;"-",$F4=AA$2),AA3+$H4+$I4+$J4,+AA3)</f>
        <v>0</v>
      </c>
      <c r="AB4" s="87">
        <f>IF(AND($B4&lt;&gt;"-",$F4=AA$2),+$H4+$I4+$J4,"")</f>
        <v>0</v>
      </c>
      <c r="AC4" s="1052">
        <f>IF($F4=$AD$2,1,0)</f>
        <v>1</v>
      </c>
      <c r="AD4" s="87">
        <f>IF(AND($B4&lt;&gt;"-",$F4=AD$2),AD3+$H4+$I4+$J4,+AD3)</f>
        <v>0</v>
      </c>
      <c r="AE4" s="87">
        <f>IF(AND($B4&lt;&gt;"-",$F4=AD$2),+$H4+$I4+$J4,"")</f>
        <v>0</v>
      </c>
      <c r="AF4" s="1052">
        <f>IF($F4=$AG$2,1,0)</f>
        <v>1</v>
      </c>
      <c r="AG4" s="87">
        <f>IF(AND($B4&lt;&gt;"-",$F4=AG$2),AG3+$H4+$I4+$J4,+AG3)</f>
        <v>0</v>
      </c>
      <c r="AH4" s="87">
        <f>IF(AND($B4&lt;&gt;"-",$F4=AG$2),+$H4+$I4+$J4,"")</f>
        <v>0</v>
      </c>
      <c r="AI4" s="1052">
        <f>IF($F4=$AJ$2,1,0)</f>
        <v>1</v>
      </c>
      <c r="AJ4" s="87">
        <f>IF(AND($B4&lt;&gt;"-",$F4=AJ$2),AJ3+$H4+$I4+$J4,+AJ3)</f>
        <v>0</v>
      </c>
      <c r="AK4" s="87">
        <f>IF(AND($B4&lt;&gt;"-",$F4=AJ$2),+$H4+$I4+$J4,"")</f>
        <v>0</v>
      </c>
      <c r="AL4" s="1052">
        <f>IF($F4=$AM$2,1,0)</f>
        <v>0</v>
      </c>
      <c r="AM4" s="91">
        <f>IF(AND($B4&lt;&gt;"-",$F4=AM$2),AM3+$H4+$I4+$J4,+AM3)</f>
        <v>0</v>
      </c>
      <c r="AN4" s="91" t="str">
        <f>IF(AND($B4&lt;&gt;"-",$F4=AM$2),+$H4+$I4+$J4,"")</f>
        <v/>
      </c>
      <c r="AO4" s="1053">
        <f>IF(AP4="E",1,0)</f>
        <v>0</v>
      </c>
      <c r="AP4" s="1054">
        <f>IF(F4&lt;&gt;"",1,0)</f>
        <v>0</v>
      </c>
      <c r="AQ4" s="215" t="str">
        <f>+Parameter!B4</f>
        <v>HH</v>
      </c>
      <c r="AR4" s="631"/>
      <c r="AS4" s="632">
        <f>SUM(AS5:AS8)</f>
        <v>0</v>
      </c>
      <c r="AT4" s="632"/>
      <c r="AU4" s="632"/>
      <c r="AV4" s="632"/>
      <c r="AW4" s="632">
        <f>SUM(AW5:AW8)</f>
        <v>0</v>
      </c>
      <c r="AX4" s="632"/>
      <c r="AY4" s="632"/>
      <c r="AZ4" s="632"/>
      <c r="BA4" s="632">
        <f>SUM(BA5:BA8)</f>
        <v>0</v>
      </c>
      <c r="BB4" s="633">
        <f>+BA4+AW4+AS4</f>
        <v>0</v>
      </c>
      <c r="BD4" s="268"/>
      <c r="BE4" s="274">
        <f>IF($I$2=AQ4,1,IF($I$2=Jahr!$M$7,1,0))</f>
        <v>1</v>
      </c>
      <c r="BF4" s="728">
        <v>1</v>
      </c>
      <c r="BG4" s="227"/>
      <c r="BH4" s="227"/>
      <c r="BI4" s="227"/>
      <c r="BJ4" s="227"/>
      <c r="BK4" s="227"/>
      <c r="BL4" s="227"/>
      <c r="BM4" s="227"/>
      <c r="BN4" s="227"/>
      <c r="BO4" s="227"/>
      <c r="BP4" s="273"/>
      <c r="BQ4" s="273"/>
      <c r="BR4" s="273"/>
      <c r="BV4" s="1055"/>
      <c r="BW4" s="1056"/>
      <c r="BX4" s="1026"/>
    </row>
    <row r="5" spans="1:76" ht="13.35" customHeight="1" x14ac:dyDescent="0.45">
      <c r="A5" s="1003" t="str">
        <f t="shared" si="0"/>
        <v>!</v>
      </c>
      <c r="B5" s="721"/>
      <c r="C5" s="1180"/>
      <c r="D5" s="722"/>
      <c r="E5" s="585"/>
      <c r="F5" s="586"/>
      <c r="G5" s="592"/>
      <c r="H5" s="1191"/>
      <c r="I5" s="1192"/>
      <c r="J5" s="1193"/>
      <c r="K5" s="1057">
        <f t="shared" ref="K5:K47" si="4">IF($M$2=0,O5+R5+U5+X5+AA5+AD5+AG5+AJ5+AM5,+$N$2*O5+$Q$2*R5+$T$2*U5+$W$2*X5+$Z$2*AA5+$AC$2*AD5+$AF$2*AG5+$AI$2*AJ5+$AL$2*AM5)</f>
        <v>0</v>
      </c>
      <c r="L5" s="1049">
        <f t="shared" si="2"/>
        <v>0</v>
      </c>
      <c r="M5" s="1050">
        <f t="shared" si="3"/>
        <v>0</v>
      </c>
      <c r="N5" s="1051">
        <f t="shared" ref="N5:N47" si="5">IF($F5=$O$2,1,0)</f>
        <v>0</v>
      </c>
      <c r="O5" s="87">
        <f t="shared" ref="O5:O47" si="6">IF(AND($B5&lt;&gt;"-",$F5=O$2),O4+$H5+$I5+$J5,+O4)</f>
        <v>0</v>
      </c>
      <c r="P5" s="87" t="str">
        <f t="shared" ref="P5:P47" si="7">IF(AND($B5&lt;&gt;"-",$F5=O$2),+$H5+$I5+$J5,"")</f>
        <v/>
      </c>
      <c r="Q5" s="1052">
        <f t="shared" ref="Q5:Q47" si="8">IF($F5=$R$2,1,0)</f>
        <v>0</v>
      </c>
      <c r="R5" s="87">
        <f t="shared" ref="R5:R47" si="9">IF(AND($B5&lt;&gt;"-",$F5=R$2),R4+$H5+$I5+$J5,+R4)</f>
        <v>0</v>
      </c>
      <c r="S5" s="87" t="str">
        <f t="shared" ref="S5:S47" si="10">IF(AND($B5&lt;&gt;"-",$F5=R$2),+$H5+$I5+$J5,"")</f>
        <v/>
      </c>
      <c r="T5" s="1052">
        <f t="shared" ref="T5:T47" si="11">IF($F5=$U$2,1,0)</f>
        <v>0</v>
      </c>
      <c r="U5" s="87">
        <f t="shared" ref="U5:U47" si="12">IF(AND($B5&lt;&gt;"-",$F5=U$2),U4+$H5+$I5+$J5,+U4)</f>
        <v>0</v>
      </c>
      <c r="V5" s="87" t="str">
        <f t="shared" ref="V5:V47" si="13">IF(AND($B5&lt;&gt;"-",$F5=U$2),+$H5+$I5+$J5,"")</f>
        <v/>
      </c>
      <c r="W5" s="1052">
        <f t="shared" ref="W5:W47" si="14">IF($F5=$X$2,1,0)</f>
        <v>1</v>
      </c>
      <c r="X5" s="87">
        <f t="shared" ref="X5:X47" si="15">IF(AND($B5&lt;&gt;"-",$F5=X$2),X4+$H5+$I5+$J5,+X4)</f>
        <v>0</v>
      </c>
      <c r="Y5" s="87">
        <f t="shared" ref="Y5:Y47" si="16">IF(AND($B5&lt;&gt;"-",$F5=X$2),+$H5+$I5+$J5,"")</f>
        <v>0</v>
      </c>
      <c r="Z5" s="1052">
        <f t="shared" ref="Z5:Z47" si="17">IF($F5=$AA$2,1,0)</f>
        <v>1</v>
      </c>
      <c r="AA5" s="87">
        <f t="shared" ref="AA5:AA47" si="18">IF(AND($B5&lt;&gt;"-",$F5=AA$2),AA4+$H5+$I5+$J5,+AA4)</f>
        <v>0</v>
      </c>
      <c r="AB5" s="87">
        <f t="shared" ref="AB5:AB47" si="19">IF(AND($B5&lt;&gt;"-",$F5=AA$2),+$H5+$I5+$J5,"")</f>
        <v>0</v>
      </c>
      <c r="AC5" s="1052">
        <f t="shared" ref="AC5:AC47" si="20">IF($F5=$AD$2,1,0)</f>
        <v>1</v>
      </c>
      <c r="AD5" s="87">
        <f t="shared" ref="AD5:AD47" si="21">IF(AND($B5&lt;&gt;"-",$F5=AD$2),AD4+$H5+$I5+$J5,+AD4)</f>
        <v>0</v>
      </c>
      <c r="AE5" s="87">
        <f t="shared" ref="AE5:AE47" si="22">IF(AND($B5&lt;&gt;"-",$F5=AD$2),+$H5+$I5+$J5,"")</f>
        <v>0</v>
      </c>
      <c r="AF5" s="1052">
        <f t="shared" ref="AF5:AF47" si="23">IF($F5=$AG$2,1,0)</f>
        <v>1</v>
      </c>
      <c r="AG5" s="87">
        <f t="shared" ref="AG5:AG47" si="24">IF(AND($B5&lt;&gt;"-",$F5=AG$2),AG4+$H5+$I5+$J5,+AG4)</f>
        <v>0</v>
      </c>
      <c r="AH5" s="87">
        <f t="shared" ref="AH5:AH47" si="25">IF(AND($B5&lt;&gt;"-",$F5=AG$2),+$H5+$I5+$J5,"")</f>
        <v>0</v>
      </c>
      <c r="AI5" s="1052">
        <f t="shared" ref="AI5:AI47" si="26">IF($F5=$AJ$2,1,0)</f>
        <v>1</v>
      </c>
      <c r="AJ5" s="87">
        <f t="shared" ref="AJ5:AJ47" si="27">IF(AND($B5&lt;&gt;"-",$F5=AJ$2),AJ4+$H5+$I5+$J5,+AJ4)</f>
        <v>0</v>
      </c>
      <c r="AK5" s="87">
        <f t="shared" ref="AK5:AK47" si="28">IF(AND($B5&lt;&gt;"-",$F5=AJ$2),+$H5+$I5+$J5,"")</f>
        <v>0</v>
      </c>
      <c r="AL5" s="1052">
        <f t="shared" ref="AL5:AL47" si="29">IF($F5=$AM$2,1,0)</f>
        <v>0</v>
      </c>
      <c r="AM5" s="91">
        <f t="shared" ref="AM5:AM46" si="30">IF(AND($B5&lt;&gt;"-",$F5=AM$2),AM4+$H5+$I5+$J5,+AM4)</f>
        <v>0</v>
      </c>
      <c r="AN5" s="91" t="str">
        <f t="shared" ref="AN5:AN46" si="31">IF(AND($B5&lt;&gt;"-",$F5=AM$2),+$H5+$I5+$J5,"")</f>
        <v/>
      </c>
      <c r="AO5" s="1058" t="str">
        <f>+Parameter!$D$4</f>
        <v>A</v>
      </c>
      <c r="AP5" s="1054">
        <f t="shared" ref="AP5:AP47" si="32">IF(F5&lt;&gt;"",1,0)</f>
        <v>0</v>
      </c>
      <c r="AQ5" s="368" t="str">
        <f>+Parameter!AH5</f>
        <v>B</v>
      </c>
      <c r="AR5" s="369" t="str">
        <f>+Parameter!AI5</f>
        <v>Bargeld</v>
      </c>
      <c r="AS5" s="622">
        <f>SUMIFS($I$4:$I$48,$F$4:$F$48,AQ4,$E$4:$E$48,AQ5)+SUMIFS($J$4:$J$48,$F$4:$F$48,AQ4,$E$4:$E$48,AQ5)+SUMIFS($H$4:$H$48,$F$4:$F$48,AQ4,$E$4:$E$48,AQ5)</f>
        <v>0</v>
      </c>
      <c r="AT5" s="367"/>
      <c r="AU5" s="368" t="str">
        <f>+Parameter!AL5</f>
        <v>A</v>
      </c>
      <c r="AV5" s="369" t="str">
        <f>+Parameter!AM5</f>
        <v>Ausstattung</v>
      </c>
      <c r="AW5" s="367">
        <f>SUMIFS($I$4:$I$48,$F$4:$F$48,AQ4,$E$4:$E$48,AU5)+SUMIFS($J$4:$J$48,$F$4:$F$48,AQ4,$E$4:$E$48,AU5)+SUMIFS($H$4:$H$48,$F$4:$F$48,AQ4,$E$4:$E$48,AU5)</f>
        <v>0</v>
      </c>
      <c r="AX5" s="367"/>
      <c r="AY5" s="368" t="str">
        <f>+Parameter!AP5</f>
        <v>G</v>
      </c>
      <c r="AZ5" s="369" t="str">
        <f>+Parameter!AQ5</f>
        <v>Gaststätten</v>
      </c>
      <c r="BA5" s="367">
        <f>SUMIFS($I$4:$I$48,$F$4:$F$48,AQ4,$E$4:$E$48,AY5)+SUMIFS($J$4:$J$48,$F$4:$F$48,AQ4,$E$4:$E$48,AY5)+SUMIFS($H$4:$H$48,$F$4:$F$48,AQ4,$E$4:$E$48,AY5)</f>
        <v>0</v>
      </c>
      <c r="BB5" s="370" t="str">
        <f>IF(AND($B$50="y",BB6&lt;&gt;0),"aktuell","")</f>
        <v/>
      </c>
      <c r="BD5" s="268"/>
      <c r="BE5" s="274">
        <f>IF($I$2=AQ4,1,IF($I$2=Jahr!$M$7,1,0))</f>
        <v>1</v>
      </c>
      <c r="BF5" s="728">
        <v>1</v>
      </c>
      <c r="BG5" s="699">
        <f>IF(ISERROR(FIND("insen",$AR5,1)),0,+$AS5)</f>
        <v>0</v>
      </c>
      <c r="BH5" s="699">
        <f>IF(ISERROR(FIND("insen",$AV5,1)),0,+$AW5)</f>
        <v>0</v>
      </c>
      <c r="BI5" s="699">
        <f>IF(ISERROR(FIND("insen",$AZ5,1)),0,+$BA5)</f>
        <v>0</v>
      </c>
      <c r="BJ5" s="700">
        <f>IF(ISERROR(FIND("ilgung",$AR5,1)),0,+$AS5)</f>
        <v>0</v>
      </c>
      <c r="BK5" s="700">
        <f>IF(ISERROR(FIND("ilgung",$AV5,1)),0,+$AW5)</f>
        <v>0</v>
      </c>
      <c r="BL5" s="700">
        <f>IF(ISERROR(FIND("ilgung",$AZ5,1)),0,+$BA5)</f>
        <v>0</v>
      </c>
      <c r="BM5" s="701">
        <f>IF(ISERROR(FIND("ücklage",$AR5,1)),0,+$AS5)</f>
        <v>0</v>
      </c>
      <c r="BN5" s="701">
        <f>IF(ISERROR(FIND("ücklage",$AV5,1)),0,+$AW5)</f>
        <v>0</v>
      </c>
      <c r="BO5" s="701">
        <f>IF(ISERROR(FIND("ücklage",$AZ5,1)),0,+$BA5)</f>
        <v>0</v>
      </c>
      <c r="BP5" s="698">
        <f>IF(ISERROR(FIND("teuer",$AR5,1)),0,+$AS5)</f>
        <v>0</v>
      </c>
      <c r="BQ5" s="698">
        <f>IF(ISERROR(FIND("teuer",$AV5,1)),0,+$AW5)</f>
        <v>0</v>
      </c>
      <c r="BR5" s="698">
        <f>IF(ISERROR(FIND("teuer",$AZ5,1)),0,+$BA5)</f>
        <v>0</v>
      </c>
      <c r="BS5" s="270" t="s">
        <v>8</v>
      </c>
      <c r="BV5" s="1055"/>
      <c r="BW5" s="1056"/>
      <c r="BX5" s="1026"/>
    </row>
    <row r="6" spans="1:76" ht="13.35" customHeight="1" x14ac:dyDescent="0.45">
      <c r="A6" s="1003" t="str">
        <f t="shared" si="0"/>
        <v>!</v>
      </c>
      <c r="B6" s="721"/>
      <c r="C6" s="1180"/>
      <c r="D6" s="722"/>
      <c r="E6" s="585"/>
      <c r="F6" s="586"/>
      <c r="G6" s="592"/>
      <c r="H6" s="1191"/>
      <c r="I6" s="1192"/>
      <c r="J6" s="1193"/>
      <c r="K6" s="1057">
        <f t="shared" si="4"/>
        <v>0</v>
      </c>
      <c r="L6" s="1049">
        <f t="shared" si="2"/>
        <v>0</v>
      </c>
      <c r="M6" s="1050">
        <f t="shared" si="3"/>
        <v>0</v>
      </c>
      <c r="N6" s="1051">
        <f t="shared" si="5"/>
        <v>0</v>
      </c>
      <c r="O6" s="87">
        <f t="shared" si="6"/>
        <v>0</v>
      </c>
      <c r="P6" s="87" t="str">
        <f t="shared" si="7"/>
        <v/>
      </c>
      <c r="Q6" s="1052">
        <f t="shared" si="8"/>
        <v>0</v>
      </c>
      <c r="R6" s="87">
        <f t="shared" si="9"/>
        <v>0</v>
      </c>
      <c r="S6" s="87" t="str">
        <f t="shared" si="10"/>
        <v/>
      </c>
      <c r="T6" s="1052">
        <f t="shared" si="11"/>
        <v>0</v>
      </c>
      <c r="U6" s="87">
        <f t="shared" si="12"/>
        <v>0</v>
      </c>
      <c r="V6" s="87" t="str">
        <f t="shared" si="13"/>
        <v/>
      </c>
      <c r="W6" s="1052">
        <f t="shared" si="14"/>
        <v>1</v>
      </c>
      <c r="X6" s="87">
        <f t="shared" si="15"/>
        <v>0</v>
      </c>
      <c r="Y6" s="87">
        <f t="shared" si="16"/>
        <v>0</v>
      </c>
      <c r="Z6" s="1052">
        <f t="shared" si="17"/>
        <v>1</v>
      </c>
      <c r="AA6" s="87">
        <f t="shared" si="18"/>
        <v>0</v>
      </c>
      <c r="AB6" s="87">
        <f t="shared" si="19"/>
        <v>0</v>
      </c>
      <c r="AC6" s="1052">
        <f t="shared" si="20"/>
        <v>1</v>
      </c>
      <c r="AD6" s="87">
        <f t="shared" si="21"/>
        <v>0</v>
      </c>
      <c r="AE6" s="87">
        <f t="shared" si="22"/>
        <v>0</v>
      </c>
      <c r="AF6" s="1052">
        <f t="shared" si="23"/>
        <v>1</v>
      </c>
      <c r="AG6" s="87">
        <f t="shared" si="24"/>
        <v>0</v>
      </c>
      <c r="AH6" s="87">
        <f t="shared" si="25"/>
        <v>0</v>
      </c>
      <c r="AI6" s="1052">
        <f t="shared" si="26"/>
        <v>1</v>
      </c>
      <c r="AJ6" s="87">
        <f t="shared" si="27"/>
        <v>0</v>
      </c>
      <c r="AK6" s="87">
        <f t="shared" si="28"/>
        <v>0</v>
      </c>
      <c r="AL6" s="1052">
        <f t="shared" si="29"/>
        <v>0</v>
      </c>
      <c r="AM6" s="91">
        <f t="shared" si="30"/>
        <v>0</v>
      </c>
      <c r="AN6" s="91" t="str">
        <f t="shared" si="31"/>
        <v/>
      </c>
      <c r="AO6" s="1058" t="str">
        <f>+Parameter!$D$4</f>
        <v>A</v>
      </c>
      <c r="AP6" s="1054">
        <f t="shared" si="32"/>
        <v>0</v>
      </c>
      <c r="AQ6" s="369" t="str">
        <f>+Parameter!AH6</f>
        <v>K</v>
      </c>
      <c r="AR6" s="369" t="str">
        <f>+Parameter!AI6</f>
        <v>Kreditkarte LH</v>
      </c>
      <c r="AS6" s="622">
        <f>SUMIFS($I$4:$I$48,$F$4:$F$48,AQ4,$E$4:$E$48,AQ6)+SUMIFS($J$4:$J$48,$F$4:$F$48,AQ4,$E$4:$E$48,AQ6)+SUMIFS($H$4:$H$48,$F$4:$F$48,AQ4,$E$4:$E$48,AQ6)</f>
        <v>0</v>
      </c>
      <c r="AT6" s="367"/>
      <c r="AU6" s="369" t="str">
        <f>+Parameter!AL6</f>
        <v>F</v>
      </c>
      <c r="AV6" s="369" t="str">
        <f>+Parameter!AM6</f>
        <v>Friseur</v>
      </c>
      <c r="AW6" s="367">
        <f>SUMIFS($I$4:$I$48,$F$4:$F$48,AQ4,$E$4:$E$48,AU6)+SUMIFS($J$4:$J$48,$F$4:$F$48,AQ4,$E$4:$E$48,AU6)+SUMIFS($H$4:$H$48,$F$4:$F$48,AQ4,$E$4:$E$48,AU6)</f>
        <v>0</v>
      </c>
      <c r="AX6" s="367"/>
      <c r="AY6" s="369">
        <f>+Parameter!AP6</f>
        <v>0</v>
      </c>
      <c r="AZ6" s="369">
        <f>+Parameter!AQ6</f>
        <v>0</v>
      </c>
      <c r="BA6" s="367">
        <f>SUMIFS($I$4:$I$48,$F$4:$F$48,AQ4,$E$4:$E$48,AY6)+SUMIFS($J$4:$J$48,$F$4:$F$48,AQ4,$E$4:$E$48,AY6)+SUMIFS($H$4:$H$48,$F$4:$F$48,AQ4,$E$4:$E$48,AY6)</f>
        <v>0</v>
      </c>
      <c r="BB6" s="371">
        <f>+P2</f>
        <v>0</v>
      </c>
      <c r="BD6" s="268"/>
      <c r="BE6" s="274">
        <f>IF($I$2=AQ4,1,IF($I$2=Jahr!$M$7,1,0))</f>
        <v>1</v>
      </c>
      <c r="BF6" s="728">
        <v>1</v>
      </c>
      <c r="BG6" s="699">
        <f t="shared" ref="BG6:BG43" si="33">IF(ISERROR(FIND("insen",$AR6,1)),0,+$AS6)</f>
        <v>0</v>
      </c>
      <c r="BH6" s="699">
        <f t="shared" ref="BH6:BH43" si="34">IF(ISERROR(FIND("insen",$AV6,1)),0,+$AW6)</f>
        <v>0</v>
      </c>
      <c r="BI6" s="699">
        <f t="shared" ref="BI6:BI43" si="35">IF(ISERROR(FIND("insen",$AZ6,1)),0,+$BA6)</f>
        <v>0</v>
      </c>
      <c r="BJ6" s="700">
        <f t="shared" ref="BJ6:BJ43" si="36">IF(ISERROR(FIND("ilgung",$AR6,1)),0,+$AS6)</f>
        <v>0</v>
      </c>
      <c r="BK6" s="700">
        <f t="shared" ref="BK6:BK43" si="37">IF(ISERROR(FIND("ilgung",$AV6,1)),0,+$AW6)</f>
        <v>0</v>
      </c>
      <c r="BL6" s="700">
        <f t="shared" ref="BL6:BL43" si="38">IF(ISERROR(FIND("ilgung",$AZ6,1)),0,+$BA6)</f>
        <v>0</v>
      </c>
      <c r="BM6" s="701">
        <f t="shared" ref="BM6:BM43" si="39">IF(ISERROR(FIND("ücklage",$AR6,1)),0,+$AS6)</f>
        <v>0</v>
      </c>
      <c r="BN6" s="701">
        <f t="shared" ref="BN6:BN43" si="40">IF(ISERROR(FIND("ücklage",$AV6,1)),0,+$AW6)</f>
        <v>0</v>
      </c>
      <c r="BO6" s="701">
        <f t="shared" ref="BO6:BO43" si="41">IF(ISERROR(FIND("ücklage",$AZ6,1)),0,+$BA6)</f>
        <v>0</v>
      </c>
      <c r="BP6" s="698">
        <f t="shared" ref="BP6:BP43" si="42">IF(ISERROR(FIND("teuer",$AR6,1)),0,+$AS6)</f>
        <v>0</v>
      </c>
      <c r="BQ6" s="698">
        <f t="shared" ref="BQ6:BQ43" si="43">IF(ISERROR(FIND("teuer",$AV6,1)),0,+$AW6)</f>
        <v>0</v>
      </c>
      <c r="BR6" s="698">
        <f t="shared" ref="BR6:BR43" si="44">IF(ISERROR(FIND("teuer",$AZ6,1)),0,+$BA6)</f>
        <v>0</v>
      </c>
      <c r="BS6" s="275">
        <f>SUMIFS($H$4:$H$48,$F$4:$F$48,AQ4,$B$4:$B$48,"&gt;0")</f>
        <v>0</v>
      </c>
      <c r="BT6" s="275">
        <f>SUMIFS($I$4:$I$48,$F$4:$F$48,AQ4,$B$4:$B$48,"&gt;0")</f>
        <v>0</v>
      </c>
      <c r="BU6" s="275">
        <f>SUMIFS($J$4:$J$48,$F$4:$F$48,AQ4,$B$4:$B$48,"&gt;0")</f>
        <v>0</v>
      </c>
      <c r="BV6" s="276"/>
      <c r="BW6" s="1056"/>
      <c r="BX6" s="1026"/>
    </row>
    <row r="7" spans="1:76" ht="13.35" customHeight="1" x14ac:dyDescent="0.45">
      <c r="A7" s="1003" t="str">
        <f t="shared" si="0"/>
        <v>!</v>
      </c>
      <c r="B7" s="721"/>
      <c r="C7" s="1180"/>
      <c r="D7" s="722"/>
      <c r="E7" s="585"/>
      <c r="F7" s="586"/>
      <c r="G7" s="592"/>
      <c r="H7" s="1191"/>
      <c r="I7" s="1192"/>
      <c r="J7" s="1193"/>
      <c r="K7" s="1057">
        <f t="shared" si="4"/>
        <v>0</v>
      </c>
      <c r="L7" s="1049">
        <f t="shared" si="2"/>
        <v>0</v>
      </c>
      <c r="M7" s="1050">
        <f t="shared" si="3"/>
        <v>0</v>
      </c>
      <c r="N7" s="1051">
        <f t="shared" si="5"/>
        <v>0</v>
      </c>
      <c r="O7" s="87">
        <f t="shared" si="6"/>
        <v>0</v>
      </c>
      <c r="P7" s="87" t="str">
        <f t="shared" si="7"/>
        <v/>
      </c>
      <c r="Q7" s="1052">
        <f t="shared" si="8"/>
        <v>0</v>
      </c>
      <c r="R7" s="87">
        <f t="shared" si="9"/>
        <v>0</v>
      </c>
      <c r="S7" s="87" t="str">
        <f t="shared" si="10"/>
        <v/>
      </c>
      <c r="T7" s="1052">
        <f t="shared" si="11"/>
        <v>0</v>
      </c>
      <c r="U7" s="87">
        <f t="shared" si="12"/>
        <v>0</v>
      </c>
      <c r="V7" s="87" t="str">
        <f t="shared" si="13"/>
        <v/>
      </c>
      <c r="W7" s="1052">
        <f t="shared" si="14"/>
        <v>1</v>
      </c>
      <c r="X7" s="87">
        <f t="shared" si="15"/>
        <v>0</v>
      </c>
      <c r="Y7" s="87">
        <f t="shared" si="16"/>
        <v>0</v>
      </c>
      <c r="Z7" s="1052">
        <f t="shared" si="17"/>
        <v>1</v>
      </c>
      <c r="AA7" s="87">
        <f t="shared" si="18"/>
        <v>0</v>
      </c>
      <c r="AB7" s="87">
        <f t="shared" si="19"/>
        <v>0</v>
      </c>
      <c r="AC7" s="1052">
        <f t="shared" si="20"/>
        <v>1</v>
      </c>
      <c r="AD7" s="87">
        <f t="shared" si="21"/>
        <v>0</v>
      </c>
      <c r="AE7" s="87">
        <f t="shared" si="22"/>
        <v>0</v>
      </c>
      <c r="AF7" s="1052">
        <f t="shared" si="23"/>
        <v>1</v>
      </c>
      <c r="AG7" s="87">
        <f t="shared" si="24"/>
        <v>0</v>
      </c>
      <c r="AH7" s="87">
        <f t="shared" si="25"/>
        <v>0</v>
      </c>
      <c r="AI7" s="1052">
        <f t="shared" si="26"/>
        <v>1</v>
      </c>
      <c r="AJ7" s="87">
        <f t="shared" si="27"/>
        <v>0</v>
      </c>
      <c r="AK7" s="87">
        <f t="shared" si="28"/>
        <v>0</v>
      </c>
      <c r="AL7" s="1052">
        <f t="shared" si="29"/>
        <v>0</v>
      </c>
      <c r="AM7" s="91">
        <f t="shared" si="30"/>
        <v>0</v>
      </c>
      <c r="AN7" s="91" t="str">
        <f t="shared" si="31"/>
        <v/>
      </c>
      <c r="AO7" s="1058" t="str">
        <f>+Parameter!$D$4</f>
        <v>A</v>
      </c>
      <c r="AP7" s="1054">
        <f t="shared" si="32"/>
        <v>0</v>
      </c>
      <c r="AQ7" s="369" t="str">
        <f>+Parameter!AH7</f>
        <v>L</v>
      </c>
      <c r="AR7" s="369" t="str">
        <f>+Parameter!AI7</f>
        <v>Lebensmittel</v>
      </c>
      <c r="AS7" s="622">
        <f>SUMIFS($I$4:$I$48,$F$4:$F$48,AQ4,$E$4:$E$48,AQ7)+SUMIFS($J$4:$J$48,$F$4:$F$48,AQ4,$E$4:$E$48,AQ7)+SUMIFS($H$4:$H$48,$F$4:$F$48,AQ4,$E$4:$E$48,AQ7)</f>
        <v>0</v>
      </c>
      <c r="AT7" s="367"/>
      <c r="AU7" s="369" t="str">
        <f>+Parameter!AL7</f>
        <v>I</v>
      </c>
      <c r="AV7" s="369" t="str">
        <f>+Parameter!AM7</f>
        <v>Internet</v>
      </c>
      <c r="AW7" s="367">
        <f>SUMIFS($I$4:$I$48,$F$4:$F$48,AQ4,$E$4:$E$48,AU7)+SUMIFS($J$4:$J$48,$F$4:$F$48,AQ4,$E$4:$E$48,AU7)+SUMIFS($H$4:$H$48,$F$4:$F$48,AQ4,$E$4:$E$48,AU7)</f>
        <v>0</v>
      </c>
      <c r="AX7" s="367"/>
      <c r="AY7" s="369">
        <f>+Parameter!AP7</f>
        <v>0</v>
      </c>
      <c r="AZ7" s="369">
        <f>+Parameter!AQ7</f>
        <v>0</v>
      </c>
      <c r="BA7" s="367">
        <f>SUMIFS($I$4:$I$48,$F$4:$F$48,AQ4,$E$4:$E$48,AY7)+SUMIFS($J$4:$J$48,$F$4:$F$48,AQ4,$E$4:$E$48,AY7)+SUMIFS($H$4:$H$48,$F$4:$F$48,AQ4,$E$4:$E$48,AY7)</f>
        <v>0</v>
      </c>
      <c r="BB7" s="372" t="str">
        <f>IF(BB8&lt;&gt;0,"Monatsende","")</f>
        <v/>
      </c>
      <c r="BD7" s="268"/>
      <c r="BE7" s="274">
        <f>IF($I$2=AQ4,1,IF($I$2=Jahr!$M$7,1,0))</f>
        <v>1</v>
      </c>
      <c r="BF7" s="728">
        <v>1</v>
      </c>
      <c r="BG7" s="699">
        <f t="shared" si="33"/>
        <v>0</v>
      </c>
      <c r="BH7" s="699">
        <f t="shared" si="34"/>
        <v>0</v>
      </c>
      <c r="BI7" s="699">
        <f t="shared" si="35"/>
        <v>0</v>
      </c>
      <c r="BJ7" s="700">
        <f t="shared" si="36"/>
        <v>0</v>
      </c>
      <c r="BK7" s="700">
        <f t="shared" si="37"/>
        <v>0</v>
      </c>
      <c r="BL7" s="700">
        <f t="shared" si="38"/>
        <v>0</v>
      </c>
      <c r="BM7" s="701">
        <f t="shared" si="39"/>
        <v>0</v>
      </c>
      <c r="BN7" s="701">
        <f t="shared" si="40"/>
        <v>0</v>
      </c>
      <c r="BO7" s="701">
        <f t="shared" si="41"/>
        <v>0</v>
      </c>
      <c r="BP7" s="698">
        <f t="shared" si="42"/>
        <v>0</v>
      </c>
      <c r="BQ7" s="698">
        <f t="shared" si="43"/>
        <v>0</v>
      </c>
      <c r="BR7" s="698">
        <f t="shared" si="44"/>
        <v>0</v>
      </c>
      <c r="BS7" s="270" t="s">
        <v>22</v>
      </c>
      <c r="BV7" s="1055"/>
      <c r="BW7" s="1056"/>
      <c r="BX7" s="1026"/>
    </row>
    <row r="8" spans="1:76" ht="13.35" customHeight="1" x14ac:dyDescent="0.45">
      <c r="A8" s="1003" t="str">
        <f t="shared" si="0"/>
        <v>!</v>
      </c>
      <c r="B8" s="721"/>
      <c r="C8" s="1180"/>
      <c r="D8" s="722"/>
      <c r="E8" s="585"/>
      <c r="F8" s="586"/>
      <c r="G8" s="592"/>
      <c r="H8" s="1191"/>
      <c r="I8" s="1192"/>
      <c r="J8" s="1193"/>
      <c r="K8" s="1057">
        <f t="shared" si="4"/>
        <v>0</v>
      </c>
      <c r="L8" s="1049">
        <f t="shared" si="2"/>
        <v>0</v>
      </c>
      <c r="M8" s="1050">
        <f t="shared" si="3"/>
        <v>0</v>
      </c>
      <c r="N8" s="1051">
        <f t="shared" si="5"/>
        <v>0</v>
      </c>
      <c r="O8" s="87">
        <f t="shared" si="6"/>
        <v>0</v>
      </c>
      <c r="P8" s="87" t="str">
        <f t="shared" si="7"/>
        <v/>
      </c>
      <c r="Q8" s="1052">
        <f t="shared" si="8"/>
        <v>0</v>
      </c>
      <c r="R8" s="87">
        <f t="shared" si="9"/>
        <v>0</v>
      </c>
      <c r="S8" s="87" t="str">
        <f t="shared" si="10"/>
        <v/>
      </c>
      <c r="T8" s="1052">
        <f t="shared" si="11"/>
        <v>0</v>
      </c>
      <c r="U8" s="87">
        <f t="shared" si="12"/>
        <v>0</v>
      </c>
      <c r="V8" s="87" t="str">
        <f t="shared" si="13"/>
        <v/>
      </c>
      <c r="W8" s="1052">
        <f t="shared" si="14"/>
        <v>1</v>
      </c>
      <c r="X8" s="87">
        <f t="shared" si="15"/>
        <v>0</v>
      </c>
      <c r="Y8" s="87">
        <f t="shared" si="16"/>
        <v>0</v>
      </c>
      <c r="Z8" s="1052">
        <f t="shared" si="17"/>
        <v>1</v>
      </c>
      <c r="AA8" s="87">
        <f t="shared" si="18"/>
        <v>0</v>
      </c>
      <c r="AB8" s="87">
        <f t="shared" si="19"/>
        <v>0</v>
      </c>
      <c r="AC8" s="1052">
        <f t="shared" si="20"/>
        <v>1</v>
      </c>
      <c r="AD8" s="87">
        <f t="shared" si="21"/>
        <v>0</v>
      </c>
      <c r="AE8" s="87">
        <f t="shared" si="22"/>
        <v>0</v>
      </c>
      <c r="AF8" s="1052">
        <f t="shared" si="23"/>
        <v>1</v>
      </c>
      <c r="AG8" s="87">
        <f t="shared" si="24"/>
        <v>0</v>
      </c>
      <c r="AH8" s="87">
        <f t="shared" si="25"/>
        <v>0</v>
      </c>
      <c r="AI8" s="1052">
        <f t="shared" si="26"/>
        <v>1</v>
      </c>
      <c r="AJ8" s="87">
        <f t="shared" si="27"/>
        <v>0</v>
      </c>
      <c r="AK8" s="87">
        <f t="shared" si="28"/>
        <v>0</v>
      </c>
      <c r="AL8" s="1052">
        <f t="shared" si="29"/>
        <v>0</v>
      </c>
      <c r="AM8" s="91">
        <f t="shared" si="30"/>
        <v>0</v>
      </c>
      <c r="AN8" s="91" t="str">
        <f t="shared" si="31"/>
        <v/>
      </c>
      <c r="AO8" s="1058" t="str">
        <f>+Parameter!$D$4</f>
        <v>A</v>
      </c>
      <c r="AP8" s="1054">
        <f t="shared" si="32"/>
        <v>0</v>
      </c>
      <c r="AQ8" s="374" t="str">
        <f>+Parameter!AH8</f>
        <v>V</v>
      </c>
      <c r="AR8" s="374" t="str">
        <f>+Parameter!AI8</f>
        <v>Versicherungen</v>
      </c>
      <c r="AS8" s="622">
        <f>SUMIFS($I$4:$I$48,$F$4:$F$48,AQ4,$E$4:$E$48,AQ8)+SUMIFS($J$4:$J$48,$F$4:$F$48,AQ4,$E$4:$E$48,AQ8)+SUMIFS($H$4:$H$48,$F$4:$F$48,AQ4,$E$4:$E$48,AQ8)</f>
        <v>0</v>
      </c>
      <c r="AT8" s="373"/>
      <c r="AU8" s="374" t="str">
        <f>+Parameter!AL8</f>
        <v>M</v>
      </c>
      <c r="AV8" s="374" t="str">
        <f>+Parameter!AM8</f>
        <v>Mobilfunk</v>
      </c>
      <c r="AW8" s="367">
        <f>SUMIFS($I$4:$I$48,$F$4:$F$48,AQ4,$E$4:$E$48,AU8)+SUMIFS($J$4:$J$48,$F$4:$F$48,AQ4,$E$4:$E$48,AU8)+SUMIFS($H$4:$H$48,$F$4:$F$48,AQ4,$E$4:$E$48,AU8)</f>
        <v>0</v>
      </c>
      <c r="AX8" s="373"/>
      <c r="AY8" s="374" t="str">
        <f>+Parameter!AP8</f>
        <v>S</v>
      </c>
      <c r="AZ8" s="374" t="str">
        <f>+Parameter!AQ8</f>
        <v>Sonstiges</v>
      </c>
      <c r="BA8" s="367">
        <f>SUMIFS($I$4:$I$48,$F$4:$F$48,AQ4,$E$4:$E$48,AY8)+SUMIFS($J$4:$J$48,$F$4:$F$48,AQ4,$E$4:$E$48,AY8)+SUMIFS($H$4:$H$48,$F$4:$F$48,AQ4,$E$4:$E$48,AY8)</f>
        <v>0</v>
      </c>
      <c r="BB8" s="375">
        <f>+P3</f>
        <v>0</v>
      </c>
      <c r="BD8" s="268"/>
      <c r="BE8" s="274">
        <f>IF($I$2=AQ4,1,IF($I$2=Jahr!$M$7,1,0))</f>
        <v>1</v>
      </c>
      <c r="BF8" s="728">
        <v>1</v>
      </c>
      <c r="BG8" s="702">
        <f t="shared" si="33"/>
        <v>0</v>
      </c>
      <c r="BH8" s="702">
        <f t="shared" si="34"/>
        <v>0</v>
      </c>
      <c r="BI8" s="702">
        <f t="shared" si="35"/>
        <v>0</v>
      </c>
      <c r="BJ8" s="703">
        <f t="shared" si="36"/>
        <v>0</v>
      </c>
      <c r="BK8" s="703">
        <f t="shared" si="37"/>
        <v>0</v>
      </c>
      <c r="BL8" s="703">
        <f t="shared" si="38"/>
        <v>0</v>
      </c>
      <c r="BM8" s="704">
        <f t="shared" si="39"/>
        <v>0</v>
      </c>
      <c r="BN8" s="704">
        <f t="shared" si="40"/>
        <v>0</v>
      </c>
      <c r="BO8" s="704">
        <f t="shared" si="41"/>
        <v>0</v>
      </c>
      <c r="BP8" s="705">
        <f t="shared" si="42"/>
        <v>0</v>
      </c>
      <c r="BQ8" s="705">
        <f t="shared" si="43"/>
        <v>0</v>
      </c>
      <c r="BR8" s="705">
        <f t="shared" si="44"/>
        <v>0</v>
      </c>
      <c r="BS8" s="277">
        <f>SUMIFS($H$4:$H$48,$F$4:$F$48,AQ4)</f>
        <v>0</v>
      </c>
      <c r="BT8" s="277">
        <f>SUMIFS($I$4:$I$48,$F$4:$F$48,AQ4)</f>
        <v>0</v>
      </c>
      <c r="BU8" s="277">
        <f>SUMIFS($J$4:$J$48,$F$4:$F$48,AQ4)</f>
        <v>0</v>
      </c>
      <c r="BV8" s="278">
        <f>IF($AP$2=0,+BW8-BB4,0)</f>
        <v>0</v>
      </c>
      <c r="BW8" s="1059">
        <f>+P$50</f>
        <v>0</v>
      </c>
      <c r="BX8" s="1026"/>
    </row>
    <row r="9" spans="1:76" ht="13.35" customHeight="1" x14ac:dyDescent="0.45">
      <c r="A9" s="1003" t="str">
        <f t="shared" si="0"/>
        <v>!</v>
      </c>
      <c r="B9" s="721"/>
      <c r="C9" s="1180"/>
      <c r="D9" s="722"/>
      <c r="E9" s="585"/>
      <c r="F9" s="586"/>
      <c r="G9" s="592"/>
      <c r="H9" s="1191"/>
      <c r="I9" s="1192"/>
      <c r="J9" s="1193"/>
      <c r="K9" s="1057">
        <f t="shared" si="4"/>
        <v>0</v>
      </c>
      <c r="L9" s="1049">
        <f t="shared" si="2"/>
        <v>0</v>
      </c>
      <c r="M9" s="1050">
        <f>IF(AND(B9&gt;0,B9&lt;&gt;"x",M8&lt;&gt;0),+M8+1,0)</f>
        <v>0</v>
      </c>
      <c r="N9" s="1051">
        <f t="shared" si="5"/>
        <v>0</v>
      </c>
      <c r="O9" s="87">
        <f t="shared" si="6"/>
        <v>0</v>
      </c>
      <c r="P9" s="87" t="str">
        <f t="shared" si="7"/>
        <v/>
      </c>
      <c r="Q9" s="1052">
        <f t="shared" si="8"/>
        <v>0</v>
      </c>
      <c r="R9" s="87">
        <f t="shared" si="9"/>
        <v>0</v>
      </c>
      <c r="S9" s="87" t="str">
        <f t="shared" si="10"/>
        <v/>
      </c>
      <c r="T9" s="1052">
        <f t="shared" si="11"/>
        <v>0</v>
      </c>
      <c r="U9" s="87">
        <f t="shared" si="12"/>
        <v>0</v>
      </c>
      <c r="V9" s="87" t="str">
        <f t="shared" si="13"/>
        <v/>
      </c>
      <c r="W9" s="1052">
        <f t="shared" si="14"/>
        <v>1</v>
      </c>
      <c r="X9" s="87">
        <f t="shared" si="15"/>
        <v>0</v>
      </c>
      <c r="Y9" s="87">
        <f t="shared" si="16"/>
        <v>0</v>
      </c>
      <c r="Z9" s="1052">
        <f t="shared" si="17"/>
        <v>1</v>
      </c>
      <c r="AA9" s="87">
        <f t="shared" si="18"/>
        <v>0</v>
      </c>
      <c r="AB9" s="87">
        <f t="shared" si="19"/>
        <v>0</v>
      </c>
      <c r="AC9" s="1052">
        <f t="shared" si="20"/>
        <v>1</v>
      </c>
      <c r="AD9" s="87">
        <f t="shared" si="21"/>
        <v>0</v>
      </c>
      <c r="AE9" s="87">
        <f t="shared" si="22"/>
        <v>0</v>
      </c>
      <c r="AF9" s="1052">
        <f t="shared" si="23"/>
        <v>1</v>
      </c>
      <c r="AG9" s="87">
        <f t="shared" si="24"/>
        <v>0</v>
      </c>
      <c r="AH9" s="87">
        <f t="shared" si="25"/>
        <v>0</v>
      </c>
      <c r="AI9" s="1052">
        <f t="shared" si="26"/>
        <v>1</v>
      </c>
      <c r="AJ9" s="87">
        <f t="shared" si="27"/>
        <v>0</v>
      </c>
      <c r="AK9" s="87">
        <f t="shared" si="28"/>
        <v>0</v>
      </c>
      <c r="AL9" s="1052">
        <f t="shared" si="29"/>
        <v>0</v>
      </c>
      <c r="AM9" s="91">
        <f t="shared" si="30"/>
        <v>0</v>
      </c>
      <c r="AN9" s="91" t="str">
        <f t="shared" si="31"/>
        <v/>
      </c>
      <c r="AO9" s="1053">
        <f>IF(AP9="E",1,0)</f>
        <v>0</v>
      </c>
      <c r="AP9" s="1054">
        <f t="shared" si="32"/>
        <v>0</v>
      </c>
      <c r="AQ9" s="216" t="str">
        <f>+Parameter!AH9</f>
        <v>Frei</v>
      </c>
      <c r="AR9" s="631"/>
      <c r="AS9" s="632">
        <f>SUM(AS10:AS13)</f>
        <v>0</v>
      </c>
      <c r="AT9" s="632"/>
      <c r="AU9" s="632"/>
      <c r="AV9" s="632"/>
      <c r="AW9" s="632">
        <f>SUM(AW10:AW13)</f>
        <v>0</v>
      </c>
      <c r="AX9" s="632"/>
      <c r="AY9" s="632"/>
      <c r="AZ9" s="632"/>
      <c r="BA9" s="632">
        <f>SUM(BA10:BA13)</f>
        <v>0</v>
      </c>
      <c r="BB9" s="634">
        <f>+BA9+AW9+AS9</f>
        <v>0</v>
      </c>
      <c r="BD9" s="268"/>
      <c r="BE9" s="274">
        <f>IF($I$2=AQ9,1,IF($I$2=Jahr!$M$7,1,0))</f>
        <v>1</v>
      </c>
      <c r="BF9" s="728">
        <v>1</v>
      </c>
      <c r="BG9" s="227"/>
      <c r="BH9" s="227"/>
      <c r="BI9" s="227"/>
      <c r="BJ9" s="227"/>
      <c r="BK9" s="227"/>
      <c r="BL9" s="227"/>
      <c r="BM9" s="227"/>
      <c r="BN9" s="227"/>
      <c r="BO9" s="227"/>
      <c r="BP9" s="273"/>
      <c r="BQ9" s="273"/>
      <c r="BR9" s="273"/>
      <c r="BV9" s="1055"/>
      <c r="BW9" s="1056"/>
      <c r="BX9" s="1026"/>
    </row>
    <row r="10" spans="1:76" ht="13.35" customHeight="1" x14ac:dyDescent="0.45">
      <c r="A10" s="1003" t="str">
        <f t="shared" si="0"/>
        <v>!</v>
      </c>
      <c r="B10" s="721"/>
      <c r="C10" s="1180"/>
      <c r="D10" s="722"/>
      <c r="E10" s="585"/>
      <c r="F10" s="586"/>
      <c r="G10" s="592"/>
      <c r="H10" s="1191"/>
      <c r="I10" s="1192"/>
      <c r="J10" s="1193"/>
      <c r="K10" s="1057">
        <f t="shared" si="4"/>
        <v>0</v>
      </c>
      <c r="L10" s="1049">
        <f t="shared" si="2"/>
        <v>0</v>
      </c>
      <c r="M10" s="1050">
        <f t="shared" ref="M10:M24" si="45">IF(AND(B10&gt;0,B10&lt;&gt;"x",M9&lt;&gt;0),+M9+1,0)</f>
        <v>0</v>
      </c>
      <c r="N10" s="1051">
        <f t="shared" si="5"/>
        <v>0</v>
      </c>
      <c r="O10" s="87">
        <f t="shared" si="6"/>
        <v>0</v>
      </c>
      <c r="P10" s="87" t="str">
        <f t="shared" si="7"/>
        <v/>
      </c>
      <c r="Q10" s="1052">
        <f t="shared" si="8"/>
        <v>0</v>
      </c>
      <c r="R10" s="87">
        <f t="shared" si="9"/>
        <v>0</v>
      </c>
      <c r="S10" s="87" t="str">
        <f t="shared" si="10"/>
        <v/>
      </c>
      <c r="T10" s="1052">
        <f t="shared" si="11"/>
        <v>0</v>
      </c>
      <c r="U10" s="87">
        <f t="shared" si="12"/>
        <v>0</v>
      </c>
      <c r="V10" s="87" t="str">
        <f t="shared" si="13"/>
        <v/>
      </c>
      <c r="W10" s="1052">
        <f t="shared" si="14"/>
        <v>1</v>
      </c>
      <c r="X10" s="87">
        <f t="shared" si="15"/>
        <v>0</v>
      </c>
      <c r="Y10" s="87">
        <f t="shared" si="16"/>
        <v>0</v>
      </c>
      <c r="Z10" s="1052">
        <f t="shared" si="17"/>
        <v>1</v>
      </c>
      <c r="AA10" s="87">
        <f t="shared" si="18"/>
        <v>0</v>
      </c>
      <c r="AB10" s="87">
        <f t="shared" si="19"/>
        <v>0</v>
      </c>
      <c r="AC10" s="1052">
        <f t="shared" si="20"/>
        <v>1</v>
      </c>
      <c r="AD10" s="87">
        <f t="shared" si="21"/>
        <v>0</v>
      </c>
      <c r="AE10" s="87">
        <f t="shared" si="22"/>
        <v>0</v>
      </c>
      <c r="AF10" s="1052">
        <f t="shared" si="23"/>
        <v>1</v>
      </c>
      <c r="AG10" s="87">
        <f t="shared" si="24"/>
        <v>0</v>
      </c>
      <c r="AH10" s="87">
        <f t="shared" si="25"/>
        <v>0</v>
      </c>
      <c r="AI10" s="1052">
        <f t="shared" si="26"/>
        <v>1</v>
      </c>
      <c r="AJ10" s="87">
        <f t="shared" si="27"/>
        <v>0</v>
      </c>
      <c r="AK10" s="87">
        <f t="shared" si="28"/>
        <v>0</v>
      </c>
      <c r="AL10" s="1052">
        <f t="shared" si="29"/>
        <v>0</v>
      </c>
      <c r="AM10" s="91">
        <f t="shared" si="30"/>
        <v>0</v>
      </c>
      <c r="AN10" s="91" t="str">
        <f t="shared" si="31"/>
        <v/>
      </c>
      <c r="AO10" s="1058" t="str">
        <f>+Parameter!$D$5</f>
        <v>A</v>
      </c>
      <c r="AP10" s="1054">
        <f t="shared" si="32"/>
        <v>0</v>
      </c>
      <c r="AQ10" s="376">
        <f>+Parameter!AH10</f>
        <v>0</v>
      </c>
      <c r="AR10" s="377">
        <f>+Parameter!AI10</f>
        <v>0</v>
      </c>
      <c r="AS10" s="623">
        <f>SUMIFS($I$4:$I$48,$F$4:$F$48,AQ9,$E$4:$E$48,AQ10)+SUMIFS($J$4:$J$48,$F$4:$F$48,AQ9,$E$4:$E$48,AQ10)+SUMIFS($H$4:$H$48,$F$4:$F$48,AQ9,$E$4:$E$48,AQ10)</f>
        <v>0</v>
      </c>
      <c r="AT10" s="367"/>
      <c r="AU10" s="376" t="str">
        <f>+Parameter!AL10</f>
        <v>F</v>
      </c>
      <c r="AV10" s="377" t="str">
        <f>+Parameter!AM10</f>
        <v>Förderkreise</v>
      </c>
      <c r="AW10" s="367">
        <f>SUMIFS($I$4:$I$48,$F$4:$F$48,AQ9,$E$4:$E$48,AU10)+SUMIFS($J$4:$J$48,$F$4:$F$48,AQ9,$E$4:$E$48,AU10)+SUMIFS($H$4:$H$48,$F$4:$F$48,AQ9,$E$4:$E$48,AU10)</f>
        <v>0</v>
      </c>
      <c r="AX10" s="367"/>
      <c r="AY10" s="376" t="str">
        <f>+Parameter!AP10</f>
        <v>U</v>
      </c>
      <c r="AZ10" s="377" t="str">
        <f>+Parameter!AQ10</f>
        <v>Urlaub</v>
      </c>
      <c r="BA10" s="367">
        <f>SUMIFS($I$4:$I$48,$F$4:$F$48,AQ9,$E$4:$E$48,AY10)+SUMIFS($J$4:$J$48,$F$4:$F$48,AQ9,$E$4:$E$48,AY10)+SUMIFS($H$4:$H$48,$F$4:$F$48,AQ9,$E$4:$E$48,AY10)</f>
        <v>0</v>
      </c>
      <c r="BB10" s="370" t="str">
        <f>IF(AND($B$50="y",BB11&lt;&gt;0),"aktuell","")</f>
        <v/>
      </c>
      <c r="BD10" s="268"/>
      <c r="BE10" s="274">
        <f>IF($I$2=AQ9,1,IF($I$2=Jahr!$M$7,1,0))</f>
        <v>1</v>
      </c>
      <c r="BF10" s="728">
        <v>1</v>
      </c>
      <c r="BG10" s="699">
        <f t="shared" si="33"/>
        <v>0</v>
      </c>
      <c r="BH10" s="699">
        <f t="shared" si="34"/>
        <v>0</v>
      </c>
      <c r="BI10" s="699">
        <f t="shared" si="35"/>
        <v>0</v>
      </c>
      <c r="BJ10" s="700">
        <f t="shared" si="36"/>
        <v>0</v>
      </c>
      <c r="BK10" s="700">
        <f t="shared" si="37"/>
        <v>0</v>
      </c>
      <c r="BL10" s="700">
        <f t="shared" si="38"/>
        <v>0</v>
      </c>
      <c r="BM10" s="701">
        <f t="shared" si="39"/>
        <v>0</v>
      </c>
      <c r="BN10" s="701">
        <f t="shared" si="40"/>
        <v>0</v>
      </c>
      <c r="BO10" s="701">
        <f t="shared" si="41"/>
        <v>0</v>
      </c>
      <c r="BP10" s="698">
        <f t="shared" si="42"/>
        <v>0</v>
      </c>
      <c r="BQ10" s="698">
        <f t="shared" si="43"/>
        <v>0</v>
      </c>
      <c r="BR10" s="698">
        <f t="shared" si="44"/>
        <v>0</v>
      </c>
      <c r="BS10" s="270" t="s">
        <v>8</v>
      </c>
      <c r="BV10" s="1055"/>
      <c r="BW10" s="1056"/>
      <c r="BX10" s="1026"/>
    </row>
    <row r="11" spans="1:76" ht="13.35" customHeight="1" x14ac:dyDescent="0.45">
      <c r="A11" s="1003" t="str">
        <f t="shared" si="0"/>
        <v>!</v>
      </c>
      <c r="B11" s="721"/>
      <c r="C11" s="1180"/>
      <c r="D11" s="722"/>
      <c r="E11" s="585"/>
      <c r="F11" s="586"/>
      <c r="G11" s="592"/>
      <c r="H11" s="1191"/>
      <c r="I11" s="1192"/>
      <c r="J11" s="1193"/>
      <c r="K11" s="1057">
        <f t="shared" si="4"/>
        <v>0</v>
      </c>
      <c r="L11" s="1049">
        <f t="shared" si="2"/>
        <v>0</v>
      </c>
      <c r="M11" s="1050">
        <f t="shared" si="45"/>
        <v>0</v>
      </c>
      <c r="N11" s="1051">
        <f t="shared" si="5"/>
        <v>0</v>
      </c>
      <c r="O11" s="87">
        <f t="shared" si="6"/>
        <v>0</v>
      </c>
      <c r="P11" s="87" t="str">
        <f t="shared" si="7"/>
        <v/>
      </c>
      <c r="Q11" s="1052">
        <f t="shared" si="8"/>
        <v>0</v>
      </c>
      <c r="R11" s="87">
        <f t="shared" si="9"/>
        <v>0</v>
      </c>
      <c r="S11" s="87" t="str">
        <f t="shared" si="10"/>
        <v/>
      </c>
      <c r="T11" s="1052">
        <f t="shared" si="11"/>
        <v>0</v>
      </c>
      <c r="U11" s="87">
        <f t="shared" si="12"/>
        <v>0</v>
      </c>
      <c r="V11" s="87" t="str">
        <f t="shared" si="13"/>
        <v/>
      </c>
      <c r="W11" s="1052">
        <f t="shared" si="14"/>
        <v>1</v>
      </c>
      <c r="X11" s="87">
        <f t="shared" si="15"/>
        <v>0</v>
      </c>
      <c r="Y11" s="87">
        <f t="shared" si="16"/>
        <v>0</v>
      </c>
      <c r="Z11" s="1052">
        <f t="shared" si="17"/>
        <v>1</v>
      </c>
      <c r="AA11" s="87">
        <f t="shared" si="18"/>
        <v>0</v>
      </c>
      <c r="AB11" s="87">
        <f t="shared" si="19"/>
        <v>0</v>
      </c>
      <c r="AC11" s="1052">
        <f t="shared" si="20"/>
        <v>1</v>
      </c>
      <c r="AD11" s="87">
        <f t="shared" si="21"/>
        <v>0</v>
      </c>
      <c r="AE11" s="87">
        <f t="shared" si="22"/>
        <v>0</v>
      </c>
      <c r="AF11" s="1052">
        <f t="shared" si="23"/>
        <v>1</v>
      </c>
      <c r="AG11" s="87">
        <f t="shared" si="24"/>
        <v>0</v>
      </c>
      <c r="AH11" s="87">
        <f t="shared" si="25"/>
        <v>0</v>
      </c>
      <c r="AI11" s="1052">
        <f t="shared" si="26"/>
        <v>1</v>
      </c>
      <c r="AJ11" s="87">
        <f t="shared" si="27"/>
        <v>0</v>
      </c>
      <c r="AK11" s="87">
        <f t="shared" si="28"/>
        <v>0</v>
      </c>
      <c r="AL11" s="1052">
        <f t="shared" si="29"/>
        <v>0</v>
      </c>
      <c r="AM11" s="91">
        <f t="shared" si="30"/>
        <v>0</v>
      </c>
      <c r="AN11" s="91" t="str">
        <f t="shared" si="31"/>
        <v/>
      </c>
      <c r="AO11" s="1058" t="str">
        <f>+Parameter!$D$5</f>
        <v>A</v>
      </c>
      <c r="AP11" s="1054">
        <f t="shared" si="32"/>
        <v>0</v>
      </c>
      <c r="AQ11" s="377">
        <f>+Parameter!AH11</f>
        <v>0</v>
      </c>
      <c r="AR11" s="377">
        <f>+Parameter!AI11</f>
        <v>0</v>
      </c>
      <c r="AS11" s="623">
        <f>SUMIFS($I$4:$I$48,$F$4:$F$48,AQ9,$E$4:$E$48,AQ11)+SUMIFS($J$4:$J$48,$F$4:$F$48,AQ9,$E$4:$E$48,AQ11)+SUMIFS($H$4:$H$48,$F$4:$F$48,AQ9,$E$4:$E$48,AQ11)</f>
        <v>0</v>
      </c>
      <c r="AT11" s="367"/>
      <c r="AU11" s="377" t="str">
        <f>+Parameter!AL11</f>
        <v>G</v>
      </c>
      <c r="AV11" s="377" t="str">
        <f>+Parameter!AM11</f>
        <v>Geschenke</v>
      </c>
      <c r="AW11" s="367">
        <f>SUMIFS($I$4:$I$48,$F$4:$F$48,AQ9,$E$4:$E$48,AU11)+SUMIFS($J$4:$J$48,$F$4:$F$48,AQ9,$E$4:$E$48,AU11)+SUMIFS($H$4:$H$48,$F$4:$F$48,AQ9,$E$4:$E$48,AU11)</f>
        <v>0</v>
      </c>
      <c r="AX11" s="367"/>
      <c r="AY11" s="377" t="str">
        <f>+Parameter!AP11</f>
        <v>V</v>
      </c>
      <c r="AZ11" s="377" t="str">
        <f>+Parameter!AQ11</f>
        <v>Veranstaltungn</v>
      </c>
      <c r="BA11" s="367">
        <f>SUMIFS($I$4:$I$48,$F$4:$F$48,AQ9,$E$4:$E$48,AY11)+SUMIFS($J$4:$J$48,$F$4:$F$48,AQ9,$E$4:$E$48,AY11)+SUMIFS($H$4:$H$48,$F$4:$F$48,AQ9,$E$4:$E$48,AY11)</f>
        <v>0</v>
      </c>
      <c r="BB11" s="371">
        <f>+S2</f>
        <v>0</v>
      </c>
      <c r="BD11" s="268"/>
      <c r="BE11" s="274">
        <f>IF($I$2=AQ9,1,IF($I$2=Jahr!$M$7,1,0))</f>
        <v>1</v>
      </c>
      <c r="BF11" s="728">
        <v>1</v>
      </c>
      <c r="BG11" s="699">
        <f t="shared" si="33"/>
        <v>0</v>
      </c>
      <c r="BH11" s="699">
        <f t="shared" si="34"/>
        <v>0</v>
      </c>
      <c r="BI11" s="699">
        <f t="shared" si="35"/>
        <v>0</v>
      </c>
      <c r="BJ11" s="700">
        <f t="shared" si="36"/>
        <v>0</v>
      </c>
      <c r="BK11" s="700">
        <f t="shared" si="37"/>
        <v>0</v>
      </c>
      <c r="BL11" s="700">
        <f t="shared" si="38"/>
        <v>0</v>
      </c>
      <c r="BM11" s="701">
        <f t="shared" si="39"/>
        <v>0</v>
      </c>
      <c r="BN11" s="701">
        <f t="shared" si="40"/>
        <v>0</v>
      </c>
      <c r="BO11" s="701">
        <f t="shared" si="41"/>
        <v>0</v>
      </c>
      <c r="BP11" s="698">
        <f t="shared" si="42"/>
        <v>0</v>
      </c>
      <c r="BQ11" s="698">
        <f t="shared" si="43"/>
        <v>0</v>
      </c>
      <c r="BR11" s="698">
        <f t="shared" si="44"/>
        <v>0</v>
      </c>
      <c r="BS11" s="275">
        <f>SUMIFS($H$4:$H$48,$F$4:$F$48,AQ9,$B$4:$B$48,"&gt;0")</f>
        <v>0</v>
      </c>
      <c r="BT11" s="275">
        <f>SUMIFS($I$4:$I$48,$F$4:$F$48,AQ9,$B$4:$B$48,"&gt;0")</f>
        <v>0</v>
      </c>
      <c r="BU11" s="275">
        <f>SUMIFS($J$4:$J$48,$F$4:$F$48,AQ9,$B$4:$B$48,"&gt;0")</f>
        <v>0</v>
      </c>
      <c r="BV11" s="276"/>
      <c r="BW11" s="1056"/>
      <c r="BX11" s="1026"/>
    </row>
    <row r="12" spans="1:76" ht="13.35" customHeight="1" x14ac:dyDescent="0.45">
      <c r="A12" s="1003" t="str">
        <f t="shared" si="0"/>
        <v>!</v>
      </c>
      <c r="B12" s="721"/>
      <c r="C12" s="1180"/>
      <c r="D12" s="722"/>
      <c r="E12" s="585"/>
      <c r="F12" s="586"/>
      <c r="G12" s="592"/>
      <c r="H12" s="1191"/>
      <c r="I12" s="1192"/>
      <c r="J12" s="1193"/>
      <c r="K12" s="1057">
        <f t="shared" si="4"/>
        <v>0</v>
      </c>
      <c r="L12" s="1049">
        <f t="shared" si="2"/>
        <v>0</v>
      </c>
      <c r="M12" s="1050">
        <f>IF(AND(B12&gt;0,B12&lt;&gt;"x",M11&lt;&gt;0),+M11+1,0)</f>
        <v>0</v>
      </c>
      <c r="N12" s="1051">
        <f t="shared" si="5"/>
        <v>0</v>
      </c>
      <c r="O12" s="87">
        <f t="shared" si="6"/>
        <v>0</v>
      </c>
      <c r="P12" s="87" t="str">
        <f t="shared" si="7"/>
        <v/>
      </c>
      <c r="Q12" s="1052">
        <f t="shared" si="8"/>
        <v>0</v>
      </c>
      <c r="R12" s="87">
        <f t="shared" si="9"/>
        <v>0</v>
      </c>
      <c r="S12" s="87" t="str">
        <f t="shared" si="10"/>
        <v/>
      </c>
      <c r="T12" s="1052">
        <f t="shared" si="11"/>
        <v>0</v>
      </c>
      <c r="U12" s="87">
        <f t="shared" si="12"/>
        <v>0</v>
      </c>
      <c r="V12" s="87" t="str">
        <f t="shared" si="13"/>
        <v/>
      </c>
      <c r="W12" s="1052">
        <f t="shared" si="14"/>
        <v>1</v>
      </c>
      <c r="X12" s="87">
        <f t="shared" si="15"/>
        <v>0</v>
      </c>
      <c r="Y12" s="87">
        <f t="shared" si="16"/>
        <v>0</v>
      </c>
      <c r="Z12" s="1052">
        <f t="shared" si="17"/>
        <v>1</v>
      </c>
      <c r="AA12" s="87">
        <f t="shared" si="18"/>
        <v>0</v>
      </c>
      <c r="AB12" s="87">
        <f t="shared" si="19"/>
        <v>0</v>
      </c>
      <c r="AC12" s="1052">
        <f t="shared" si="20"/>
        <v>1</v>
      </c>
      <c r="AD12" s="87">
        <f t="shared" si="21"/>
        <v>0</v>
      </c>
      <c r="AE12" s="87">
        <f t="shared" si="22"/>
        <v>0</v>
      </c>
      <c r="AF12" s="1052">
        <f t="shared" si="23"/>
        <v>1</v>
      </c>
      <c r="AG12" s="87">
        <f t="shared" si="24"/>
        <v>0</v>
      </c>
      <c r="AH12" s="87">
        <f t="shared" si="25"/>
        <v>0</v>
      </c>
      <c r="AI12" s="1052">
        <f t="shared" si="26"/>
        <v>1</v>
      </c>
      <c r="AJ12" s="87">
        <f t="shared" si="27"/>
        <v>0</v>
      </c>
      <c r="AK12" s="87">
        <f t="shared" si="28"/>
        <v>0</v>
      </c>
      <c r="AL12" s="1052">
        <f t="shared" si="29"/>
        <v>0</v>
      </c>
      <c r="AM12" s="91">
        <f t="shared" si="30"/>
        <v>0</v>
      </c>
      <c r="AN12" s="91" t="str">
        <f t="shared" si="31"/>
        <v/>
      </c>
      <c r="AO12" s="1058" t="str">
        <f>+Parameter!$D$5</f>
        <v>A</v>
      </c>
      <c r="AP12" s="1054">
        <f t="shared" si="32"/>
        <v>0</v>
      </c>
      <c r="AQ12" s="377">
        <f>+Parameter!AH12</f>
        <v>0</v>
      </c>
      <c r="AR12" s="377">
        <f>+Parameter!AI12</f>
        <v>0</v>
      </c>
      <c r="AS12" s="623">
        <f>SUMIFS($I$4:$I$48,$F$4:$F$48,AQ9,$E$4:$E$48,AQ12)+SUMIFS($J$4:$J$48,$F$4:$F$48,AQ9,$E$4:$E$48,AQ12)+SUMIFS($H$4:$H$48,$F$4:$F$48,AQ9,$E$4:$E$48,AQ12)</f>
        <v>0</v>
      </c>
      <c r="AT12" s="367"/>
      <c r="AU12" s="377" t="str">
        <f>+Parameter!AL12</f>
        <v>H</v>
      </c>
      <c r="AV12" s="377" t="str">
        <f>+Parameter!AM12</f>
        <v>Hobby</v>
      </c>
      <c r="AW12" s="367">
        <f>SUMIFS($I$4:$I$48,$F$4:$F$48,AQ9,$E$4:$E$48,AU12)+SUMIFS($J$4:$J$48,$F$4:$F$48,AQ9,$E$4:$E$48,AU12)+SUMIFS($H$4:$H$48,$F$4:$F$48,AQ9,$E$4:$E$48,AU12)</f>
        <v>0</v>
      </c>
      <c r="AX12" s="367"/>
      <c r="AY12" s="377">
        <f>+Parameter!AP12</f>
        <v>0</v>
      </c>
      <c r="AZ12" s="377">
        <f>+Parameter!AQ12</f>
        <v>0</v>
      </c>
      <c r="BA12" s="367">
        <f>SUMIFS($I$4:$I$48,$F$4:$F$48,AQ9,$E$4:$E$48,AY12)+SUMIFS($J$4:$J$48,$F$4:$F$48,AQ9,$E$4:$E$48,AY12)+SUMIFS($H$4:$H$48,$F$4:$F$48,AQ9,$E$4:$E$48,AY12)</f>
        <v>0</v>
      </c>
      <c r="BB12" s="372" t="str">
        <f>IF(BB13&lt;&gt;0,"Monatsende","")</f>
        <v/>
      </c>
      <c r="BD12" s="268"/>
      <c r="BE12" s="274">
        <f>IF($I$2=AQ9,1,IF($I$2=Jahr!$M$7,1,0))</f>
        <v>1</v>
      </c>
      <c r="BF12" s="728">
        <v>1</v>
      </c>
      <c r="BG12" s="699">
        <f t="shared" si="33"/>
        <v>0</v>
      </c>
      <c r="BH12" s="699">
        <f t="shared" si="34"/>
        <v>0</v>
      </c>
      <c r="BI12" s="699">
        <f t="shared" si="35"/>
        <v>0</v>
      </c>
      <c r="BJ12" s="700">
        <f t="shared" si="36"/>
        <v>0</v>
      </c>
      <c r="BK12" s="700">
        <f t="shared" si="37"/>
        <v>0</v>
      </c>
      <c r="BL12" s="700">
        <f t="shared" si="38"/>
        <v>0</v>
      </c>
      <c r="BM12" s="701">
        <f t="shared" si="39"/>
        <v>0</v>
      </c>
      <c r="BN12" s="701">
        <f t="shared" si="40"/>
        <v>0</v>
      </c>
      <c r="BO12" s="701">
        <f t="shared" si="41"/>
        <v>0</v>
      </c>
      <c r="BP12" s="698">
        <f t="shared" si="42"/>
        <v>0</v>
      </c>
      <c r="BQ12" s="698">
        <f t="shared" si="43"/>
        <v>0</v>
      </c>
      <c r="BR12" s="698">
        <f t="shared" si="44"/>
        <v>0</v>
      </c>
      <c r="BS12" s="270" t="s">
        <v>22</v>
      </c>
      <c r="BV12" s="1055"/>
      <c r="BW12" s="1056"/>
      <c r="BX12" s="1026"/>
    </row>
    <row r="13" spans="1:76" ht="13.35" customHeight="1" x14ac:dyDescent="0.45">
      <c r="A13" s="1003" t="str">
        <f t="shared" si="0"/>
        <v>!</v>
      </c>
      <c r="B13" s="721"/>
      <c r="C13" s="1180"/>
      <c r="D13" s="722"/>
      <c r="E13" s="585"/>
      <c r="F13" s="586"/>
      <c r="G13" s="592"/>
      <c r="H13" s="1191"/>
      <c r="I13" s="1192"/>
      <c r="J13" s="1193"/>
      <c r="K13" s="1057">
        <f t="shared" si="4"/>
        <v>0</v>
      </c>
      <c r="L13" s="1049">
        <f t="shared" si="2"/>
        <v>0</v>
      </c>
      <c r="M13" s="1050">
        <f>IF(AND(B13&gt;0,B13&lt;&gt;"x",M12&lt;&gt;0),+M12+1,0)</f>
        <v>0</v>
      </c>
      <c r="N13" s="1051">
        <f t="shared" si="5"/>
        <v>0</v>
      </c>
      <c r="O13" s="87">
        <f t="shared" si="6"/>
        <v>0</v>
      </c>
      <c r="P13" s="87" t="str">
        <f t="shared" si="7"/>
        <v/>
      </c>
      <c r="Q13" s="1052">
        <f t="shared" si="8"/>
        <v>0</v>
      </c>
      <c r="R13" s="87">
        <f t="shared" si="9"/>
        <v>0</v>
      </c>
      <c r="S13" s="87" t="str">
        <f t="shared" si="10"/>
        <v/>
      </c>
      <c r="T13" s="1052">
        <f t="shared" si="11"/>
        <v>0</v>
      </c>
      <c r="U13" s="87">
        <f t="shared" si="12"/>
        <v>0</v>
      </c>
      <c r="V13" s="87" t="str">
        <f t="shared" si="13"/>
        <v/>
      </c>
      <c r="W13" s="1052">
        <f t="shared" si="14"/>
        <v>1</v>
      </c>
      <c r="X13" s="87">
        <f t="shared" si="15"/>
        <v>0</v>
      </c>
      <c r="Y13" s="87">
        <f t="shared" si="16"/>
        <v>0</v>
      </c>
      <c r="Z13" s="1052">
        <f t="shared" si="17"/>
        <v>1</v>
      </c>
      <c r="AA13" s="87">
        <f t="shared" si="18"/>
        <v>0</v>
      </c>
      <c r="AB13" s="87">
        <f t="shared" si="19"/>
        <v>0</v>
      </c>
      <c r="AC13" s="1052">
        <f t="shared" si="20"/>
        <v>1</v>
      </c>
      <c r="AD13" s="87">
        <f t="shared" si="21"/>
        <v>0</v>
      </c>
      <c r="AE13" s="87">
        <f t="shared" si="22"/>
        <v>0</v>
      </c>
      <c r="AF13" s="1052">
        <f t="shared" si="23"/>
        <v>1</v>
      </c>
      <c r="AG13" s="87">
        <f t="shared" si="24"/>
        <v>0</v>
      </c>
      <c r="AH13" s="87">
        <f t="shared" si="25"/>
        <v>0</v>
      </c>
      <c r="AI13" s="1052">
        <f t="shared" si="26"/>
        <v>1</v>
      </c>
      <c r="AJ13" s="87">
        <f t="shared" si="27"/>
        <v>0</v>
      </c>
      <c r="AK13" s="87">
        <f t="shared" si="28"/>
        <v>0</v>
      </c>
      <c r="AL13" s="1052">
        <f t="shared" si="29"/>
        <v>0</v>
      </c>
      <c r="AM13" s="91">
        <f t="shared" si="30"/>
        <v>0</v>
      </c>
      <c r="AN13" s="91" t="str">
        <f t="shared" si="31"/>
        <v/>
      </c>
      <c r="AO13" s="1058" t="str">
        <f>+Parameter!$D$5</f>
        <v>A</v>
      </c>
      <c r="AP13" s="1054">
        <f t="shared" si="32"/>
        <v>0</v>
      </c>
      <c r="AQ13" s="378">
        <f>+Parameter!AH13</f>
        <v>0</v>
      </c>
      <c r="AR13" s="378">
        <f>+Parameter!AI13</f>
        <v>0</v>
      </c>
      <c r="AS13" s="623">
        <f>SUMIFS($I$4:$I$48,$F$4:$F$48,AQ9,$E$4:$E$48,AQ13)+SUMIFS($J$4:$J$48,$F$4:$F$48,AQ9,$E$4:$E$48,AQ13)+SUMIFS($H$4:$H$48,$F$4:$F$48,AQ9,$E$4:$E$48,AQ13)</f>
        <v>0</v>
      </c>
      <c r="AT13" s="373"/>
      <c r="AU13" s="378" t="str">
        <f>+Parameter!AL13</f>
        <v>S</v>
      </c>
      <c r="AV13" s="378" t="str">
        <f>+Parameter!AM13</f>
        <v>Sport</v>
      </c>
      <c r="AW13" s="367">
        <f>SUMIFS($I$4:$I$48,$F$4:$F$48,AQ9,$E$4:$E$48,AU13)+SUMIFS($J$4:$J$48,$F$4:$F$48,AQ9,$E$4:$E$48,AU13)+SUMIFS($H$4:$H$48,$F$4:$F$48,AQ9,$E$4:$E$48,AU13)</f>
        <v>0</v>
      </c>
      <c r="AX13" s="373"/>
      <c r="AY13" s="378" t="str">
        <f>+Parameter!AP13</f>
        <v>A</v>
      </c>
      <c r="AZ13" s="378" t="str">
        <f>+Parameter!AQ13</f>
        <v>Akkordeon</v>
      </c>
      <c r="BA13" s="367">
        <f>SUMIFS($I$4:$I$48,$F$4:$F$48,AQ9,$E$4:$E$48,AY13)+SUMIFS($J$4:$J$48,$F$4:$F$48,AQ9,$E$4:$E$48,AY13)+SUMIFS($H$4:$H$48,$F$4:$F$48,AQ9,$E$4:$E$48,AY13)</f>
        <v>0</v>
      </c>
      <c r="BB13" s="375">
        <f>+S3</f>
        <v>0</v>
      </c>
      <c r="BD13" s="268"/>
      <c r="BE13" s="274">
        <f>IF($I$2=AQ9,1,IF($I$2=Jahr!$M$7,1,0))</f>
        <v>1</v>
      </c>
      <c r="BF13" s="728">
        <v>1</v>
      </c>
      <c r="BG13" s="702">
        <f t="shared" si="33"/>
        <v>0</v>
      </c>
      <c r="BH13" s="702">
        <f t="shared" si="34"/>
        <v>0</v>
      </c>
      <c r="BI13" s="702">
        <f t="shared" si="35"/>
        <v>0</v>
      </c>
      <c r="BJ13" s="703">
        <f t="shared" si="36"/>
        <v>0</v>
      </c>
      <c r="BK13" s="703">
        <f t="shared" si="37"/>
        <v>0</v>
      </c>
      <c r="BL13" s="703">
        <f t="shared" si="38"/>
        <v>0</v>
      </c>
      <c r="BM13" s="704">
        <f t="shared" si="39"/>
        <v>0</v>
      </c>
      <c r="BN13" s="704">
        <f t="shared" si="40"/>
        <v>0</v>
      </c>
      <c r="BO13" s="704">
        <f t="shared" si="41"/>
        <v>0</v>
      </c>
      <c r="BP13" s="705">
        <f t="shared" si="42"/>
        <v>0</v>
      </c>
      <c r="BQ13" s="705">
        <f t="shared" si="43"/>
        <v>0</v>
      </c>
      <c r="BR13" s="705">
        <f t="shared" si="44"/>
        <v>0</v>
      </c>
      <c r="BS13" s="277">
        <f>SUMIFS($H$4:$H$48,$F$4:$F$48,AQ9)</f>
        <v>0</v>
      </c>
      <c r="BT13" s="277">
        <f>SUMIFS($I$4:$I$48,$F$4:$F$48,AQ9)</f>
        <v>0</v>
      </c>
      <c r="BU13" s="277">
        <f>SUMIFS($J$4:$J$48,$F$4:$F$48,AQ9)</f>
        <v>0</v>
      </c>
      <c r="BV13" s="278">
        <f>IF($AP$2=0,+BW13-BB9,0)</f>
        <v>0</v>
      </c>
      <c r="BW13" s="1059">
        <f>+S$50</f>
        <v>0</v>
      </c>
      <c r="BX13" s="1026"/>
    </row>
    <row r="14" spans="1:76" ht="13.35" customHeight="1" x14ac:dyDescent="0.45">
      <c r="A14" s="1003" t="str">
        <f t="shared" si="0"/>
        <v>!</v>
      </c>
      <c r="B14" s="721"/>
      <c r="C14" s="1180"/>
      <c r="D14" s="722"/>
      <c r="E14" s="585"/>
      <c r="F14" s="586"/>
      <c r="G14" s="592"/>
      <c r="H14" s="1191"/>
      <c r="I14" s="1192"/>
      <c r="J14" s="1193"/>
      <c r="K14" s="1057">
        <f t="shared" si="4"/>
        <v>0</v>
      </c>
      <c r="L14" s="1049">
        <f t="shared" si="2"/>
        <v>0</v>
      </c>
      <c r="M14" s="1050">
        <f>IF(AND(B14&gt;0,B14&lt;&gt;"x",M13&lt;&gt;0),+M13+1,0)</f>
        <v>0</v>
      </c>
      <c r="N14" s="1051">
        <f t="shared" si="5"/>
        <v>0</v>
      </c>
      <c r="O14" s="87">
        <f t="shared" si="6"/>
        <v>0</v>
      </c>
      <c r="P14" s="87" t="str">
        <f t="shared" si="7"/>
        <v/>
      </c>
      <c r="Q14" s="1052">
        <f t="shared" si="8"/>
        <v>0</v>
      </c>
      <c r="R14" s="87">
        <f t="shared" si="9"/>
        <v>0</v>
      </c>
      <c r="S14" s="87" t="str">
        <f t="shared" si="10"/>
        <v/>
      </c>
      <c r="T14" s="1052">
        <f t="shared" si="11"/>
        <v>0</v>
      </c>
      <c r="U14" s="87">
        <f t="shared" si="12"/>
        <v>0</v>
      </c>
      <c r="V14" s="87" t="str">
        <f t="shared" si="13"/>
        <v/>
      </c>
      <c r="W14" s="1052">
        <f t="shared" si="14"/>
        <v>1</v>
      </c>
      <c r="X14" s="87">
        <f t="shared" si="15"/>
        <v>0</v>
      </c>
      <c r="Y14" s="87">
        <f t="shared" si="16"/>
        <v>0</v>
      </c>
      <c r="Z14" s="1052">
        <f t="shared" si="17"/>
        <v>1</v>
      </c>
      <c r="AA14" s="87">
        <f t="shared" si="18"/>
        <v>0</v>
      </c>
      <c r="AB14" s="87">
        <f t="shared" si="19"/>
        <v>0</v>
      </c>
      <c r="AC14" s="1052">
        <f t="shared" si="20"/>
        <v>1</v>
      </c>
      <c r="AD14" s="87">
        <f t="shared" si="21"/>
        <v>0</v>
      </c>
      <c r="AE14" s="87">
        <f t="shared" si="22"/>
        <v>0</v>
      </c>
      <c r="AF14" s="1052">
        <f t="shared" si="23"/>
        <v>1</v>
      </c>
      <c r="AG14" s="87">
        <f t="shared" si="24"/>
        <v>0</v>
      </c>
      <c r="AH14" s="87">
        <f t="shared" si="25"/>
        <v>0</v>
      </c>
      <c r="AI14" s="1052">
        <f t="shared" si="26"/>
        <v>1</v>
      </c>
      <c r="AJ14" s="87">
        <f t="shared" si="27"/>
        <v>0</v>
      </c>
      <c r="AK14" s="87">
        <f t="shared" si="28"/>
        <v>0</v>
      </c>
      <c r="AL14" s="1052">
        <f t="shared" si="29"/>
        <v>0</v>
      </c>
      <c r="AM14" s="91">
        <f t="shared" si="30"/>
        <v>0</v>
      </c>
      <c r="AN14" s="91" t="str">
        <f t="shared" si="31"/>
        <v/>
      </c>
      <c r="AO14" s="1053">
        <f>IF(AP14="E",1,0)</f>
        <v>0</v>
      </c>
      <c r="AP14" s="1054">
        <f t="shared" si="32"/>
        <v>0</v>
      </c>
      <c r="AQ14" s="217" t="str">
        <f>+Parameter!AH14</f>
        <v>Arzt</v>
      </c>
      <c r="AR14" s="631"/>
      <c r="AS14" s="632">
        <f>SUM(AS15:AS18)</f>
        <v>0</v>
      </c>
      <c r="AT14" s="632"/>
      <c r="AU14" s="632"/>
      <c r="AV14" s="632"/>
      <c r="AW14" s="632">
        <f>SUM(AW15:AW18)</f>
        <v>0</v>
      </c>
      <c r="AX14" s="632"/>
      <c r="AY14" s="632"/>
      <c r="AZ14" s="632"/>
      <c r="BA14" s="632">
        <f>SUM(BA15:BA18)</f>
        <v>0</v>
      </c>
      <c r="BB14" s="634">
        <f>+BA14+AW14+AS14</f>
        <v>0</v>
      </c>
      <c r="BD14" s="268"/>
      <c r="BE14" s="274">
        <f>IF($I$2=AQ14,1,IF($I$2=Jahr!$M$7,1,0))</f>
        <v>1</v>
      </c>
      <c r="BF14" s="728">
        <v>1</v>
      </c>
      <c r="BG14" s="227"/>
      <c r="BH14" s="227"/>
      <c r="BI14" s="227"/>
      <c r="BJ14" s="227"/>
      <c r="BK14" s="227"/>
      <c r="BL14" s="227"/>
      <c r="BM14" s="227"/>
      <c r="BN14" s="227"/>
      <c r="BO14" s="227"/>
      <c r="BP14" s="273"/>
      <c r="BQ14" s="273"/>
      <c r="BR14" s="273"/>
      <c r="BV14" s="1055"/>
      <c r="BW14" s="1056"/>
      <c r="BX14" s="1026"/>
    </row>
    <row r="15" spans="1:76" ht="13.35" customHeight="1" x14ac:dyDescent="0.45">
      <c r="A15" s="1003" t="str">
        <f t="shared" si="0"/>
        <v>!</v>
      </c>
      <c r="B15" s="721"/>
      <c r="C15" s="1180"/>
      <c r="D15" s="722"/>
      <c r="E15" s="585"/>
      <c r="F15" s="586"/>
      <c r="G15" s="592"/>
      <c r="H15" s="1191"/>
      <c r="I15" s="1192"/>
      <c r="J15" s="1193"/>
      <c r="K15" s="1057">
        <f t="shared" si="4"/>
        <v>0</v>
      </c>
      <c r="L15" s="1049">
        <f t="shared" si="2"/>
        <v>0</v>
      </c>
      <c r="M15" s="1050">
        <f>IF(AND(B15&gt;0,B15&lt;&gt;"x",M14&lt;&gt;0),+M14+1,0)</f>
        <v>0</v>
      </c>
      <c r="N15" s="1051">
        <f t="shared" si="5"/>
        <v>0</v>
      </c>
      <c r="O15" s="87">
        <f t="shared" si="6"/>
        <v>0</v>
      </c>
      <c r="P15" s="87" t="str">
        <f t="shared" si="7"/>
        <v/>
      </c>
      <c r="Q15" s="1052">
        <f t="shared" si="8"/>
        <v>0</v>
      </c>
      <c r="R15" s="87">
        <f t="shared" si="9"/>
        <v>0</v>
      </c>
      <c r="S15" s="87" t="str">
        <f t="shared" si="10"/>
        <v/>
      </c>
      <c r="T15" s="1052">
        <f t="shared" si="11"/>
        <v>0</v>
      </c>
      <c r="U15" s="87">
        <f t="shared" si="12"/>
        <v>0</v>
      </c>
      <c r="V15" s="87" t="str">
        <f t="shared" si="13"/>
        <v/>
      </c>
      <c r="W15" s="1052">
        <f t="shared" si="14"/>
        <v>1</v>
      </c>
      <c r="X15" s="87">
        <f t="shared" si="15"/>
        <v>0</v>
      </c>
      <c r="Y15" s="87">
        <f t="shared" si="16"/>
        <v>0</v>
      </c>
      <c r="Z15" s="1052">
        <f t="shared" si="17"/>
        <v>1</v>
      </c>
      <c r="AA15" s="87">
        <f t="shared" si="18"/>
        <v>0</v>
      </c>
      <c r="AB15" s="87">
        <f t="shared" si="19"/>
        <v>0</v>
      </c>
      <c r="AC15" s="1052">
        <f t="shared" si="20"/>
        <v>1</v>
      </c>
      <c r="AD15" s="87">
        <f t="shared" si="21"/>
        <v>0</v>
      </c>
      <c r="AE15" s="87">
        <f t="shared" si="22"/>
        <v>0</v>
      </c>
      <c r="AF15" s="1052">
        <f t="shared" si="23"/>
        <v>1</v>
      </c>
      <c r="AG15" s="87">
        <f t="shared" si="24"/>
        <v>0</v>
      </c>
      <c r="AH15" s="87">
        <f t="shared" si="25"/>
        <v>0</v>
      </c>
      <c r="AI15" s="1052">
        <f t="shared" si="26"/>
        <v>1</v>
      </c>
      <c r="AJ15" s="87">
        <f t="shared" si="27"/>
        <v>0</v>
      </c>
      <c r="AK15" s="87">
        <f t="shared" si="28"/>
        <v>0</v>
      </c>
      <c r="AL15" s="1052">
        <f t="shared" si="29"/>
        <v>0</v>
      </c>
      <c r="AM15" s="91">
        <f t="shared" si="30"/>
        <v>0</v>
      </c>
      <c r="AN15" s="91" t="str">
        <f t="shared" si="31"/>
        <v/>
      </c>
      <c r="AO15" s="1058" t="str">
        <f>+Parameter!$D$6</f>
        <v>A</v>
      </c>
      <c r="AP15" s="1054">
        <f t="shared" si="32"/>
        <v>0</v>
      </c>
      <c r="AQ15" s="380" t="str">
        <f>+Parameter!AH15</f>
        <v>A</v>
      </c>
      <c r="AR15" s="381" t="str">
        <f>+Parameter!AI15</f>
        <v>Augenarzt</v>
      </c>
      <c r="AS15" s="501">
        <f>SUMIFS($I$4:$I$48,$F$4:$F$48,AQ14,$E$4:$E$48,AQ15)+SUMIFS($J$4:$J$48,$F$4:$F$48,AQ14,$E$4:$E$48,AQ15)+SUMIFS($H$4:$H$48,$F$4:$F$48,AQ14,$E$4:$E$48,AQ15)</f>
        <v>0</v>
      </c>
      <c r="AT15" s="379"/>
      <c r="AU15" s="380" t="str">
        <f>+Parameter!AL15</f>
        <v>K</v>
      </c>
      <c r="AV15" s="381" t="str">
        <f>+Parameter!AM15</f>
        <v>Kardiologie</v>
      </c>
      <c r="AW15" s="379">
        <f>SUMIFS($I$4:$I$48,$F$4:$F$48,AQ14,$E$4:$E$48,AU15)+SUMIFS($J$4:$J$48,$F$4:$F$48,AQ14,$E$4:$E$48,AU15)+SUMIFS($H$4:$H$48,$F$4:$F$48,AQ14,$E$4:$E$48,AU15)</f>
        <v>0</v>
      </c>
      <c r="AX15" s="379"/>
      <c r="AY15" s="380" t="str">
        <f>+Parameter!AP15</f>
        <v>D</v>
      </c>
      <c r="AZ15" s="381" t="str">
        <f>+Parameter!AQ15</f>
        <v>DKV-Beitrag</v>
      </c>
      <c r="BA15" s="379">
        <f>SUMIFS($I$4:$I$48,$F$4:$F$48,AQ14,$E$4:$E$48,AY15)+SUMIFS($J$4:$J$48,$F$4:$F$48,AQ14,$E$4:$E$48,AY15)+SUMIFS($H$4:$H$48,$F$4:$F$48,AQ14,$E$4:$E$48,AY15)</f>
        <v>0</v>
      </c>
      <c r="BB15" s="370" t="str">
        <f>IF(AND($B$50="y",BB16&lt;&gt;0),"aktuell","")</f>
        <v/>
      </c>
      <c r="BD15" s="268"/>
      <c r="BE15" s="274">
        <f>IF($I$2=AQ14,1,IF($I$2=Jahr!$M$7,1,0))</f>
        <v>1</v>
      </c>
      <c r="BF15" s="728">
        <v>1</v>
      </c>
      <c r="BG15" s="699">
        <f t="shared" si="33"/>
        <v>0</v>
      </c>
      <c r="BH15" s="699">
        <f t="shared" si="34"/>
        <v>0</v>
      </c>
      <c r="BI15" s="699">
        <f t="shared" si="35"/>
        <v>0</v>
      </c>
      <c r="BJ15" s="700">
        <f t="shared" si="36"/>
        <v>0</v>
      </c>
      <c r="BK15" s="700">
        <f t="shared" si="37"/>
        <v>0</v>
      </c>
      <c r="BL15" s="700">
        <f t="shared" si="38"/>
        <v>0</v>
      </c>
      <c r="BM15" s="701">
        <f t="shared" si="39"/>
        <v>0</v>
      </c>
      <c r="BN15" s="701">
        <f t="shared" si="40"/>
        <v>0</v>
      </c>
      <c r="BO15" s="701">
        <f t="shared" si="41"/>
        <v>0</v>
      </c>
      <c r="BP15" s="698">
        <f t="shared" si="42"/>
        <v>0</v>
      </c>
      <c r="BQ15" s="698">
        <f t="shared" si="43"/>
        <v>0</v>
      </c>
      <c r="BR15" s="698">
        <f t="shared" si="44"/>
        <v>0</v>
      </c>
      <c r="BS15" s="270" t="s">
        <v>8</v>
      </c>
      <c r="BV15" s="1055"/>
      <c r="BW15" s="1056"/>
      <c r="BX15" s="1026"/>
    </row>
    <row r="16" spans="1:76" ht="13.35" customHeight="1" x14ac:dyDescent="0.45">
      <c r="A16" s="1003" t="str">
        <f t="shared" si="0"/>
        <v>!</v>
      </c>
      <c r="B16" s="721"/>
      <c r="C16" s="1180"/>
      <c r="D16" s="722"/>
      <c r="E16" s="585"/>
      <c r="F16" s="586"/>
      <c r="G16" s="592"/>
      <c r="H16" s="1191"/>
      <c r="I16" s="1192"/>
      <c r="J16" s="1193"/>
      <c r="K16" s="1057">
        <f t="shared" si="4"/>
        <v>0</v>
      </c>
      <c r="L16" s="1049">
        <f t="shared" si="2"/>
        <v>0</v>
      </c>
      <c r="M16" s="1050">
        <f t="shared" si="45"/>
        <v>0</v>
      </c>
      <c r="N16" s="1051">
        <f t="shared" si="5"/>
        <v>0</v>
      </c>
      <c r="O16" s="87">
        <f t="shared" si="6"/>
        <v>0</v>
      </c>
      <c r="P16" s="87" t="str">
        <f t="shared" si="7"/>
        <v/>
      </c>
      <c r="Q16" s="1052">
        <f t="shared" si="8"/>
        <v>0</v>
      </c>
      <c r="R16" s="87">
        <f t="shared" si="9"/>
        <v>0</v>
      </c>
      <c r="S16" s="87" t="str">
        <f t="shared" si="10"/>
        <v/>
      </c>
      <c r="T16" s="1052">
        <f t="shared" si="11"/>
        <v>0</v>
      </c>
      <c r="U16" s="87">
        <f t="shared" si="12"/>
        <v>0</v>
      </c>
      <c r="V16" s="87" t="str">
        <f t="shared" si="13"/>
        <v/>
      </c>
      <c r="W16" s="1052">
        <f t="shared" si="14"/>
        <v>1</v>
      </c>
      <c r="X16" s="87">
        <f t="shared" si="15"/>
        <v>0</v>
      </c>
      <c r="Y16" s="87">
        <f t="shared" si="16"/>
        <v>0</v>
      </c>
      <c r="Z16" s="1052">
        <f t="shared" si="17"/>
        <v>1</v>
      </c>
      <c r="AA16" s="87">
        <f t="shared" si="18"/>
        <v>0</v>
      </c>
      <c r="AB16" s="87">
        <f t="shared" si="19"/>
        <v>0</v>
      </c>
      <c r="AC16" s="1052">
        <f t="shared" si="20"/>
        <v>1</v>
      </c>
      <c r="AD16" s="87">
        <f t="shared" si="21"/>
        <v>0</v>
      </c>
      <c r="AE16" s="87">
        <f t="shared" si="22"/>
        <v>0</v>
      </c>
      <c r="AF16" s="1052">
        <f t="shared" si="23"/>
        <v>1</v>
      </c>
      <c r="AG16" s="87">
        <f t="shared" si="24"/>
        <v>0</v>
      </c>
      <c r="AH16" s="87">
        <f t="shared" si="25"/>
        <v>0</v>
      </c>
      <c r="AI16" s="1052">
        <f t="shared" si="26"/>
        <v>1</v>
      </c>
      <c r="AJ16" s="87">
        <f t="shared" si="27"/>
        <v>0</v>
      </c>
      <c r="AK16" s="87">
        <f t="shared" si="28"/>
        <v>0</v>
      </c>
      <c r="AL16" s="1052">
        <f t="shared" si="29"/>
        <v>0</v>
      </c>
      <c r="AM16" s="91">
        <f t="shared" si="30"/>
        <v>0</v>
      </c>
      <c r="AN16" s="91" t="str">
        <f t="shared" si="31"/>
        <v/>
      </c>
      <c r="AO16" s="1058" t="str">
        <f>+Parameter!$D$6</f>
        <v>A</v>
      </c>
      <c r="AP16" s="1054">
        <f t="shared" si="32"/>
        <v>0</v>
      </c>
      <c r="AQ16" s="381" t="str">
        <f>+Parameter!AH16</f>
        <v>H</v>
      </c>
      <c r="AR16" s="381" t="str">
        <f>+Parameter!AI16</f>
        <v>Hausarzt</v>
      </c>
      <c r="AS16" s="501">
        <f>SUMIFS($I$4:$I$48,$F$4:$F$48,AQ14,$E$4:$E$48,AQ16)+SUMIFS($J$4:$J$48,$F$4:$F$48,AQ14,$E$4:$E$48,AQ16)+SUMIFS($H$4:$H$48,$F$4:$F$48,AQ14,$E$4:$E$48,AQ16)</f>
        <v>0</v>
      </c>
      <c r="AT16" s="379"/>
      <c r="AU16" s="381" t="str">
        <f>+Parameter!AL16</f>
        <v>N</v>
      </c>
      <c r="AV16" s="381" t="str">
        <f>+Parameter!AM16</f>
        <v>Nephrologie</v>
      </c>
      <c r="AW16" s="379">
        <f>SUMIFS($I$4:$I$48,$F$4:$F$48,AQ14,$E$4:$E$48,AU16)+SUMIFS($J$4:$J$48,$F$4:$F$48,AQ14,$E$4:$E$48,AU16)+SUMIFS($H$4:$H$48,$F$4:$F$48,AQ14,$E$4:$E$48,AU16)</f>
        <v>0</v>
      </c>
      <c r="AX16" s="379"/>
      <c r="AY16" s="381">
        <f>+Parameter!AP16</f>
        <v>0</v>
      </c>
      <c r="AZ16" s="381">
        <f>+Parameter!AQ16</f>
        <v>0</v>
      </c>
      <c r="BA16" s="379">
        <f>SUMIFS($I$4:$I$48,$F$4:$F$48,AQ14,$E$4:$E$48,AY16)+SUMIFS($J$4:$J$48,$F$4:$F$48,AQ14,$E$4:$E$48,AY16)+SUMIFS($H$4:$H$48,$F$4:$F$48,AQ14,$E$4:$E$48,AY16)</f>
        <v>0</v>
      </c>
      <c r="BB16" s="371">
        <f>+V2</f>
        <v>0</v>
      </c>
      <c r="BD16" s="268"/>
      <c r="BE16" s="274">
        <f>IF($I$2=AQ14,1,IF($I$2=Jahr!$M$7,1,0))</f>
        <v>1</v>
      </c>
      <c r="BF16" s="728">
        <v>1</v>
      </c>
      <c r="BG16" s="699">
        <f t="shared" si="33"/>
        <v>0</v>
      </c>
      <c r="BH16" s="699">
        <f t="shared" si="34"/>
        <v>0</v>
      </c>
      <c r="BI16" s="699">
        <f t="shared" si="35"/>
        <v>0</v>
      </c>
      <c r="BJ16" s="700">
        <f t="shared" si="36"/>
        <v>0</v>
      </c>
      <c r="BK16" s="700">
        <f t="shared" si="37"/>
        <v>0</v>
      </c>
      <c r="BL16" s="700">
        <f t="shared" si="38"/>
        <v>0</v>
      </c>
      <c r="BM16" s="701">
        <f t="shared" si="39"/>
        <v>0</v>
      </c>
      <c r="BN16" s="701">
        <f t="shared" si="40"/>
        <v>0</v>
      </c>
      <c r="BO16" s="701">
        <f t="shared" si="41"/>
        <v>0</v>
      </c>
      <c r="BP16" s="698">
        <f t="shared" si="42"/>
        <v>0</v>
      </c>
      <c r="BQ16" s="698">
        <f t="shared" si="43"/>
        <v>0</v>
      </c>
      <c r="BR16" s="698">
        <f t="shared" si="44"/>
        <v>0</v>
      </c>
      <c r="BS16" s="275">
        <f>SUMIFS($H$4:$H$48,$F$4:$F$48,AQ14,$B$4:$B$48,"&gt;0")</f>
        <v>0</v>
      </c>
      <c r="BT16" s="275">
        <f>SUMIFS($I$4:$I$48,$F$4:$F$48,AQ14,$B$4:$B$48,"&gt;0")</f>
        <v>0</v>
      </c>
      <c r="BU16" s="275">
        <f>SUMIFS($J$4:$J$48,$F$4:$F$48,AQ14,$B$4:$B$48,"&gt;0")</f>
        <v>0</v>
      </c>
      <c r="BV16" s="276"/>
      <c r="BW16" s="1056"/>
      <c r="BX16" s="1026"/>
    </row>
    <row r="17" spans="1:76" ht="13.35" customHeight="1" x14ac:dyDescent="0.45">
      <c r="A17" s="1003" t="str">
        <f t="shared" si="0"/>
        <v>!</v>
      </c>
      <c r="B17" s="721"/>
      <c r="C17" s="1180"/>
      <c r="D17" s="1184"/>
      <c r="E17" s="585"/>
      <c r="F17" s="586"/>
      <c r="G17" s="592"/>
      <c r="H17" s="1191"/>
      <c r="I17" s="1192"/>
      <c r="J17" s="1193"/>
      <c r="K17" s="1057">
        <f t="shared" si="4"/>
        <v>0</v>
      </c>
      <c r="L17" s="1049">
        <f t="shared" si="2"/>
        <v>0</v>
      </c>
      <c r="M17" s="1050">
        <f t="shared" si="45"/>
        <v>0</v>
      </c>
      <c r="N17" s="1051">
        <f t="shared" si="5"/>
        <v>0</v>
      </c>
      <c r="O17" s="87">
        <f t="shared" si="6"/>
        <v>0</v>
      </c>
      <c r="P17" s="87" t="str">
        <f t="shared" si="7"/>
        <v/>
      </c>
      <c r="Q17" s="1052">
        <f t="shared" si="8"/>
        <v>0</v>
      </c>
      <c r="R17" s="87">
        <f t="shared" si="9"/>
        <v>0</v>
      </c>
      <c r="S17" s="87" t="str">
        <f t="shared" si="10"/>
        <v/>
      </c>
      <c r="T17" s="1052">
        <f t="shared" si="11"/>
        <v>0</v>
      </c>
      <c r="U17" s="87">
        <f t="shared" si="12"/>
        <v>0</v>
      </c>
      <c r="V17" s="87" t="str">
        <f t="shared" si="13"/>
        <v/>
      </c>
      <c r="W17" s="1052">
        <f t="shared" si="14"/>
        <v>1</v>
      </c>
      <c r="X17" s="87">
        <f t="shared" si="15"/>
        <v>0</v>
      </c>
      <c r="Y17" s="87">
        <f t="shared" si="16"/>
        <v>0</v>
      </c>
      <c r="Z17" s="1052">
        <f t="shared" si="17"/>
        <v>1</v>
      </c>
      <c r="AA17" s="87">
        <f t="shared" si="18"/>
        <v>0</v>
      </c>
      <c r="AB17" s="87">
        <f t="shared" si="19"/>
        <v>0</v>
      </c>
      <c r="AC17" s="1052">
        <f t="shared" si="20"/>
        <v>1</v>
      </c>
      <c r="AD17" s="87">
        <f t="shared" si="21"/>
        <v>0</v>
      </c>
      <c r="AE17" s="87">
        <f t="shared" si="22"/>
        <v>0</v>
      </c>
      <c r="AF17" s="1052">
        <f t="shared" si="23"/>
        <v>1</v>
      </c>
      <c r="AG17" s="87">
        <f t="shared" si="24"/>
        <v>0</v>
      </c>
      <c r="AH17" s="87">
        <f t="shared" si="25"/>
        <v>0</v>
      </c>
      <c r="AI17" s="1052">
        <f t="shared" si="26"/>
        <v>1</v>
      </c>
      <c r="AJ17" s="87">
        <f t="shared" si="27"/>
        <v>0</v>
      </c>
      <c r="AK17" s="87">
        <f t="shared" si="28"/>
        <v>0</v>
      </c>
      <c r="AL17" s="1052">
        <f t="shared" si="29"/>
        <v>0</v>
      </c>
      <c r="AM17" s="91">
        <f t="shared" si="30"/>
        <v>0</v>
      </c>
      <c r="AN17" s="91" t="str">
        <f t="shared" si="31"/>
        <v/>
      </c>
      <c r="AO17" s="1058" t="str">
        <f>+Parameter!$D$6</f>
        <v>A</v>
      </c>
      <c r="AP17" s="1054">
        <f t="shared" si="32"/>
        <v>0</v>
      </c>
      <c r="AQ17" s="381" t="str">
        <f>+Parameter!AH17</f>
        <v>Z</v>
      </c>
      <c r="AR17" s="381" t="str">
        <f>+Parameter!AI17</f>
        <v>Zahnarzt</v>
      </c>
      <c r="AS17" s="501">
        <f>SUMIFS($I$4:$I$48,$F$4:$F$48,AQ14,$E$4:$E$48,AQ17)+SUMIFS($J$4:$J$48,$F$4:$F$48,AQ14,$E$4:$E$48,AQ17)+SUMIFS($H$4:$H$48,$F$4:$F$48,AQ14,$E$4:$E$48,AQ17)</f>
        <v>0</v>
      </c>
      <c r="AT17" s="379"/>
      <c r="AU17" s="381" t="str">
        <f>+Parameter!AL17</f>
        <v>U</v>
      </c>
      <c r="AV17" s="381" t="str">
        <f>+Parameter!AM17</f>
        <v>Urologie</v>
      </c>
      <c r="AW17" s="379">
        <f>SUMIFS($I$4:$I$48,$F$4:$F$48,AQ14,$E$4:$E$48,AU17)+SUMIFS($J$4:$J$48,$F$4:$F$48,AQ14,$E$4:$E$48,AU17)+SUMIFS($H$4:$H$48,$F$4:$F$48,AQ14,$E$4:$E$48,AU17)</f>
        <v>0</v>
      </c>
      <c r="AX17" s="379"/>
      <c r="AY17" s="381">
        <f>+Parameter!AP17</f>
        <v>0</v>
      </c>
      <c r="AZ17" s="381">
        <f>+Parameter!AQ17</f>
        <v>0</v>
      </c>
      <c r="BA17" s="379">
        <f>SUMIFS($I$4:$I$48,$F$4:$F$48,AQ14,$E$4:$E$48,AY17)+SUMIFS($J$4:$J$48,$F$4:$F$48,AQ14,$E$4:$E$48,AY17)+SUMIFS($H$4:$H$48,$F$4:$F$48,AQ14,$E$4:$E$48,AY17)</f>
        <v>0</v>
      </c>
      <c r="BB17" s="372" t="str">
        <f>IF(BB18&lt;&gt;0,"Monatsende","")</f>
        <v/>
      </c>
      <c r="BD17" s="268"/>
      <c r="BE17" s="274">
        <f>IF($I$2=AQ14,1,IF($I$2=Jahr!$M$7,1,0))</f>
        <v>1</v>
      </c>
      <c r="BF17" s="728">
        <v>1</v>
      </c>
      <c r="BG17" s="699">
        <f t="shared" si="33"/>
        <v>0</v>
      </c>
      <c r="BH17" s="699">
        <f t="shared" si="34"/>
        <v>0</v>
      </c>
      <c r="BI17" s="699">
        <f t="shared" si="35"/>
        <v>0</v>
      </c>
      <c r="BJ17" s="700">
        <f t="shared" si="36"/>
        <v>0</v>
      </c>
      <c r="BK17" s="700">
        <f t="shared" si="37"/>
        <v>0</v>
      </c>
      <c r="BL17" s="700">
        <f t="shared" si="38"/>
        <v>0</v>
      </c>
      <c r="BM17" s="701">
        <f t="shared" si="39"/>
        <v>0</v>
      </c>
      <c r="BN17" s="701">
        <f t="shared" si="40"/>
        <v>0</v>
      </c>
      <c r="BO17" s="701">
        <f t="shared" si="41"/>
        <v>0</v>
      </c>
      <c r="BP17" s="698">
        <f t="shared" si="42"/>
        <v>0</v>
      </c>
      <c r="BQ17" s="698">
        <f t="shared" si="43"/>
        <v>0</v>
      </c>
      <c r="BR17" s="698">
        <f t="shared" si="44"/>
        <v>0</v>
      </c>
      <c r="BS17" s="270" t="s">
        <v>22</v>
      </c>
      <c r="BV17" s="1055"/>
      <c r="BW17" s="1056"/>
      <c r="BX17" s="1026"/>
    </row>
    <row r="18" spans="1:76" ht="13.35" customHeight="1" x14ac:dyDescent="0.45">
      <c r="A18" s="1003" t="str">
        <f t="shared" si="0"/>
        <v>!</v>
      </c>
      <c r="B18" s="721"/>
      <c r="C18" s="1180"/>
      <c r="D18" s="1184"/>
      <c r="E18" s="585"/>
      <c r="F18" s="586"/>
      <c r="G18" s="592"/>
      <c r="H18" s="1195"/>
      <c r="I18" s="1192"/>
      <c r="J18" s="1193"/>
      <c r="K18" s="1057">
        <f t="shared" si="4"/>
        <v>0</v>
      </c>
      <c r="L18" s="1049">
        <f t="shared" si="2"/>
        <v>0</v>
      </c>
      <c r="M18" s="1050">
        <f t="shared" si="45"/>
        <v>0</v>
      </c>
      <c r="N18" s="1051">
        <f t="shared" si="5"/>
        <v>0</v>
      </c>
      <c r="O18" s="87">
        <f t="shared" si="6"/>
        <v>0</v>
      </c>
      <c r="P18" s="87" t="str">
        <f t="shared" si="7"/>
        <v/>
      </c>
      <c r="Q18" s="1052">
        <f t="shared" si="8"/>
        <v>0</v>
      </c>
      <c r="R18" s="87">
        <f t="shared" si="9"/>
        <v>0</v>
      </c>
      <c r="S18" s="87" t="str">
        <f t="shared" si="10"/>
        <v/>
      </c>
      <c r="T18" s="1052">
        <f t="shared" si="11"/>
        <v>0</v>
      </c>
      <c r="U18" s="87">
        <f t="shared" si="12"/>
        <v>0</v>
      </c>
      <c r="V18" s="87" t="str">
        <f t="shared" si="13"/>
        <v/>
      </c>
      <c r="W18" s="1052">
        <f t="shared" si="14"/>
        <v>1</v>
      </c>
      <c r="X18" s="87">
        <f t="shared" si="15"/>
        <v>0</v>
      </c>
      <c r="Y18" s="87">
        <f t="shared" si="16"/>
        <v>0</v>
      </c>
      <c r="Z18" s="1052">
        <f t="shared" si="17"/>
        <v>1</v>
      </c>
      <c r="AA18" s="87">
        <f t="shared" si="18"/>
        <v>0</v>
      </c>
      <c r="AB18" s="87">
        <f t="shared" si="19"/>
        <v>0</v>
      </c>
      <c r="AC18" s="1052">
        <f t="shared" si="20"/>
        <v>1</v>
      </c>
      <c r="AD18" s="87">
        <f t="shared" si="21"/>
        <v>0</v>
      </c>
      <c r="AE18" s="87">
        <f t="shared" si="22"/>
        <v>0</v>
      </c>
      <c r="AF18" s="1052">
        <f t="shared" si="23"/>
        <v>1</v>
      </c>
      <c r="AG18" s="87">
        <f t="shared" si="24"/>
        <v>0</v>
      </c>
      <c r="AH18" s="87">
        <f t="shared" si="25"/>
        <v>0</v>
      </c>
      <c r="AI18" s="1052">
        <f t="shared" si="26"/>
        <v>1</v>
      </c>
      <c r="AJ18" s="87">
        <f t="shared" si="27"/>
        <v>0</v>
      </c>
      <c r="AK18" s="87">
        <f t="shared" si="28"/>
        <v>0</v>
      </c>
      <c r="AL18" s="1052">
        <f t="shared" si="29"/>
        <v>0</v>
      </c>
      <c r="AM18" s="91">
        <f t="shared" si="30"/>
        <v>0</v>
      </c>
      <c r="AN18" s="91" t="str">
        <f t="shared" si="31"/>
        <v/>
      </c>
      <c r="AO18" s="1058" t="str">
        <f>+Parameter!$D$6</f>
        <v>A</v>
      </c>
      <c r="AP18" s="1054">
        <f t="shared" si="32"/>
        <v>0</v>
      </c>
      <c r="AQ18" s="383" t="str">
        <f>+Parameter!AH18</f>
        <v>M</v>
      </c>
      <c r="AR18" s="383" t="str">
        <f>+Parameter!AI18</f>
        <v>Medikamente</v>
      </c>
      <c r="AS18" s="501">
        <f>SUMIFS($I$4:$I$48,$F$4:$F$48,AQ14,$E$4:$E$48,AQ18)+SUMIFS($J$4:$J$48,$F$4:$F$48,AQ14,$E$4:$E$48,AQ18)+SUMIFS($H$4:$H$48,$F$4:$F$48,AQ14,$E$4:$E$48,AQ18)</f>
        <v>0</v>
      </c>
      <c r="AT18" s="382"/>
      <c r="AU18" s="383" t="str">
        <f>+Parameter!AL18</f>
        <v>L</v>
      </c>
      <c r="AV18" s="383" t="str">
        <f>+Parameter!AM18</f>
        <v>Labor</v>
      </c>
      <c r="AW18" s="379">
        <f>SUMIFS($I$4:$I$48,$F$4:$F$48,AQ14,$E$4:$E$48,AU18)+SUMIFS($J$4:$J$48,$F$4:$F$48,AQ14,$E$4:$E$48,AU18)+SUMIFS($H$4:$H$48,$F$4:$F$48,AQ14,$E$4:$E$48,AU18)</f>
        <v>0</v>
      </c>
      <c r="AX18" s="382"/>
      <c r="AY18" s="383" t="str">
        <f>+Parameter!AP18</f>
        <v>E</v>
      </c>
      <c r="AZ18" s="383" t="str">
        <f>+Parameter!AQ18</f>
        <v>Erstattung DKV</v>
      </c>
      <c r="BA18" s="379">
        <f>SUMIFS($I$4:$I$48,$F$4:$F$48,AQ14,$E$4:$E$48,AY18)+SUMIFS($J$4:$J$48,$F$4:$F$48,AQ14,$E$4:$E$48,AY18)+SUMIFS($H$4:$H$48,$F$4:$F$48,AQ14,$E$4:$E$48,AY18)</f>
        <v>0</v>
      </c>
      <c r="BB18" s="375">
        <f>+V3</f>
        <v>0</v>
      </c>
      <c r="BD18" s="268"/>
      <c r="BE18" s="274">
        <f>IF($I$2=AQ14,1,IF($I$2=Jahr!$M$7,1,0))</f>
        <v>1</v>
      </c>
      <c r="BF18" s="728">
        <v>1</v>
      </c>
      <c r="BG18" s="702">
        <f t="shared" si="33"/>
        <v>0</v>
      </c>
      <c r="BH18" s="702">
        <f t="shared" si="34"/>
        <v>0</v>
      </c>
      <c r="BI18" s="702">
        <f t="shared" si="35"/>
        <v>0</v>
      </c>
      <c r="BJ18" s="703">
        <f t="shared" si="36"/>
        <v>0</v>
      </c>
      <c r="BK18" s="703">
        <f t="shared" si="37"/>
        <v>0</v>
      </c>
      <c r="BL18" s="703">
        <f t="shared" si="38"/>
        <v>0</v>
      </c>
      <c r="BM18" s="704">
        <f t="shared" si="39"/>
        <v>0</v>
      </c>
      <c r="BN18" s="704">
        <f t="shared" si="40"/>
        <v>0</v>
      </c>
      <c r="BO18" s="704">
        <f t="shared" si="41"/>
        <v>0</v>
      </c>
      <c r="BP18" s="705">
        <f t="shared" si="42"/>
        <v>0</v>
      </c>
      <c r="BQ18" s="705">
        <f t="shared" si="43"/>
        <v>0</v>
      </c>
      <c r="BR18" s="705">
        <f t="shared" si="44"/>
        <v>0</v>
      </c>
      <c r="BS18" s="277">
        <f>SUMIFS($H$4:$H$48,$F$4:$F$48,AQ14)</f>
        <v>0</v>
      </c>
      <c r="BT18" s="277">
        <f>SUMIFS($I$4:$I$48,$F$4:$F$48,AQ14)</f>
        <v>0</v>
      </c>
      <c r="BU18" s="277">
        <f>SUMIFS($J$4:$J$48,$F$4:$F$48,AQ14)</f>
        <v>0</v>
      </c>
      <c r="BV18" s="278">
        <f>IF($AP$2=0,+BW18-BB14,0)</f>
        <v>0</v>
      </c>
      <c r="BW18" s="1059">
        <f>+V$50</f>
        <v>0</v>
      </c>
      <c r="BX18" s="1026"/>
    </row>
    <row r="19" spans="1:76" ht="13.35" customHeight="1" x14ac:dyDescent="0.45">
      <c r="A19" s="1003" t="str">
        <f t="shared" si="0"/>
        <v>!</v>
      </c>
      <c r="B19" s="721"/>
      <c r="C19" s="1180"/>
      <c r="D19" s="722"/>
      <c r="E19" s="585"/>
      <c r="F19" s="586"/>
      <c r="G19" s="592"/>
      <c r="H19" s="1195"/>
      <c r="I19" s="1192"/>
      <c r="J19" s="1196"/>
      <c r="K19" s="1057">
        <f t="shared" si="4"/>
        <v>0</v>
      </c>
      <c r="L19" s="1049">
        <f t="shared" si="2"/>
        <v>0</v>
      </c>
      <c r="M19" s="1050">
        <f t="shared" si="45"/>
        <v>0</v>
      </c>
      <c r="N19" s="1051">
        <f t="shared" si="5"/>
        <v>0</v>
      </c>
      <c r="O19" s="87">
        <f t="shared" si="6"/>
        <v>0</v>
      </c>
      <c r="P19" s="87" t="str">
        <f t="shared" si="7"/>
        <v/>
      </c>
      <c r="Q19" s="1052">
        <f t="shared" si="8"/>
        <v>0</v>
      </c>
      <c r="R19" s="87">
        <f t="shared" si="9"/>
        <v>0</v>
      </c>
      <c r="S19" s="87" t="str">
        <f t="shared" si="10"/>
        <v/>
      </c>
      <c r="T19" s="1052">
        <f t="shared" si="11"/>
        <v>0</v>
      </c>
      <c r="U19" s="87">
        <f t="shared" si="12"/>
        <v>0</v>
      </c>
      <c r="V19" s="87" t="str">
        <f t="shared" si="13"/>
        <v/>
      </c>
      <c r="W19" s="1052">
        <f t="shared" si="14"/>
        <v>1</v>
      </c>
      <c r="X19" s="87">
        <f t="shared" si="15"/>
        <v>0</v>
      </c>
      <c r="Y19" s="87">
        <f t="shared" si="16"/>
        <v>0</v>
      </c>
      <c r="Z19" s="1052">
        <f t="shared" si="17"/>
        <v>1</v>
      </c>
      <c r="AA19" s="87">
        <f t="shared" si="18"/>
        <v>0</v>
      </c>
      <c r="AB19" s="87">
        <f t="shared" si="19"/>
        <v>0</v>
      </c>
      <c r="AC19" s="1052">
        <f t="shared" si="20"/>
        <v>1</v>
      </c>
      <c r="AD19" s="87">
        <f t="shared" si="21"/>
        <v>0</v>
      </c>
      <c r="AE19" s="87">
        <f t="shared" si="22"/>
        <v>0</v>
      </c>
      <c r="AF19" s="1052">
        <f t="shared" si="23"/>
        <v>1</v>
      </c>
      <c r="AG19" s="87">
        <f t="shared" si="24"/>
        <v>0</v>
      </c>
      <c r="AH19" s="87">
        <f t="shared" si="25"/>
        <v>0</v>
      </c>
      <c r="AI19" s="1052">
        <f t="shared" si="26"/>
        <v>1</v>
      </c>
      <c r="AJ19" s="87">
        <f t="shared" si="27"/>
        <v>0</v>
      </c>
      <c r="AK19" s="87">
        <f t="shared" si="28"/>
        <v>0</v>
      </c>
      <c r="AL19" s="1052">
        <f t="shared" si="29"/>
        <v>0</v>
      </c>
      <c r="AM19" s="91">
        <f t="shared" si="30"/>
        <v>0</v>
      </c>
      <c r="AN19" s="91" t="str">
        <f t="shared" si="31"/>
        <v/>
      </c>
      <c r="AO19" s="1053">
        <f>IF(AP19="E",1,0)</f>
        <v>0</v>
      </c>
      <c r="AP19" s="1054">
        <f t="shared" si="32"/>
        <v>0</v>
      </c>
      <c r="AQ19" s="218" t="str">
        <f>+Parameter!AH19</f>
        <v>#</v>
      </c>
      <c r="AR19" s="631"/>
      <c r="AS19" s="632">
        <f>SUM(AS20:AS23)</f>
        <v>0</v>
      </c>
      <c r="AT19" s="632"/>
      <c r="AU19" s="632"/>
      <c r="AV19" s="632"/>
      <c r="AW19" s="632">
        <f>SUM(AW20:AW23)</f>
        <v>0</v>
      </c>
      <c r="AX19" s="632"/>
      <c r="AY19" s="632"/>
      <c r="AZ19" s="632"/>
      <c r="BA19" s="632">
        <f>SUM(BA20:BA23)</f>
        <v>0</v>
      </c>
      <c r="BB19" s="634">
        <f>+BA19+AW19+AS19</f>
        <v>0</v>
      </c>
      <c r="BD19" s="268"/>
      <c r="BE19" s="274">
        <f>IF($I$2=AQ19,1,IF($I$2=Jahr!$M$7,1,0))</f>
        <v>1</v>
      </c>
      <c r="BF19" s="728">
        <v>1</v>
      </c>
      <c r="BG19" s="227"/>
      <c r="BH19" s="227"/>
      <c r="BI19" s="227"/>
      <c r="BJ19" s="227"/>
      <c r="BK19" s="227"/>
      <c r="BL19" s="227"/>
      <c r="BM19" s="227"/>
      <c r="BN19" s="227"/>
      <c r="BO19" s="227"/>
      <c r="BP19" s="273"/>
      <c r="BQ19" s="273"/>
      <c r="BR19" s="273"/>
      <c r="BV19" s="1055"/>
      <c r="BW19" s="1056"/>
      <c r="BX19" s="1026"/>
    </row>
    <row r="20" spans="1:76" ht="13.35" customHeight="1" x14ac:dyDescent="0.45">
      <c r="A20" s="1003" t="str">
        <f t="shared" si="0"/>
        <v>!</v>
      </c>
      <c r="B20" s="721"/>
      <c r="C20" s="1180"/>
      <c r="D20" s="722"/>
      <c r="E20" s="585"/>
      <c r="F20" s="586"/>
      <c r="G20" s="592"/>
      <c r="H20" s="1195"/>
      <c r="I20" s="1192"/>
      <c r="J20" s="1196"/>
      <c r="K20" s="1057">
        <f t="shared" si="4"/>
        <v>0</v>
      </c>
      <c r="L20" s="1049">
        <f t="shared" si="2"/>
        <v>0</v>
      </c>
      <c r="M20" s="1050">
        <f t="shared" si="45"/>
        <v>0</v>
      </c>
      <c r="N20" s="1051">
        <f t="shared" si="5"/>
        <v>0</v>
      </c>
      <c r="O20" s="87">
        <f t="shared" si="6"/>
        <v>0</v>
      </c>
      <c r="P20" s="87" t="str">
        <f t="shared" si="7"/>
        <v/>
      </c>
      <c r="Q20" s="1052">
        <f t="shared" si="8"/>
        <v>0</v>
      </c>
      <c r="R20" s="87">
        <f t="shared" si="9"/>
        <v>0</v>
      </c>
      <c r="S20" s="87" t="str">
        <f t="shared" si="10"/>
        <v/>
      </c>
      <c r="T20" s="1052">
        <f t="shared" si="11"/>
        <v>0</v>
      </c>
      <c r="U20" s="87">
        <f t="shared" si="12"/>
        <v>0</v>
      </c>
      <c r="V20" s="87" t="str">
        <f t="shared" si="13"/>
        <v/>
      </c>
      <c r="W20" s="1052">
        <f t="shared" si="14"/>
        <v>1</v>
      </c>
      <c r="X20" s="87">
        <f t="shared" si="15"/>
        <v>0</v>
      </c>
      <c r="Y20" s="87">
        <f t="shared" si="16"/>
        <v>0</v>
      </c>
      <c r="Z20" s="1052">
        <f t="shared" si="17"/>
        <v>1</v>
      </c>
      <c r="AA20" s="87">
        <f t="shared" si="18"/>
        <v>0</v>
      </c>
      <c r="AB20" s="87">
        <f t="shared" si="19"/>
        <v>0</v>
      </c>
      <c r="AC20" s="1052">
        <f t="shared" si="20"/>
        <v>1</v>
      </c>
      <c r="AD20" s="87">
        <f t="shared" si="21"/>
        <v>0</v>
      </c>
      <c r="AE20" s="87">
        <f t="shared" si="22"/>
        <v>0</v>
      </c>
      <c r="AF20" s="1052">
        <f t="shared" si="23"/>
        <v>1</v>
      </c>
      <c r="AG20" s="87">
        <f t="shared" si="24"/>
        <v>0</v>
      </c>
      <c r="AH20" s="87">
        <f t="shared" si="25"/>
        <v>0</v>
      </c>
      <c r="AI20" s="1052">
        <f t="shared" si="26"/>
        <v>1</v>
      </c>
      <c r="AJ20" s="87">
        <f t="shared" si="27"/>
        <v>0</v>
      </c>
      <c r="AK20" s="87">
        <f t="shared" si="28"/>
        <v>0</v>
      </c>
      <c r="AL20" s="1052">
        <f t="shared" si="29"/>
        <v>0</v>
      </c>
      <c r="AM20" s="91">
        <f t="shared" si="30"/>
        <v>0</v>
      </c>
      <c r="AN20" s="91" t="str">
        <f t="shared" si="31"/>
        <v/>
      </c>
      <c r="AO20" s="1058">
        <f>+Parameter!$D$7</f>
        <v>0</v>
      </c>
      <c r="AP20" s="1054">
        <f t="shared" si="32"/>
        <v>0</v>
      </c>
      <c r="AQ20" s="384">
        <f>+Parameter!AH20</f>
        <v>0</v>
      </c>
      <c r="AR20" s="385">
        <f>+Parameter!AI20</f>
        <v>0</v>
      </c>
      <c r="AS20" s="379">
        <f>SUMIFS($I$4:$I$48,$F$4:$F$48,AQ19,$E$4:$E$48,AQ20)+SUMIFS($J$4:$J$48,$F$4:$F$48,AQ19,$E$4:$E$48,AQ20)+SUMIFS($H$4:$H$48,$F$4:$F$48,AQ19,$E$4:$E$48,AQ20)</f>
        <v>0</v>
      </c>
      <c r="AT20" s="379"/>
      <c r="AU20" s="384">
        <f>+Parameter!AL20</f>
        <v>0</v>
      </c>
      <c r="AV20" s="385">
        <f>+Parameter!AM20</f>
        <v>0</v>
      </c>
      <c r="AW20" s="379">
        <f>SUMIFS($I$4:$I$48,$F$4:$F$48,AQ19,$E$4:$E$48,AU20)+SUMIFS($J$4:$J$48,$F$4:$F$48,AQ19,$E$4:$E$48,AU20)+SUMIFS($H$4:$H$48,$F$4:$F$48,AQ19,$E$4:$E$48,AU20)</f>
        <v>0</v>
      </c>
      <c r="AX20" s="379"/>
      <c r="AY20" s="384">
        <f>+Parameter!AP20</f>
        <v>0</v>
      </c>
      <c r="AZ20" s="385">
        <f>+Parameter!AQ20</f>
        <v>0</v>
      </c>
      <c r="BA20" s="379">
        <f>SUMIFS($I$4:$I$48,$F$4:$F$48,AQ19,$E$4:$E$48,AY20)+SUMIFS($J$4:$J$48,$F$4:$F$48,AQ19,$E$4:$E$48,AY20)+SUMIFS($H$4:$H$48,$F$4:$F$48,AQ19,$E$4:$E$48,AY20)</f>
        <v>0</v>
      </c>
      <c r="BB20" s="370" t="str">
        <f>IF(AND($B$50="y",BB21&lt;&gt;0),"aktuell","")</f>
        <v/>
      </c>
      <c r="BD20" s="268"/>
      <c r="BE20" s="274">
        <f>IF($I$2=AQ19,1,IF($I$2=Jahr!$M$7,1,0))</f>
        <v>1</v>
      </c>
      <c r="BF20" s="728">
        <v>1</v>
      </c>
      <c r="BG20" s="699">
        <f t="shared" si="33"/>
        <v>0</v>
      </c>
      <c r="BH20" s="699">
        <f t="shared" si="34"/>
        <v>0</v>
      </c>
      <c r="BI20" s="699">
        <f t="shared" si="35"/>
        <v>0</v>
      </c>
      <c r="BJ20" s="700">
        <f t="shared" si="36"/>
        <v>0</v>
      </c>
      <c r="BK20" s="700">
        <f t="shared" si="37"/>
        <v>0</v>
      </c>
      <c r="BL20" s="700">
        <f t="shared" si="38"/>
        <v>0</v>
      </c>
      <c r="BM20" s="701">
        <f t="shared" si="39"/>
        <v>0</v>
      </c>
      <c r="BN20" s="701">
        <f t="shared" si="40"/>
        <v>0</v>
      </c>
      <c r="BO20" s="701">
        <f t="shared" si="41"/>
        <v>0</v>
      </c>
      <c r="BP20" s="698">
        <f t="shared" si="42"/>
        <v>0</v>
      </c>
      <c r="BQ20" s="698">
        <f t="shared" si="43"/>
        <v>0</v>
      </c>
      <c r="BR20" s="698">
        <f t="shared" si="44"/>
        <v>0</v>
      </c>
      <c r="BS20" s="270" t="s">
        <v>8</v>
      </c>
      <c r="BV20" s="1055"/>
      <c r="BW20" s="1056"/>
      <c r="BX20" s="1026"/>
    </row>
    <row r="21" spans="1:76" ht="13.35" customHeight="1" x14ac:dyDescent="0.45">
      <c r="A21" s="1003" t="str">
        <f t="shared" si="0"/>
        <v>!</v>
      </c>
      <c r="B21" s="721"/>
      <c r="C21" s="1180"/>
      <c r="D21" s="722"/>
      <c r="E21" s="585"/>
      <c r="F21" s="586"/>
      <c r="G21" s="592"/>
      <c r="H21" s="1195"/>
      <c r="I21" s="1192"/>
      <c r="J21" s="1196"/>
      <c r="K21" s="1057">
        <f t="shared" si="4"/>
        <v>0</v>
      </c>
      <c r="L21" s="1049">
        <f t="shared" si="2"/>
        <v>0</v>
      </c>
      <c r="M21" s="1050">
        <f t="shared" si="45"/>
        <v>0</v>
      </c>
      <c r="N21" s="1051">
        <f t="shared" si="5"/>
        <v>0</v>
      </c>
      <c r="O21" s="87">
        <f t="shared" si="6"/>
        <v>0</v>
      </c>
      <c r="P21" s="87" t="str">
        <f t="shared" si="7"/>
        <v/>
      </c>
      <c r="Q21" s="1052">
        <f t="shared" si="8"/>
        <v>0</v>
      </c>
      <c r="R21" s="87">
        <f t="shared" si="9"/>
        <v>0</v>
      </c>
      <c r="S21" s="87" t="str">
        <f t="shared" si="10"/>
        <v/>
      </c>
      <c r="T21" s="1052">
        <f t="shared" si="11"/>
        <v>0</v>
      </c>
      <c r="U21" s="87">
        <f t="shared" si="12"/>
        <v>0</v>
      </c>
      <c r="V21" s="87" t="str">
        <f t="shared" si="13"/>
        <v/>
      </c>
      <c r="W21" s="1052">
        <f t="shared" si="14"/>
        <v>1</v>
      </c>
      <c r="X21" s="87">
        <f t="shared" si="15"/>
        <v>0</v>
      </c>
      <c r="Y21" s="87">
        <f t="shared" si="16"/>
        <v>0</v>
      </c>
      <c r="Z21" s="1052">
        <f t="shared" si="17"/>
        <v>1</v>
      </c>
      <c r="AA21" s="87">
        <f t="shared" si="18"/>
        <v>0</v>
      </c>
      <c r="AB21" s="87">
        <f t="shared" si="19"/>
        <v>0</v>
      </c>
      <c r="AC21" s="1052">
        <f t="shared" si="20"/>
        <v>1</v>
      </c>
      <c r="AD21" s="87">
        <f t="shared" si="21"/>
        <v>0</v>
      </c>
      <c r="AE21" s="87">
        <f t="shared" si="22"/>
        <v>0</v>
      </c>
      <c r="AF21" s="1052">
        <f t="shared" si="23"/>
        <v>1</v>
      </c>
      <c r="AG21" s="87">
        <f t="shared" si="24"/>
        <v>0</v>
      </c>
      <c r="AH21" s="87">
        <f t="shared" si="25"/>
        <v>0</v>
      </c>
      <c r="AI21" s="1052">
        <f t="shared" si="26"/>
        <v>1</v>
      </c>
      <c r="AJ21" s="87">
        <f t="shared" si="27"/>
        <v>0</v>
      </c>
      <c r="AK21" s="87">
        <f t="shared" si="28"/>
        <v>0</v>
      </c>
      <c r="AL21" s="1052">
        <f t="shared" si="29"/>
        <v>0</v>
      </c>
      <c r="AM21" s="91">
        <f t="shared" si="30"/>
        <v>0</v>
      </c>
      <c r="AN21" s="91" t="str">
        <f t="shared" si="31"/>
        <v/>
      </c>
      <c r="AO21" s="1058">
        <f>+Parameter!$D$7</f>
        <v>0</v>
      </c>
      <c r="AP21" s="1054">
        <f t="shared" si="32"/>
        <v>0</v>
      </c>
      <c r="AQ21" s="385">
        <f>+Parameter!AH21</f>
        <v>0</v>
      </c>
      <c r="AR21" s="385">
        <f>+Parameter!AI21</f>
        <v>0</v>
      </c>
      <c r="AS21" s="379">
        <f>SUMIFS($I$4:$I$48,$F$4:$F$48,AQ19,$E$4:$E$48,AQ21)+SUMIFS($J$4:$J$48,$F$4:$F$48,AQ19,$E$4:$E$48,AQ21)+SUMIFS($H$4:$H$48,$F$4:$F$48,AQ19,$E$4:$E$48,AQ21)</f>
        <v>0</v>
      </c>
      <c r="AT21" s="379"/>
      <c r="AU21" s="385">
        <f>+Parameter!AL21</f>
        <v>0</v>
      </c>
      <c r="AV21" s="385">
        <f>+Parameter!AM21</f>
        <v>0</v>
      </c>
      <c r="AW21" s="379">
        <f>SUMIFS($I$4:$I$48,$F$4:$F$48,AQ19,$E$4:$E$48,AU21)+SUMIFS($J$4:$J$48,$F$4:$F$48,AQ19,$E$4:$E$48,AU21)+SUMIFS($H$4:$H$48,$F$4:$F$48,AQ19,$E$4:$E$48,AU21)</f>
        <v>0</v>
      </c>
      <c r="AX21" s="379"/>
      <c r="AY21" s="385">
        <f>+Parameter!AP21</f>
        <v>0</v>
      </c>
      <c r="AZ21" s="385">
        <f>+Parameter!AQ21</f>
        <v>0</v>
      </c>
      <c r="BA21" s="379">
        <f>SUMIFS($I$4:$I$48,$F$4:$F$48,AQ19,$E$4:$E$48,AY21)+SUMIFS($J$4:$J$48,$F$4:$F$48,AQ19,$E$4:$E$48,AY21)+SUMIFS($H$4:$H$48,$F$4:$F$48,AQ19,$E$4:$E$48,AY21)</f>
        <v>0</v>
      </c>
      <c r="BB21" s="371">
        <f>+Y2</f>
        <v>0</v>
      </c>
      <c r="BD21" s="268"/>
      <c r="BE21" s="274">
        <f>IF($I$2=AQ19,1,IF($I$2=Jahr!$M$7,1,0))</f>
        <v>1</v>
      </c>
      <c r="BF21" s="728">
        <v>1</v>
      </c>
      <c r="BG21" s="699">
        <f t="shared" si="33"/>
        <v>0</v>
      </c>
      <c r="BH21" s="699">
        <f t="shared" si="34"/>
        <v>0</v>
      </c>
      <c r="BI21" s="699">
        <f t="shared" si="35"/>
        <v>0</v>
      </c>
      <c r="BJ21" s="700">
        <f t="shared" si="36"/>
        <v>0</v>
      </c>
      <c r="BK21" s="700">
        <f t="shared" si="37"/>
        <v>0</v>
      </c>
      <c r="BL21" s="700">
        <f t="shared" si="38"/>
        <v>0</v>
      </c>
      <c r="BM21" s="701">
        <f t="shared" si="39"/>
        <v>0</v>
      </c>
      <c r="BN21" s="701">
        <f t="shared" si="40"/>
        <v>0</v>
      </c>
      <c r="BO21" s="701">
        <f t="shared" si="41"/>
        <v>0</v>
      </c>
      <c r="BP21" s="698">
        <f t="shared" si="42"/>
        <v>0</v>
      </c>
      <c r="BQ21" s="698">
        <f t="shared" si="43"/>
        <v>0</v>
      </c>
      <c r="BR21" s="698">
        <f t="shared" si="44"/>
        <v>0</v>
      </c>
      <c r="BS21" s="275">
        <f>SUMIFS($H$4:$H$48,$F$4:$F$48,AQ19,$B$4:$B$48,"&gt;0")</f>
        <v>0</v>
      </c>
      <c r="BT21" s="275">
        <f>SUMIFS($I$4:$I$48,$F$4:$F$48,AQ19,$B$4:$B$48,"&gt;0")</f>
        <v>0</v>
      </c>
      <c r="BU21" s="275">
        <f>SUMIFS($J$4:$J$48,$F$4:$F$48,AQ19,$B$4:$B$48,"&gt;0")</f>
        <v>0</v>
      </c>
      <c r="BV21" s="276"/>
      <c r="BW21" s="1056"/>
      <c r="BX21" s="1026"/>
    </row>
    <row r="22" spans="1:76" ht="13.35" customHeight="1" x14ac:dyDescent="0.45">
      <c r="A22" s="1003" t="str">
        <f t="shared" si="0"/>
        <v>!</v>
      </c>
      <c r="B22" s="721"/>
      <c r="C22" s="1180"/>
      <c r="D22" s="722"/>
      <c r="E22" s="585"/>
      <c r="F22" s="586"/>
      <c r="G22" s="592"/>
      <c r="H22" s="1195"/>
      <c r="I22" s="1192"/>
      <c r="J22" s="1196"/>
      <c r="K22" s="1057">
        <f t="shared" si="4"/>
        <v>0</v>
      </c>
      <c r="L22" s="1049">
        <f t="shared" si="2"/>
        <v>0</v>
      </c>
      <c r="M22" s="1050">
        <f t="shared" si="45"/>
        <v>0</v>
      </c>
      <c r="N22" s="1051">
        <f t="shared" si="5"/>
        <v>0</v>
      </c>
      <c r="O22" s="87">
        <f t="shared" si="6"/>
        <v>0</v>
      </c>
      <c r="P22" s="87" t="str">
        <f t="shared" si="7"/>
        <v/>
      </c>
      <c r="Q22" s="1052">
        <f t="shared" si="8"/>
        <v>0</v>
      </c>
      <c r="R22" s="87">
        <f t="shared" si="9"/>
        <v>0</v>
      </c>
      <c r="S22" s="87" t="str">
        <f t="shared" si="10"/>
        <v/>
      </c>
      <c r="T22" s="1052">
        <f t="shared" si="11"/>
        <v>0</v>
      </c>
      <c r="U22" s="87">
        <f t="shared" si="12"/>
        <v>0</v>
      </c>
      <c r="V22" s="87" t="str">
        <f t="shared" si="13"/>
        <v/>
      </c>
      <c r="W22" s="1052">
        <f t="shared" si="14"/>
        <v>1</v>
      </c>
      <c r="X22" s="87">
        <f t="shared" si="15"/>
        <v>0</v>
      </c>
      <c r="Y22" s="87">
        <f t="shared" si="16"/>
        <v>0</v>
      </c>
      <c r="Z22" s="1052">
        <f t="shared" si="17"/>
        <v>1</v>
      </c>
      <c r="AA22" s="87">
        <f t="shared" si="18"/>
        <v>0</v>
      </c>
      <c r="AB22" s="87">
        <f t="shared" si="19"/>
        <v>0</v>
      </c>
      <c r="AC22" s="1052">
        <f t="shared" si="20"/>
        <v>1</v>
      </c>
      <c r="AD22" s="87">
        <f t="shared" si="21"/>
        <v>0</v>
      </c>
      <c r="AE22" s="87">
        <f t="shared" si="22"/>
        <v>0</v>
      </c>
      <c r="AF22" s="1052">
        <f t="shared" si="23"/>
        <v>1</v>
      </c>
      <c r="AG22" s="87">
        <f t="shared" si="24"/>
        <v>0</v>
      </c>
      <c r="AH22" s="87">
        <f t="shared" si="25"/>
        <v>0</v>
      </c>
      <c r="AI22" s="1052">
        <f t="shared" si="26"/>
        <v>1</v>
      </c>
      <c r="AJ22" s="87">
        <f t="shared" si="27"/>
        <v>0</v>
      </c>
      <c r="AK22" s="87">
        <f t="shared" si="28"/>
        <v>0</v>
      </c>
      <c r="AL22" s="1052">
        <f t="shared" si="29"/>
        <v>0</v>
      </c>
      <c r="AM22" s="91">
        <f t="shared" si="30"/>
        <v>0</v>
      </c>
      <c r="AN22" s="91" t="str">
        <f t="shared" si="31"/>
        <v/>
      </c>
      <c r="AO22" s="1058">
        <f>+Parameter!$D$7</f>
        <v>0</v>
      </c>
      <c r="AP22" s="1054">
        <f t="shared" si="32"/>
        <v>0</v>
      </c>
      <c r="AQ22" s="385">
        <f>+Parameter!AH22</f>
        <v>0</v>
      </c>
      <c r="AR22" s="385">
        <f>+Parameter!AI22</f>
        <v>0</v>
      </c>
      <c r="AS22" s="379">
        <f>SUMIFS($I$4:$I$48,$F$4:$F$48,AQ19,$E$4:$E$48,AQ22)+SUMIFS($J$4:$J$48,$F$4:$F$48,AQ19,$E$4:$E$48,AQ22)+SUMIFS($H$4:$H$48,$F$4:$F$48,AQ19,$E$4:$E$48,AQ22)</f>
        <v>0</v>
      </c>
      <c r="AT22" s="379"/>
      <c r="AU22" s="385">
        <f>+Parameter!AL22</f>
        <v>0</v>
      </c>
      <c r="AV22" s="385">
        <f>+Parameter!AM22</f>
        <v>0</v>
      </c>
      <c r="AW22" s="379">
        <f>SUMIFS($I$4:$I$48,$F$4:$F$48,AQ19,$E$4:$E$48,AU22)+SUMIFS($J$4:$J$48,$F$4:$F$48,AQ19,$E$4:$E$48,AU22)+SUMIFS($H$4:$H$48,$F$4:$F$48,AQ19,$E$4:$E$48,AU22)</f>
        <v>0</v>
      </c>
      <c r="AX22" s="379"/>
      <c r="AY22" s="385">
        <f>+Parameter!AP22</f>
        <v>0</v>
      </c>
      <c r="AZ22" s="385">
        <f>+Parameter!AQ22</f>
        <v>0</v>
      </c>
      <c r="BA22" s="379">
        <f>SUMIFS($I$4:$I$48,$F$4:$F$48,AQ19,$E$4:$E$48,AY22)+SUMIFS($J$4:$J$48,$F$4:$F$48,AQ19,$E$4:$E$48,AY22)+SUMIFS($H$4:$H$48,$F$4:$F$48,AQ19,$E$4:$E$48,AY22)</f>
        <v>0</v>
      </c>
      <c r="BB22" s="386" t="str">
        <f>IF(BB23&lt;&gt;0,"Monatsende","")</f>
        <v/>
      </c>
      <c r="BD22" s="268"/>
      <c r="BE22" s="274">
        <f>IF($I$2=AQ19,1,IF($I$2=Jahr!$M$7,1,0))</f>
        <v>1</v>
      </c>
      <c r="BF22" s="728">
        <v>1</v>
      </c>
      <c r="BG22" s="699">
        <f t="shared" si="33"/>
        <v>0</v>
      </c>
      <c r="BH22" s="699">
        <f t="shared" si="34"/>
        <v>0</v>
      </c>
      <c r="BI22" s="699">
        <f t="shared" si="35"/>
        <v>0</v>
      </c>
      <c r="BJ22" s="700">
        <f t="shared" si="36"/>
        <v>0</v>
      </c>
      <c r="BK22" s="700">
        <f t="shared" si="37"/>
        <v>0</v>
      </c>
      <c r="BL22" s="700">
        <f t="shared" si="38"/>
        <v>0</v>
      </c>
      <c r="BM22" s="701">
        <f t="shared" si="39"/>
        <v>0</v>
      </c>
      <c r="BN22" s="701">
        <f t="shared" si="40"/>
        <v>0</v>
      </c>
      <c r="BO22" s="701">
        <f t="shared" si="41"/>
        <v>0</v>
      </c>
      <c r="BP22" s="698">
        <f t="shared" si="42"/>
        <v>0</v>
      </c>
      <c r="BQ22" s="698">
        <f t="shared" si="43"/>
        <v>0</v>
      </c>
      <c r="BR22" s="698">
        <f t="shared" si="44"/>
        <v>0</v>
      </c>
      <c r="BS22" s="270" t="s">
        <v>22</v>
      </c>
      <c r="BV22" s="1055"/>
      <c r="BW22" s="1056"/>
      <c r="BX22" s="1026"/>
    </row>
    <row r="23" spans="1:76" ht="13.35" customHeight="1" x14ac:dyDescent="0.45">
      <c r="A23" s="1003" t="str">
        <f t="shared" si="0"/>
        <v>!</v>
      </c>
      <c r="B23" s="721"/>
      <c r="C23" s="1180"/>
      <c r="D23" s="722"/>
      <c r="E23" s="585"/>
      <c r="F23" s="586"/>
      <c r="G23" s="592"/>
      <c r="H23" s="1195"/>
      <c r="I23" s="1192"/>
      <c r="J23" s="1196"/>
      <c r="K23" s="1057">
        <f t="shared" si="4"/>
        <v>0</v>
      </c>
      <c r="L23" s="1049">
        <f t="shared" si="2"/>
        <v>0</v>
      </c>
      <c r="M23" s="1050">
        <f t="shared" si="45"/>
        <v>0</v>
      </c>
      <c r="N23" s="1051">
        <f t="shared" si="5"/>
        <v>0</v>
      </c>
      <c r="O23" s="87">
        <f t="shared" si="6"/>
        <v>0</v>
      </c>
      <c r="P23" s="87" t="str">
        <f t="shared" si="7"/>
        <v/>
      </c>
      <c r="Q23" s="1052">
        <f t="shared" si="8"/>
        <v>0</v>
      </c>
      <c r="R23" s="87">
        <f t="shared" si="9"/>
        <v>0</v>
      </c>
      <c r="S23" s="87" t="str">
        <f t="shared" si="10"/>
        <v/>
      </c>
      <c r="T23" s="1052">
        <f t="shared" si="11"/>
        <v>0</v>
      </c>
      <c r="U23" s="87">
        <f t="shared" si="12"/>
        <v>0</v>
      </c>
      <c r="V23" s="87" t="str">
        <f t="shared" si="13"/>
        <v/>
      </c>
      <c r="W23" s="1052">
        <f t="shared" si="14"/>
        <v>1</v>
      </c>
      <c r="X23" s="87">
        <f t="shared" si="15"/>
        <v>0</v>
      </c>
      <c r="Y23" s="87">
        <f t="shared" si="16"/>
        <v>0</v>
      </c>
      <c r="Z23" s="1052">
        <f t="shared" si="17"/>
        <v>1</v>
      </c>
      <c r="AA23" s="87">
        <f t="shared" si="18"/>
        <v>0</v>
      </c>
      <c r="AB23" s="87">
        <f t="shared" si="19"/>
        <v>0</v>
      </c>
      <c r="AC23" s="1052">
        <f t="shared" si="20"/>
        <v>1</v>
      </c>
      <c r="AD23" s="87">
        <f t="shared" si="21"/>
        <v>0</v>
      </c>
      <c r="AE23" s="87">
        <f t="shared" si="22"/>
        <v>0</v>
      </c>
      <c r="AF23" s="1052">
        <f t="shared" si="23"/>
        <v>1</v>
      </c>
      <c r="AG23" s="87">
        <f t="shared" si="24"/>
        <v>0</v>
      </c>
      <c r="AH23" s="87">
        <f t="shared" si="25"/>
        <v>0</v>
      </c>
      <c r="AI23" s="1052">
        <f t="shared" si="26"/>
        <v>1</v>
      </c>
      <c r="AJ23" s="87">
        <f t="shared" si="27"/>
        <v>0</v>
      </c>
      <c r="AK23" s="87">
        <f t="shared" si="28"/>
        <v>0</v>
      </c>
      <c r="AL23" s="1052">
        <f t="shared" si="29"/>
        <v>0</v>
      </c>
      <c r="AM23" s="91">
        <f t="shared" si="30"/>
        <v>0</v>
      </c>
      <c r="AN23" s="91" t="str">
        <f t="shared" si="31"/>
        <v/>
      </c>
      <c r="AO23" s="1058">
        <f>+Parameter!$D$7</f>
        <v>0</v>
      </c>
      <c r="AP23" s="1054">
        <f t="shared" si="32"/>
        <v>0</v>
      </c>
      <c r="AQ23" s="387">
        <f>+Parameter!AH23</f>
        <v>0</v>
      </c>
      <c r="AR23" s="387">
        <f>+Parameter!AI23</f>
        <v>0</v>
      </c>
      <c r="AS23" s="379">
        <f>SUMIFS($I$4:$I$48,$F$4:$F$48,AQ19,$E$4:$E$48,AQ23)+SUMIFS($J$4:$J$48,$F$4:$F$48,AQ19,$E$4:$E$48,AQ23)+SUMIFS($H$4:$H$48,$F$4:$F$48,AQ19,$E$4:$E$48,AQ23)</f>
        <v>0</v>
      </c>
      <c r="AT23" s="382"/>
      <c r="AU23" s="387">
        <f>+Parameter!AL23</f>
        <v>0</v>
      </c>
      <c r="AV23" s="387">
        <f>+Parameter!AM23</f>
        <v>0</v>
      </c>
      <c r="AW23" s="379">
        <f>SUMIFS($I$4:$I$48,$F$4:$F$48,AQ19,$E$4:$E$48,AU23)+SUMIFS($J$4:$J$48,$F$4:$F$48,AQ19,$E$4:$E$48,AU23)+SUMIFS($H$4:$H$48,$F$4:$F$48,AQ19,$E$4:$E$48,AU23)</f>
        <v>0</v>
      </c>
      <c r="AX23" s="382"/>
      <c r="AY23" s="387">
        <f>+Parameter!AP23</f>
        <v>0</v>
      </c>
      <c r="AZ23" s="387">
        <f>+Parameter!AQ23</f>
        <v>0</v>
      </c>
      <c r="BA23" s="379">
        <f>SUMIFS($I$4:$I$48,$F$4:$F$48,AQ19,$E$4:$E$48,AY23)+SUMIFS($J$4:$J$48,$F$4:$F$48,AQ19,$E$4:$E$48,AY23)+SUMIFS($H$4:$H$48,$F$4:$F$48,AQ19,$E$4:$E$48,AY23)</f>
        <v>0</v>
      </c>
      <c r="BB23" s="375">
        <f>+Y3</f>
        <v>0</v>
      </c>
      <c r="BD23" s="268"/>
      <c r="BE23" s="274">
        <f>IF($I$2=AQ19,1,IF($I$2=Jahr!$M$7,1,0))</f>
        <v>1</v>
      </c>
      <c r="BF23" s="728">
        <v>1</v>
      </c>
      <c r="BG23" s="702">
        <f t="shared" si="33"/>
        <v>0</v>
      </c>
      <c r="BH23" s="702">
        <f t="shared" si="34"/>
        <v>0</v>
      </c>
      <c r="BI23" s="702">
        <f t="shared" si="35"/>
        <v>0</v>
      </c>
      <c r="BJ23" s="703">
        <f t="shared" si="36"/>
        <v>0</v>
      </c>
      <c r="BK23" s="703">
        <f t="shared" si="37"/>
        <v>0</v>
      </c>
      <c r="BL23" s="703">
        <f t="shared" si="38"/>
        <v>0</v>
      </c>
      <c r="BM23" s="704">
        <f t="shared" si="39"/>
        <v>0</v>
      </c>
      <c r="BN23" s="704">
        <f t="shared" si="40"/>
        <v>0</v>
      </c>
      <c r="BO23" s="704">
        <f t="shared" si="41"/>
        <v>0</v>
      </c>
      <c r="BP23" s="705">
        <f t="shared" si="42"/>
        <v>0</v>
      </c>
      <c r="BQ23" s="705">
        <f t="shared" si="43"/>
        <v>0</v>
      </c>
      <c r="BR23" s="705">
        <f t="shared" si="44"/>
        <v>0</v>
      </c>
      <c r="BS23" s="277">
        <f>SUMIFS($H$4:$H$48,$F$4:$F$48,AQ19)</f>
        <v>0</v>
      </c>
      <c r="BT23" s="277">
        <f>SUMIFS($I$4:$I$48,$F$4:$F$48,AQ19)</f>
        <v>0</v>
      </c>
      <c r="BU23" s="277">
        <f>SUMIFS($J$4:$J$48,$F$4:$F$48,AQ19)</f>
        <v>0</v>
      </c>
      <c r="BV23" s="278">
        <f>IF($AP$2=0,+BW23-BB19,0)</f>
        <v>0</v>
      </c>
      <c r="BW23" s="1059">
        <f>+Y$50</f>
        <v>0</v>
      </c>
      <c r="BX23" s="1026"/>
    </row>
    <row r="24" spans="1:76" ht="13.35" customHeight="1" x14ac:dyDescent="0.45">
      <c r="A24" s="1003" t="str">
        <f t="shared" si="0"/>
        <v>!</v>
      </c>
      <c r="B24" s="721"/>
      <c r="C24" s="1180"/>
      <c r="D24" s="722"/>
      <c r="E24" s="585"/>
      <c r="F24" s="586"/>
      <c r="G24" s="592"/>
      <c r="H24" s="1195"/>
      <c r="I24" s="1192"/>
      <c r="J24" s="1196"/>
      <c r="K24" s="1057">
        <f t="shared" si="4"/>
        <v>0</v>
      </c>
      <c r="L24" s="1049">
        <f t="shared" si="2"/>
        <v>0</v>
      </c>
      <c r="M24" s="1050">
        <f t="shared" si="45"/>
        <v>0</v>
      </c>
      <c r="N24" s="1051">
        <f t="shared" si="5"/>
        <v>0</v>
      </c>
      <c r="O24" s="87">
        <f t="shared" si="6"/>
        <v>0</v>
      </c>
      <c r="P24" s="87" t="str">
        <f t="shared" si="7"/>
        <v/>
      </c>
      <c r="Q24" s="1052">
        <f t="shared" si="8"/>
        <v>0</v>
      </c>
      <c r="R24" s="87">
        <f t="shared" si="9"/>
        <v>0</v>
      </c>
      <c r="S24" s="87" t="str">
        <f t="shared" si="10"/>
        <v/>
      </c>
      <c r="T24" s="1052">
        <f t="shared" si="11"/>
        <v>0</v>
      </c>
      <c r="U24" s="87">
        <f t="shared" si="12"/>
        <v>0</v>
      </c>
      <c r="V24" s="87" t="str">
        <f t="shared" si="13"/>
        <v/>
      </c>
      <c r="W24" s="1052">
        <f t="shared" si="14"/>
        <v>1</v>
      </c>
      <c r="X24" s="87">
        <f t="shared" si="15"/>
        <v>0</v>
      </c>
      <c r="Y24" s="87">
        <f t="shared" si="16"/>
        <v>0</v>
      </c>
      <c r="Z24" s="1052">
        <f t="shared" si="17"/>
        <v>1</v>
      </c>
      <c r="AA24" s="87">
        <f t="shared" si="18"/>
        <v>0</v>
      </c>
      <c r="AB24" s="87">
        <f t="shared" si="19"/>
        <v>0</v>
      </c>
      <c r="AC24" s="1052">
        <f t="shared" si="20"/>
        <v>1</v>
      </c>
      <c r="AD24" s="87">
        <f t="shared" si="21"/>
        <v>0</v>
      </c>
      <c r="AE24" s="87">
        <f t="shared" si="22"/>
        <v>0</v>
      </c>
      <c r="AF24" s="1052">
        <f t="shared" si="23"/>
        <v>1</v>
      </c>
      <c r="AG24" s="87">
        <f t="shared" si="24"/>
        <v>0</v>
      </c>
      <c r="AH24" s="87">
        <f t="shared" si="25"/>
        <v>0</v>
      </c>
      <c r="AI24" s="1052">
        <f t="shared" si="26"/>
        <v>1</v>
      </c>
      <c r="AJ24" s="87">
        <f t="shared" si="27"/>
        <v>0</v>
      </c>
      <c r="AK24" s="87">
        <f t="shared" si="28"/>
        <v>0</v>
      </c>
      <c r="AL24" s="1052">
        <f t="shared" si="29"/>
        <v>0</v>
      </c>
      <c r="AM24" s="91">
        <f t="shared" si="30"/>
        <v>0</v>
      </c>
      <c r="AN24" s="91" t="str">
        <f t="shared" si="31"/>
        <v/>
      </c>
      <c r="AO24" s="1053">
        <f>IF(AP24="E",1,0)</f>
        <v>0</v>
      </c>
      <c r="AP24" s="1054">
        <f t="shared" si="32"/>
        <v>0</v>
      </c>
      <c r="AQ24" s="219" t="str">
        <f>+Parameter!AH24</f>
        <v>#</v>
      </c>
      <c r="AR24" s="631"/>
      <c r="AS24" s="632">
        <f>SUM(AS25:AS28)</f>
        <v>0</v>
      </c>
      <c r="AT24" s="632"/>
      <c r="AU24" s="632"/>
      <c r="AV24" s="632"/>
      <c r="AW24" s="632">
        <f>SUM(AW25:AW28)</f>
        <v>0</v>
      </c>
      <c r="AX24" s="632"/>
      <c r="AY24" s="632"/>
      <c r="AZ24" s="632"/>
      <c r="BA24" s="632">
        <f>SUM(BA25:BA28)</f>
        <v>0</v>
      </c>
      <c r="BB24" s="634">
        <f>+BA24+AW24+AS24</f>
        <v>0</v>
      </c>
      <c r="BD24" s="268"/>
      <c r="BE24" s="274">
        <f>IF($I$2=AQ24,1,IF($I$2=Jahr!$M$7,1,0))</f>
        <v>1</v>
      </c>
      <c r="BF24" s="728">
        <v>1</v>
      </c>
      <c r="BG24" s="227"/>
      <c r="BH24" s="227"/>
      <c r="BI24" s="227"/>
      <c r="BJ24" s="227"/>
      <c r="BK24" s="227"/>
      <c r="BL24" s="227"/>
      <c r="BM24" s="227"/>
      <c r="BN24" s="227"/>
      <c r="BO24" s="227"/>
      <c r="BP24" s="273"/>
      <c r="BQ24" s="273"/>
      <c r="BR24" s="273"/>
      <c r="BV24" s="1055"/>
      <c r="BW24" s="1056"/>
      <c r="BX24" s="1026"/>
    </row>
    <row r="25" spans="1:76" ht="13.35" customHeight="1" x14ac:dyDescent="0.45">
      <c r="A25" s="1003" t="str">
        <f t="shared" si="0"/>
        <v>!</v>
      </c>
      <c r="B25" s="721"/>
      <c r="C25" s="1180"/>
      <c r="D25" s="722"/>
      <c r="E25" s="585"/>
      <c r="F25" s="586"/>
      <c r="G25" s="592"/>
      <c r="H25" s="1195"/>
      <c r="I25" s="1192"/>
      <c r="J25" s="1196"/>
      <c r="K25" s="1057">
        <f t="shared" si="4"/>
        <v>0</v>
      </c>
      <c r="L25" s="1049">
        <f t="shared" si="2"/>
        <v>0</v>
      </c>
      <c r="M25" s="1050">
        <f t="shared" si="3"/>
        <v>0</v>
      </c>
      <c r="N25" s="1051">
        <f t="shared" si="5"/>
        <v>0</v>
      </c>
      <c r="O25" s="87">
        <f t="shared" si="6"/>
        <v>0</v>
      </c>
      <c r="P25" s="87" t="str">
        <f t="shared" si="7"/>
        <v/>
      </c>
      <c r="Q25" s="1052">
        <f t="shared" si="8"/>
        <v>0</v>
      </c>
      <c r="R25" s="87">
        <f t="shared" si="9"/>
        <v>0</v>
      </c>
      <c r="S25" s="87" t="str">
        <f t="shared" si="10"/>
        <v/>
      </c>
      <c r="T25" s="1052">
        <f t="shared" si="11"/>
        <v>0</v>
      </c>
      <c r="U25" s="87">
        <f t="shared" si="12"/>
        <v>0</v>
      </c>
      <c r="V25" s="87" t="str">
        <f t="shared" si="13"/>
        <v/>
      </c>
      <c r="W25" s="1052">
        <f t="shared" si="14"/>
        <v>1</v>
      </c>
      <c r="X25" s="87">
        <f t="shared" si="15"/>
        <v>0</v>
      </c>
      <c r="Y25" s="87">
        <f t="shared" si="16"/>
        <v>0</v>
      </c>
      <c r="Z25" s="1052">
        <f t="shared" si="17"/>
        <v>1</v>
      </c>
      <c r="AA25" s="87">
        <f t="shared" si="18"/>
        <v>0</v>
      </c>
      <c r="AB25" s="87">
        <f t="shared" si="19"/>
        <v>0</v>
      </c>
      <c r="AC25" s="1052">
        <f t="shared" si="20"/>
        <v>1</v>
      </c>
      <c r="AD25" s="87">
        <f t="shared" si="21"/>
        <v>0</v>
      </c>
      <c r="AE25" s="87">
        <f t="shared" si="22"/>
        <v>0</v>
      </c>
      <c r="AF25" s="1052">
        <f t="shared" si="23"/>
        <v>1</v>
      </c>
      <c r="AG25" s="87">
        <f t="shared" si="24"/>
        <v>0</v>
      </c>
      <c r="AH25" s="87">
        <f t="shared" si="25"/>
        <v>0</v>
      </c>
      <c r="AI25" s="1052">
        <f t="shared" si="26"/>
        <v>1</v>
      </c>
      <c r="AJ25" s="87">
        <f t="shared" si="27"/>
        <v>0</v>
      </c>
      <c r="AK25" s="87">
        <f t="shared" si="28"/>
        <v>0</v>
      </c>
      <c r="AL25" s="1052">
        <f t="shared" si="29"/>
        <v>0</v>
      </c>
      <c r="AM25" s="91">
        <f t="shared" si="30"/>
        <v>0</v>
      </c>
      <c r="AN25" s="91" t="str">
        <f t="shared" si="31"/>
        <v/>
      </c>
      <c r="AO25" s="1058">
        <f>+Parameter!$D$8</f>
        <v>0</v>
      </c>
      <c r="AP25" s="1054">
        <f t="shared" si="32"/>
        <v>0</v>
      </c>
      <c r="AQ25" s="389">
        <f>+Parameter!AH25</f>
        <v>0</v>
      </c>
      <c r="AR25" s="390">
        <f>+Parameter!AI25</f>
        <v>0</v>
      </c>
      <c r="AS25" s="388">
        <f>SUMIFS($I$4:$I$48,$F$4:$F$48,AQ24,$E$4:$E$48,AQ25)+SUMIFS($J$4:$J$48,$F$4:$F$48,AQ24,$E$4:$E$48,AQ25)+SUMIFS($H$4:$H$48,$F$4:$F$48,AQ24,$E$4:$E$48,AQ25)</f>
        <v>0</v>
      </c>
      <c r="AT25" s="388"/>
      <c r="AU25" s="389">
        <f>+Parameter!AL25</f>
        <v>0</v>
      </c>
      <c r="AV25" s="390">
        <f>+Parameter!AM25</f>
        <v>0</v>
      </c>
      <c r="AW25" s="388">
        <f>SUMIFS($I$4:$I$48,$F$4:$F$48,AQ24,$E$4:$E$48,AU25)+SUMIFS($J$4:$J$48,$F$4:$F$48,AQ24,$E$4:$E$48,AU25)+SUMIFS($H$4:$H$48,$F$4:$F$48,AQ24,$E$4:$E$48,AU25)</f>
        <v>0</v>
      </c>
      <c r="AX25" s="388"/>
      <c r="AY25" s="389">
        <f>+Parameter!AP25</f>
        <v>0</v>
      </c>
      <c r="AZ25" s="390">
        <f>+Parameter!AQ25</f>
        <v>0</v>
      </c>
      <c r="BA25" s="388">
        <f>SUMIFS($I$4:$I$48,$F$4:$F$48,AQ24,$E$4:$E$48,AY25)+SUMIFS($J$4:$J$48,$F$4:$F$48,AQ24,$E$4:$E$48,AY25)+SUMIFS($H$4:$H$48,$F$4:$F$48,AQ24,$E$4:$E$48,AY25)</f>
        <v>0</v>
      </c>
      <c r="BB25" s="370" t="str">
        <f>IF(AND($B$50="y",BB26&lt;&gt;0),"aktuell","")</f>
        <v/>
      </c>
      <c r="BD25" s="268"/>
      <c r="BE25" s="274">
        <f>IF($I$2=AQ24,1,IF($I$2=Jahr!$M$7,1,0))</f>
        <v>1</v>
      </c>
      <c r="BF25" s="728">
        <v>1</v>
      </c>
      <c r="BG25" s="699">
        <f t="shared" si="33"/>
        <v>0</v>
      </c>
      <c r="BH25" s="699">
        <f t="shared" si="34"/>
        <v>0</v>
      </c>
      <c r="BI25" s="699">
        <f t="shared" si="35"/>
        <v>0</v>
      </c>
      <c r="BJ25" s="700">
        <f t="shared" si="36"/>
        <v>0</v>
      </c>
      <c r="BK25" s="700">
        <f t="shared" si="37"/>
        <v>0</v>
      </c>
      <c r="BL25" s="700">
        <f t="shared" si="38"/>
        <v>0</v>
      </c>
      <c r="BM25" s="701">
        <f t="shared" si="39"/>
        <v>0</v>
      </c>
      <c r="BN25" s="701">
        <f t="shared" si="40"/>
        <v>0</v>
      </c>
      <c r="BO25" s="701">
        <f t="shared" si="41"/>
        <v>0</v>
      </c>
      <c r="BP25" s="698">
        <f t="shared" si="42"/>
        <v>0</v>
      </c>
      <c r="BQ25" s="698">
        <f t="shared" si="43"/>
        <v>0</v>
      </c>
      <c r="BR25" s="698">
        <f t="shared" si="44"/>
        <v>0</v>
      </c>
      <c r="BS25" s="270" t="s">
        <v>8</v>
      </c>
      <c r="BV25" s="1055"/>
      <c r="BW25" s="1056"/>
      <c r="BX25" s="1026"/>
    </row>
    <row r="26" spans="1:76" ht="13.35" customHeight="1" x14ac:dyDescent="0.45">
      <c r="A26" s="1003" t="str">
        <f t="shared" si="0"/>
        <v>!</v>
      </c>
      <c r="B26" s="721"/>
      <c r="C26" s="1180"/>
      <c r="D26" s="722"/>
      <c r="E26" s="731"/>
      <c r="F26" s="732"/>
      <c r="G26" s="592"/>
      <c r="H26" s="1195"/>
      <c r="I26" s="1192"/>
      <c r="J26" s="1196"/>
      <c r="K26" s="1057">
        <f t="shared" si="4"/>
        <v>0</v>
      </c>
      <c r="L26" s="1049">
        <f t="shared" si="2"/>
        <v>0</v>
      </c>
      <c r="M26" s="1050">
        <f t="shared" ref="M26:M35" si="46">IF(AND(B26&gt;0,B26&lt;&gt;"x",M25&lt;&gt;0),+M25+1,0)</f>
        <v>0</v>
      </c>
      <c r="N26" s="1051">
        <f t="shared" si="5"/>
        <v>0</v>
      </c>
      <c r="O26" s="87">
        <f t="shared" si="6"/>
        <v>0</v>
      </c>
      <c r="P26" s="87" t="str">
        <f t="shared" si="7"/>
        <v/>
      </c>
      <c r="Q26" s="1052">
        <f t="shared" si="8"/>
        <v>0</v>
      </c>
      <c r="R26" s="87">
        <f t="shared" si="9"/>
        <v>0</v>
      </c>
      <c r="S26" s="87" t="str">
        <f t="shared" si="10"/>
        <v/>
      </c>
      <c r="T26" s="1052">
        <f t="shared" si="11"/>
        <v>0</v>
      </c>
      <c r="U26" s="87">
        <f t="shared" si="12"/>
        <v>0</v>
      </c>
      <c r="V26" s="87" t="str">
        <f t="shared" si="13"/>
        <v/>
      </c>
      <c r="W26" s="1052">
        <f t="shared" si="14"/>
        <v>1</v>
      </c>
      <c r="X26" s="87">
        <f t="shared" si="15"/>
        <v>0</v>
      </c>
      <c r="Y26" s="87">
        <f t="shared" si="16"/>
        <v>0</v>
      </c>
      <c r="Z26" s="1052">
        <f t="shared" si="17"/>
        <v>1</v>
      </c>
      <c r="AA26" s="87">
        <f t="shared" si="18"/>
        <v>0</v>
      </c>
      <c r="AB26" s="87">
        <f t="shared" si="19"/>
        <v>0</v>
      </c>
      <c r="AC26" s="1052">
        <f t="shared" si="20"/>
        <v>1</v>
      </c>
      <c r="AD26" s="87">
        <f t="shared" si="21"/>
        <v>0</v>
      </c>
      <c r="AE26" s="87">
        <f t="shared" si="22"/>
        <v>0</v>
      </c>
      <c r="AF26" s="1052">
        <f t="shared" si="23"/>
        <v>1</v>
      </c>
      <c r="AG26" s="87">
        <f t="shared" si="24"/>
        <v>0</v>
      </c>
      <c r="AH26" s="87">
        <f t="shared" si="25"/>
        <v>0</v>
      </c>
      <c r="AI26" s="1052">
        <f t="shared" si="26"/>
        <v>1</v>
      </c>
      <c r="AJ26" s="87">
        <f t="shared" si="27"/>
        <v>0</v>
      </c>
      <c r="AK26" s="87">
        <f t="shared" si="28"/>
        <v>0</v>
      </c>
      <c r="AL26" s="1052">
        <f t="shared" si="29"/>
        <v>0</v>
      </c>
      <c r="AM26" s="91">
        <f t="shared" si="30"/>
        <v>0</v>
      </c>
      <c r="AN26" s="91" t="str">
        <f t="shared" si="31"/>
        <v/>
      </c>
      <c r="AO26" s="1058">
        <f>+Parameter!$D$8</f>
        <v>0</v>
      </c>
      <c r="AP26" s="1054">
        <f t="shared" si="32"/>
        <v>0</v>
      </c>
      <c r="AQ26" s="390">
        <f>+Parameter!AH26</f>
        <v>0</v>
      </c>
      <c r="AR26" s="390">
        <f>+Parameter!AI26</f>
        <v>0</v>
      </c>
      <c r="AS26" s="388">
        <f>SUMIFS($I$4:$I$48,$F$4:$F$48,AQ24,$E$4:$E$48,AQ26)+SUMIFS($J$4:$J$48,$F$4:$F$48,AQ24,$E$4:$E$48,AQ26)+SUMIFS($H$4:$H$48,$F$4:$F$48,AQ24,$E$4:$E$48,AQ26)</f>
        <v>0</v>
      </c>
      <c r="AT26" s="388"/>
      <c r="AU26" s="390">
        <f>+Parameter!AL26</f>
        <v>0</v>
      </c>
      <c r="AV26" s="390">
        <f>+Parameter!AM26</f>
        <v>0</v>
      </c>
      <c r="AW26" s="388">
        <f>SUMIFS($I$4:$I$48,$F$4:$F$48,AQ24,$E$4:$E$48,AU26)+SUMIFS($J$4:$J$48,$F$4:$F$48,AQ24,$E$4:$E$48,AU26)+SUMIFS($H$4:$H$48,$F$4:$F$48,AQ24,$E$4:$E$48,AU26)</f>
        <v>0</v>
      </c>
      <c r="AX26" s="388"/>
      <c r="AY26" s="390">
        <f>+Parameter!AP26</f>
        <v>0</v>
      </c>
      <c r="AZ26" s="390">
        <f>+Parameter!AQ26</f>
        <v>0</v>
      </c>
      <c r="BA26" s="388">
        <f>SUMIFS($I$4:$I$48,$F$4:$F$48,AQ24,$E$4:$E$48,AY26)+SUMIFS($J$4:$J$48,$F$4:$F$48,AQ24,$E$4:$E$48,AY26)+SUMIFS($H$4:$H$48,$F$4:$F$48,AQ24,$E$4:$E$48,AY26)</f>
        <v>0</v>
      </c>
      <c r="BB26" s="371">
        <f>+AB2</f>
        <v>0</v>
      </c>
      <c r="BD26" s="268"/>
      <c r="BE26" s="274">
        <f>IF($I$2=AQ24,1,IF($I$2=Jahr!$M$7,1,0))</f>
        <v>1</v>
      </c>
      <c r="BF26" s="728">
        <v>1</v>
      </c>
      <c r="BG26" s="699">
        <f t="shared" si="33"/>
        <v>0</v>
      </c>
      <c r="BH26" s="699">
        <f t="shared" si="34"/>
        <v>0</v>
      </c>
      <c r="BI26" s="699">
        <f t="shared" si="35"/>
        <v>0</v>
      </c>
      <c r="BJ26" s="700">
        <f t="shared" si="36"/>
        <v>0</v>
      </c>
      <c r="BK26" s="700">
        <f t="shared" si="37"/>
        <v>0</v>
      </c>
      <c r="BL26" s="700">
        <f t="shared" si="38"/>
        <v>0</v>
      </c>
      <c r="BM26" s="701">
        <f t="shared" si="39"/>
        <v>0</v>
      </c>
      <c r="BN26" s="701">
        <f t="shared" si="40"/>
        <v>0</v>
      </c>
      <c r="BO26" s="701">
        <f t="shared" si="41"/>
        <v>0</v>
      </c>
      <c r="BP26" s="698">
        <f t="shared" si="42"/>
        <v>0</v>
      </c>
      <c r="BQ26" s="698">
        <f t="shared" si="43"/>
        <v>0</v>
      </c>
      <c r="BR26" s="698">
        <f t="shared" si="44"/>
        <v>0</v>
      </c>
      <c r="BS26" s="275">
        <f>SUMIFS($H$4:$H$48,$F$4:$F$48,AQ24,$B$4:$B$48,"&gt;0")</f>
        <v>0</v>
      </c>
      <c r="BT26" s="275">
        <f>SUMIFS($I$4:$I$48,$F$4:$F$48,AQ24,$B$4:$B$48,"&gt;0")</f>
        <v>0</v>
      </c>
      <c r="BU26" s="275">
        <f>SUMIFS($J$4:$J$48,$F$4:$F$48,AQ24,$B$4:$B$48,"&gt;0")</f>
        <v>0</v>
      </c>
      <c r="BV26" s="276"/>
      <c r="BW26" s="1056"/>
      <c r="BX26" s="1026"/>
    </row>
    <row r="27" spans="1:76" ht="13.35" customHeight="1" x14ac:dyDescent="0.45">
      <c r="A27" s="1003" t="str">
        <f t="shared" si="0"/>
        <v>!</v>
      </c>
      <c r="B27" s="721"/>
      <c r="C27" s="1180"/>
      <c r="D27" s="722"/>
      <c r="E27" s="585"/>
      <c r="F27" s="586"/>
      <c r="G27" s="592"/>
      <c r="H27" s="1195"/>
      <c r="I27" s="1192"/>
      <c r="J27" s="1196"/>
      <c r="K27" s="1057">
        <f t="shared" si="4"/>
        <v>0</v>
      </c>
      <c r="L27" s="1049">
        <f t="shared" si="2"/>
        <v>0</v>
      </c>
      <c r="M27" s="1050">
        <f t="shared" si="46"/>
        <v>0</v>
      </c>
      <c r="N27" s="1051">
        <f t="shared" si="5"/>
        <v>0</v>
      </c>
      <c r="O27" s="87">
        <f t="shared" si="6"/>
        <v>0</v>
      </c>
      <c r="P27" s="87" t="str">
        <f t="shared" si="7"/>
        <v/>
      </c>
      <c r="Q27" s="1052">
        <f t="shared" si="8"/>
        <v>0</v>
      </c>
      <c r="R27" s="87">
        <f t="shared" si="9"/>
        <v>0</v>
      </c>
      <c r="S27" s="87" t="str">
        <f t="shared" si="10"/>
        <v/>
      </c>
      <c r="T27" s="1052">
        <f t="shared" si="11"/>
        <v>0</v>
      </c>
      <c r="U27" s="87">
        <f t="shared" si="12"/>
        <v>0</v>
      </c>
      <c r="V27" s="87" t="str">
        <f t="shared" si="13"/>
        <v/>
      </c>
      <c r="W27" s="1052">
        <f t="shared" si="14"/>
        <v>1</v>
      </c>
      <c r="X27" s="87">
        <f t="shared" si="15"/>
        <v>0</v>
      </c>
      <c r="Y27" s="87">
        <f t="shared" si="16"/>
        <v>0</v>
      </c>
      <c r="Z27" s="1052">
        <f t="shared" si="17"/>
        <v>1</v>
      </c>
      <c r="AA27" s="87">
        <f t="shared" si="18"/>
        <v>0</v>
      </c>
      <c r="AB27" s="87">
        <f t="shared" si="19"/>
        <v>0</v>
      </c>
      <c r="AC27" s="1052">
        <f t="shared" si="20"/>
        <v>1</v>
      </c>
      <c r="AD27" s="87">
        <f t="shared" si="21"/>
        <v>0</v>
      </c>
      <c r="AE27" s="87">
        <f t="shared" si="22"/>
        <v>0</v>
      </c>
      <c r="AF27" s="1052">
        <f t="shared" si="23"/>
        <v>1</v>
      </c>
      <c r="AG27" s="87">
        <f t="shared" si="24"/>
        <v>0</v>
      </c>
      <c r="AH27" s="87">
        <f t="shared" si="25"/>
        <v>0</v>
      </c>
      <c r="AI27" s="1052">
        <f t="shared" si="26"/>
        <v>1</v>
      </c>
      <c r="AJ27" s="87">
        <f t="shared" si="27"/>
        <v>0</v>
      </c>
      <c r="AK27" s="87">
        <f t="shared" si="28"/>
        <v>0</v>
      </c>
      <c r="AL27" s="1052">
        <f t="shared" si="29"/>
        <v>0</v>
      </c>
      <c r="AM27" s="91">
        <f t="shared" si="30"/>
        <v>0</v>
      </c>
      <c r="AN27" s="91" t="str">
        <f t="shared" si="31"/>
        <v/>
      </c>
      <c r="AO27" s="1058">
        <f>+Parameter!$D$8</f>
        <v>0</v>
      </c>
      <c r="AP27" s="1054">
        <f t="shared" si="32"/>
        <v>0</v>
      </c>
      <c r="AQ27" s="390">
        <f>+Parameter!AH27</f>
        <v>0</v>
      </c>
      <c r="AR27" s="390">
        <f>+Parameter!AI27</f>
        <v>0</v>
      </c>
      <c r="AS27" s="388">
        <f>SUMIFS($I$4:$I$48,$F$4:$F$48,AQ24,$E$4:$E$48,AQ27)+SUMIFS($J$4:$J$48,$F$4:$F$48,AQ24,$E$4:$E$48,AQ27)+SUMIFS($H$4:$H$48,$F$4:$F$48,AQ24,$E$4:$E$48,AQ27)</f>
        <v>0</v>
      </c>
      <c r="AT27" s="388"/>
      <c r="AU27" s="390">
        <f>+Parameter!AL27</f>
        <v>0</v>
      </c>
      <c r="AV27" s="390">
        <f>+Parameter!AM27</f>
        <v>0</v>
      </c>
      <c r="AW27" s="388">
        <f>SUMIFS($I$4:$I$48,$F$4:$F$48,AQ24,$E$4:$E$48,AU27)+SUMIFS($J$4:$J$48,$F$4:$F$48,AQ24,$E$4:$E$48,AU27)+SUMIFS($H$4:$H$48,$F$4:$F$48,AQ24,$E$4:$E$48,AU27)</f>
        <v>0</v>
      </c>
      <c r="AX27" s="388"/>
      <c r="AY27" s="390">
        <f>+Parameter!AP27</f>
        <v>0</v>
      </c>
      <c r="AZ27" s="390">
        <f>+Parameter!AQ27</f>
        <v>0</v>
      </c>
      <c r="BA27" s="388">
        <f>SUMIFS($I$4:$I$48,$F$4:$F$48,AQ24,$E$4:$E$48,AY27)+SUMIFS($J$4:$J$48,$F$4:$F$48,AQ24,$E$4:$E$48,AY27)+SUMIFS($H$4:$H$48,$F$4:$F$48,AQ24,$E$4:$E$48,AY27)</f>
        <v>0</v>
      </c>
      <c r="BB27" s="372" t="str">
        <f>IF(BB28&lt;&gt;0,"Monatsende","")</f>
        <v/>
      </c>
      <c r="BD27" s="268"/>
      <c r="BE27" s="274">
        <f>IF($I$2=AQ24,1,IF($I$2=Jahr!$M$7,1,0))</f>
        <v>1</v>
      </c>
      <c r="BF27" s="728">
        <v>1</v>
      </c>
      <c r="BG27" s="699">
        <f t="shared" si="33"/>
        <v>0</v>
      </c>
      <c r="BH27" s="699">
        <f t="shared" si="34"/>
        <v>0</v>
      </c>
      <c r="BI27" s="699">
        <f t="shared" si="35"/>
        <v>0</v>
      </c>
      <c r="BJ27" s="700">
        <f t="shared" si="36"/>
        <v>0</v>
      </c>
      <c r="BK27" s="700">
        <f t="shared" si="37"/>
        <v>0</v>
      </c>
      <c r="BL27" s="700">
        <f t="shared" si="38"/>
        <v>0</v>
      </c>
      <c r="BM27" s="701">
        <f t="shared" si="39"/>
        <v>0</v>
      </c>
      <c r="BN27" s="701">
        <f t="shared" si="40"/>
        <v>0</v>
      </c>
      <c r="BO27" s="701">
        <f t="shared" si="41"/>
        <v>0</v>
      </c>
      <c r="BP27" s="698">
        <f t="shared" si="42"/>
        <v>0</v>
      </c>
      <c r="BQ27" s="698">
        <f t="shared" si="43"/>
        <v>0</v>
      </c>
      <c r="BR27" s="698">
        <f t="shared" si="44"/>
        <v>0</v>
      </c>
      <c r="BS27" s="270" t="s">
        <v>22</v>
      </c>
      <c r="BV27" s="1055"/>
      <c r="BW27" s="1056"/>
      <c r="BX27" s="1026"/>
    </row>
    <row r="28" spans="1:76" ht="13.35" customHeight="1" x14ac:dyDescent="0.45">
      <c r="A28" s="1003" t="str">
        <f t="shared" si="0"/>
        <v>!</v>
      </c>
      <c r="B28" s="721"/>
      <c r="C28" s="1180"/>
      <c r="D28" s="722"/>
      <c r="E28" s="585"/>
      <c r="F28" s="586"/>
      <c r="G28" s="592"/>
      <c r="H28" s="1195"/>
      <c r="I28" s="1192"/>
      <c r="J28" s="1196"/>
      <c r="K28" s="1057">
        <f t="shared" si="4"/>
        <v>0</v>
      </c>
      <c r="L28" s="1049">
        <f t="shared" si="2"/>
        <v>0</v>
      </c>
      <c r="M28" s="1050">
        <f t="shared" si="46"/>
        <v>0</v>
      </c>
      <c r="N28" s="1051">
        <f t="shared" si="5"/>
        <v>0</v>
      </c>
      <c r="O28" s="87">
        <f t="shared" si="6"/>
        <v>0</v>
      </c>
      <c r="P28" s="87" t="str">
        <f t="shared" si="7"/>
        <v/>
      </c>
      <c r="Q28" s="1052">
        <f t="shared" si="8"/>
        <v>0</v>
      </c>
      <c r="R28" s="87">
        <f t="shared" si="9"/>
        <v>0</v>
      </c>
      <c r="S28" s="87" t="str">
        <f t="shared" si="10"/>
        <v/>
      </c>
      <c r="T28" s="1052">
        <f t="shared" si="11"/>
        <v>0</v>
      </c>
      <c r="U28" s="87">
        <f t="shared" si="12"/>
        <v>0</v>
      </c>
      <c r="V28" s="87" t="str">
        <f t="shared" si="13"/>
        <v/>
      </c>
      <c r="W28" s="1052">
        <f t="shared" si="14"/>
        <v>1</v>
      </c>
      <c r="X28" s="87">
        <f t="shared" si="15"/>
        <v>0</v>
      </c>
      <c r="Y28" s="87">
        <f t="shared" si="16"/>
        <v>0</v>
      </c>
      <c r="Z28" s="1052">
        <f t="shared" si="17"/>
        <v>1</v>
      </c>
      <c r="AA28" s="87">
        <f t="shared" si="18"/>
        <v>0</v>
      </c>
      <c r="AB28" s="87">
        <f t="shared" si="19"/>
        <v>0</v>
      </c>
      <c r="AC28" s="1052">
        <f t="shared" si="20"/>
        <v>1</v>
      </c>
      <c r="AD28" s="87">
        <f t="shared" si="21"/>
        <v>0</v>
      </c>
      <c r="AE28" s="87">
        <f t="shared" si="22"/>
        <v>0</v>
      </c>
      <c r="AF28" s="1052">
        <f t="shared" si="23"/>
        <v>1</v>
      </c>
      <c r="AG28" s="87">
        <f t="shared" si="24"/>
        <v>0</v>
      </c>
      <c r="AH28" s="87">
        <f t="shared" si="25"/>
        <v>0</v>
      </c>
      <c r="AI28" s="1052">
        <f t="shared" si="26"/>
        <v>1</v>
      </c>
      <c r="AJ28" s="87">
        <f t="shared" si="27"/>
        <v>0</v>
      </c>
      <c r="AK28" s="87">
        <f t="shared" si="28"/>
        <v>0</v>
      </c>
      <c r="AL28" s="1052">
        <f t="shared" si="29"/>
        <v>0</v>
      </c>
      <c r="AM28" s="91">
        <f t="shared" si="30"/>
        <v>0</v>
      </c>
      <c r="AN28" s="91" t="str">
        <f t="shared" si="31"/>
        <v/>
      </c>
      <c r="AO28" s="1058">
        <f>+Parameter!$D$8</f>
        <v>0</v>
      </c>
      <c r="AP28" s="1054">
        <f t="shared" si="32"/>
        <v>0</v>
      </c>
      <c r="AQ28" s="392">
        <f>+Parameter!AH28</f>
        <v>0</v>
      </c>
      <c r="AR28" s="392">
        <f>+Parameter!AI28</f>
        <v>0</v>
      </c>
      <c r="AS28" s="388">
        <f>SUMIFS($I$4:$I$48,$F$4:$F$48,AQ24,$E$4:$E$48,AQ28)+SUMIFS($J$4:$J$48,$F$4:$F$48,AQ24,$E$4:$E$48,AQ28)+SUMIFS($H$4:$H$48,$F$4:$F$48,AQ24,$E$4:$E$48,AQ28)</f>
        <v>0</v>
      </c>
      <c r="AT28" s="391"/>
      <c r="AU28" s="392">
        <f>+Parameter!AL28</f>
        <v>0</v>
      </c>
      <c r="AV28" s="392">
        <f>+Parameter!AM28</f>
        <v>0</v>
      </c>
      <c r="AW28" s="388">
        <f>SUMIFS($I$4:$I$48,$F$4:$F$48,AQ24,$E$4:$E$48,AU28)+SUMIFS($J$4:$J$48,$F$4:$F$48,AQ24,$E$4:$E$48,AU28)+SUMIFS($H$4:$H$48,$F$4:$F$48,AQ24,$E$4:$E$48,AU28)</f>
        <v>0</v>
      </c>
      <c r="AX28" s="391"/>
      <c r="AY28" s="392">
        <f>+Parameter!AP28</f>
        <v>0</v>
      </c>
      <c r="AZ28" s="392">
        <f>+Parameter!AQ28</f>
        <v>0</v>
      </c>
      <c r="BA28" s="388">
        <f>SUMIFS($I$4:$I$48,$F$4:$F$48,AQ24,$E$4:$E$48,AY28)+SUMIFS($J$4:$J$48,$F$4:$F$48,AQ24,$E$4:$E$48,AY28)+SUMIFS($H$4:$H$48,$F$4:$F$48,AQ24,$E$4:$E$48,AY28)</f>
        <v>0</v>
      </c>
      <c r="BB28" s="375">
        <f>+AB3</f>
        <v>0</v>
      </c>
      <c r="BD28" s="268"/>
      <c r="BE28" s="274">
        <f>IF($I$2=AQ24,1,IF($I$2=Jahr!$M$7,1,0))</f>
        <v>1</v>
      </c>
      <c r="BF28" s="728">
        <v>1</v>
      </c>
      <c r="BG28" s="702">
        <f t="shared" si="33"/>
        <v>0</v>
      </c>
      <c r="BH28" s="702">
        <f t="shared" si="34"/>
        <v>0</v>
      </c>
      <c r="BI28" s="702">
        <f t="shared" si="35"/>
        <v>0</v>
      </c>
      <c r="BJ28" s="703">
        <f t="shared" si="36"/>
        <v>0</v>
      </c>
      <c r="BK28" s="703">
        <f t="shared" si="37"/>
        <v>0</v>
      </c>
      <c r="BL28" s="703">
        <f t="shared" si="38"/>
        <v>0</v>
      </c>
      <c r="BM28" s="704">
        <f t="shared" si="39"/>
        <v>0</v>
      </c>
      <c r="BN28" s="704">
        <f t="shared" si="40"/>
        <v>0</v>
      </c>
      <c r="BO28" s="704">
        <f t="shared" si="41"/>
        <v>0</v>
      </c>
      <c r="BP28" s="705">
        <f t="shared" si="42"/>
        <v>0</v>
      </c>
      <c r="BQ28" s="705">
        <f t="shared" si="43"/>
        <v>0</v>
      </c>
      <c r="BR28" s="705">
        <f t="shared" si="44"/>
        <v>0</v>
      </c>
      <c r="BS28" s="277">
        <f>SUMIFS($H$4:$H$48,$F$4:$F$48,AQ24)</f>
        <v>0</v>
      </c>
      <c r="BT28" s="277">
        <f>SUMIFS($I$4:$I$48,$F$4:$F$48,AQ24)</f>
        <v>0</v>
      </c>
      <c r="BU28" s="277">
        <f>SUMIFS($J$4:$J$48,$F$4:$F$48,AQ24)</f>
        <v>0</v>
      </c>
      <c r="BV28" s="278">
        <f>IF($AP$2=0,+BW28-BB24,0)</f>
        <v>0</v>
      </c>
      <c r="BW28" s="1059">
        <f>+AB$50</f>
        <v>0</v>
      </c>
      <c r="BX28" s="1026"/>
    </row>
    <row r="29" spans="1:76" ht="13.35" customHeight="1" x14ac:dyDescent="0.45">
      <c r="A29" s="1003" t="str">
        <f t="shared" si="0"/>
        <v>!</v>
      </c>
      <c r="B29" s="721"/>
      <c r="C29" s="1180"/>
      <c r="D29" s="722"/>
      <c r="E29" s="585"/>
      <c r="F29" s="586"/>
      <c r="G29" s="592"/>
      <c r="H29" s="1195"/>
      <c r="I29" s="1192"/>
      <c r="J29" s="1196"/>
      <c r="K29" s="1057">
        <f t="shared" si="4"/>
        <v>0</v>
      </c>
      <c r="L29" s="1049">
        <f t="shared" si="2"/>
        <v>0</v>
      </c>
      <c r="M29" s="1050">
        <f t="shared" si="46"/>
        <v>0</v>
      </c>
      <c r="N29" s="1051">
        <f t="shared" si="5"/>
        <v>0</v>
      </c>
      <c r="O29" s="87">
        <f t="shared" si="6"/>
        <v>0</v>
      </c>
      <c r="P29" s="87" t="str">
        <f t="shared" si="7"/>
        <v/>
      </c>
      <c r="Q29" s="1052">
        <f t="shared" si="8"/>
        <v>0</v>
      </c>
      <c r="R29" s="87">
        <f t="shared" si="9"/>
        <v>0</v>
      </c>
      <c r="S29" s="87" t="str">
        <f t="shared" si="10"/>
        <v/>
      </c>
      <c r="T29" s="1052">
        <f t="shared" si="11"/>
        <v>0</v>
      </c>
      <c r="U29" s="87">
        <f t="shared" si="12"/>
        <v>0</v>
      </c>
      <c r="V29" s="87" t="str">
        <f t="shared" si="13"/>
        <v/>
      </c>
      <c r="W29" s="1052">
        <f t="shared" si="14"/>
        <v>1</v>
      </c>
      <c r="X29" s="87">
        <f t="shared" si="15"/>
        <v>0</v>
      </c>
      <c r="Y29" s="87">
        <f t="shared" si="16"/>
        <v>0</v>
      </c>
      <c r="Z29" s="1052">
        <f t="shared" si="17"/>
        <v>1</v>
      </c>
      <c r="AA29" s="87">
        <f t="shared" si="18"/>
        <v>0</v>
      </c>
      <c r="AB29" s="87">
        <f t="shared" si="19"/>
        <v>0</v>
      </c>
      <c r="AC29" s="1052">
        <f t="shared" si="20"/>
        <v>1</v>
      </c>
      <c r="AD29" s="87">
        <f t="shared" si="21"/>
        <v>0</v>
      </c>
      <c r="AE29" s="87">
        <f t="shared" si="22"/>
        <v>0</v>
      </c>
      <c r="AF29" s="1052">
        <f t="shared" si="23"/>
        <v>1</v>
      </c>
      <c r="AG29" s="87">
        <f t="shared" si="24"/>
        <v>0</v>
      </c>
      <c r="AH29" s="87">
        <f t="shared" si="25"/>
        <v>0</v>
      </c>
      <c r="AI29" s="1052">
        <f t="shared" si="26"/>
        <v>1</v>
      </c>
      <c r="AJ29" s="87">
        <f t="shared" si="27"/>
        <v>0</v>
      </c>
      <c r="AK29" s="87">
        <f t="shared" si="28"/>
        <v>0</v>
      </c>
      <c r="AL29" s="1052">
        <f t="shared" si="29"/>
        <v>0</v>
      </c>
      <c r="AM29" s="91">
        <f t="shared" si="30"/>
        <v>0</v>
      </c>
      <c r="AN29" s="91" t="str">
        <f t="shared" si="31"/>
        <v/>
      </c>
      <c r="AO29" s="1053">
        <f>IF(AP29="E",1,0)</f>
        <v>0</v>
      </c>
      <c r="AP29" s="1054">
        <f t="shared" si="32"/>
        <v>0</v>
      </c>
      <c r="AQ29" s="220" t="str">
        <f>+Parameter!AH29</f>
        <v>#</v>
      </c>
      <c r="AR29" s="631"/>
      <c r="AS29" s="632">
        <f>SUM(AS30:AS33)</f>
        <v>0</v>
      </c>
      <c r="AT29" s="632"/>
      <c r="AU29" s="632"/>
      <c r="AV29" s="632"/>
      <c r="AW29" s="632">
        <f>SUM(AW30:AW33)</f>
        <v>0</v>
      </c>
      <c r="AX29" s="632"/>
      <c r="AY29" s="632"/>
      <c r="AZ29" s="632"/>
      <c r="BA29" s="632">
        <f>SUM(BA30:BA33)</f>
        <v>0</v>
      </c>
      <c r="BB29" s="634">
        <f>+BA29+AW29+AS29</f>
        <v>0</v>
      </c>
      <c r="BD29" s="268"/>
      <c r="BE29" s="274">
        <f>IF($I$2=AQ29,1,IF($I$2=Jahr!$M$7,1,0))</f>
        <v>1</v>
      </c>
      <c r="BF29" s="728">
        <v>1</v>
      </c>
      <c r="BG29" s="227"/>
      <c r="BH29" s="227"/>
      <c r="BI29" s="227"/>
      <c r="BJ29" s="227"/>
      <c r="BK29" s="227"/>
      <c r="BL29" s="227"/>
      <c r="BM29" s="227"/>
      <c r="BN29" s="227"/>
      <c r="BO29" s="227"/>
      <c r="BP29" s="273"/>
      <c r="BQ29" s="273"/>
      <c r="BR29" s="273"/>
      <c r="BV29" s="1055"/>
      <c r="BW29" s="1056"/>
      <c r="BX29" s="1026"/>
    </row>
    <row r="30" spans="1:76" ht="13.35" customHeight="1" x14ac:dyDescent="0.45">
      <c r="A30" s="1003" t="str">
        <f t="shared" si="0"/>
        <v>!</v>
      </c>
      <c r="B30" s="721"/>
      <c r="C30" s="1180"/>
      <c r="D30" s="722"/>
      <c r="E30" s="585"/>
      <c r="F30" s="586"/>
      <c r="G30" s="592"/>
      <c r="H30" s="1195"/>
      <c r="I30" s="1192"/>
      <c r="J30" s="1196"/>
      <c r="K30" s="1057">
        <f t="shared" si="4"/>
        <v>0</v>
      </c>
      <c r="L30" s="1049">
        <f t="shared" si="2"/>
        <v>0</v>
      </c>
      <c r="M30" s="1050">
        <f t="shared" si="46"/>
        <v>0</v>
      </c>
      <c r="N30" s="1051">
        <f t="shared" si="5"/>
        <v>0</v>
      </c>
      <c r="O30" s="87">
        <f t="shared" si="6"/>
        <v>0</v>
      </c>
      <c r="P30" s="87" t="str">
        <f t="shared" si="7"/>
        <v/>
      </c>
      <c r="Q30" s="1052">
        <f t="shared" si="8"/>
        <v>0</v>
      </c>
      <c r="R30" s="87">
        <f t="shared" si="9"/>
        <v>0</v>
      </c>
      <c r="S30" s="87" t="str">
        <f t="shared" si="10"/>
        <v/>
      </c>
      <c r="T30" s="1052">
        <f t="shared" si="11"/>
        <v>0</v>
      </c>
      <c r="U30" s="87">
        <f t="shared" si="12"/>
        <v>0</v>
      </c>
      <c r="V30" s="87" t="str">
        <f t="shared" si="13"/>
        <v/>
      </c>
      <c r="W30" s="1052">
        <f t="shared" si="14"/>
        <v>1</v>
      </c>
      <c r="X30" s="87">
        <f t="shared" si="15"/>
        <v>0</v>
      </c>
      <c r="Y30" s="87">
        <f t="shared" si="16"/>
        <v>0</v>
      </c>
      <c r="Z30" s="1052">
        <f t="shared" si="17"/>
        <v>1</v>
      </c>
      <c r="AA30" s="87">
        <f t="shared" si="18"/>
        <v>0</v>
      </c>
      <c r="AB30" s="87">
        <f t="shared" si="19"/>
        <v>0</v>
      </c>
      <c r="AC30" s="1052">
        <f t="shared" si="20"/>
        <v>1</v>
      </c>
      <c r="AD30" s="87">
        <f t="shared" si="21"/>
        <v>0</v>
      </c>
      <c r="AE30" s="87">
        <f t="shared" si="22"/>
        <v>0</v>
      </c>
      <c r="AF30" s="1052">
        <f t="shared" si="23"/>
        <v>1</v>
      </c>
      <c r="AG30" s="87">
        <f t="shared" si="24"/>
        <v>0</v>
      </c>
      <c r="AH30" s="87">
        <f t="shared" si="25"/>
        <v>0</v>
      </c>
      <c r="AI30" s="1052">
        <f t="shared" si="26"/>
        <v>1</v>
      </c>
      <c r="AJ30" s="87">
        <f t="shared" si="27"/>
        <v>0</v>
      </c>
      <c r="AK30" s="87">
        <f t="shared" si="28"/>
        <v>0</v>
      </c>
      <c r="AL30" s="1052">
        <f t="shared" si="29"/>
        <v>0</v>
      </c>
      <c r="AM30" s="91">
        <f t="shared" si="30"/>
        <v>0</v>
      </c>
      <c r="AN30" s="91" t="str">
        <f t="shared" si="31"/>
        <v/>
      </c>
      <c r="AO30" s="1058">
        <f>+Parameter!$D$9</f>
        <v>0</v>
      </c>
      <c r="AP30" s="1054">
        <f t="shared" si="32"/>
        <v>0</v>
      </c>
      <c r="AQ30" s="394">
        <f>+Parameter!AH30</f>
        <v>0</v>
      </c>
      <c r="AR30" s="395">
        <f>+Parameter!AI30</f>
        <v>0</v>
      </c>
      <c r="AS30" s="393">
        <f>SUMIFS($I$4:$I$48,$F$4:$F$48,AQ29,$E$4:$E$48,AQ30)+SUMIFS($J$4:$J$48,$F$4:$F$48,AQ29,$E$4:$E$48,AQ30)+SUMIFS($H$4:$H$48,$F$4:$F$48,AQ29,$E$4:$E$48,AQ30)</f>
        <v>0</v>
      </c>
      <c r="AT30" s="393"/>
      <c r="AU30" s="394">
        <f>+Parameter!AL30</f>
        <v>0</v>
      </c>
      <c r="AV30" s="395">
        <f>+Parameter!AM30</f>
        <v>0</v>
      </c>
      <c r="AW30" s="393">
        <f>SUMIFS($I$4:$I$48,$F$4:$F$48,AQ29,$E$4:$E$48,AU30)+SUMIFS($J$4:$J$48,$F$4:$F$48,AQ29,$E$4:$E$48,AU30)+SUMIFS($H$4:$H$48,$F$4:$F$48,AQ29,$E$4:$E$48,AU30)</f>
        <v>0</v>
      </c>
      <c r="AX30" s="393"/>
      <c r="AY30" s="394">
        <f>+Parameter!AP30</f>
        <v>0</v>
      </c>
      <c r="AZ30" s="395">
        <f>+Parameter!AQ30</f>
        <v>0</v>
      </c>
      <c r="BA30" s="393">
        <f>SUMIFS($I$4:$I$48,$F$4:$F$48,AQ29,$E$4:$E$48,AY30)+SUMIFS($J$4:$J$48,$F$4:$F$48,AQ29,$E$4:$E$48,AY30)+SUMIFS($H$4:$H$48,$F$4:$F$48,AQ29,$E$4:$E$48,AY30)</f>
        <v>0</v>
      </c>
      <c r="BB30" s="370" t="str">
        <f>IF(AND($B$50="y",BB31&lt;&gt;0),"aktuell","")</f>
        <v/>
      </c>
      <c r="BD30" s="268"/>
      <c r="BE30" s="274">
        <f>IF($I$2=AQ29,1,IF($I$2=Jahr!$M$7,1,0))</f>
        <v>1</v>
      </c>
      <c r="BF30" s="728">
        <v>1</v>
      </c>
      <c r="BG30" s="699">
        <f t="shared" si="33"/>
        <v>0</v>
      </c>
      <c r="BH30" s="699">
        <f t="shared" si="34"/>
        <v>0</v>
      </c>
      <c r="BI30" s="699">
        <f t="shared" si="35"/>
        <v>0</v>
      </c>
      <c r="BJ30" s="700">
        <f t="shared" si="36"/>
        <v>0</v>
      </c>
      <c r="BK30" s="700">
        <f t="shared" si="37"/>
        <v>0</v>
      </c>
      <c r="BL30" s="700">
        <f t="shared" si="38"/>
        <v>0</v>
      </c>
      <c r="BM30" s="701">
        <f t="shared" si="39"/>
        <v>0</v>
      </c>
      <c r="BN30" s="701">
        <f t="shared" si="40"/>
        <v>0</v>
      </c>
      <c r="BO30" s="701">
        <f t="shared" si="41"/>
        <v>0</v>
      </c>
      <c r="BP30" s="698">
        <f t="shared" si="42"/>
        <v>0</v>
      </c>
      <c r="BQ30" s="698">
        <f t="shared" si="43"/>
        <v>0</v>
      </c>
      <c r="BR30" s="698">
        <f t="shared" si="44"/>
        <v>0</v>
      </c>
      <c r="BS30" s="270" t="s">
        <v>8</v>
      </c>
      <c r="BV30" s="1055"/>
      <c r="BW30" s="1056"/>
      <c r="BX30" s="1026"/>
    </row>
    <row r="31" spans="1:76" ht="13.35" customHeight="1" x14ac:dyDescent="0.45">
      <c r="A31" s="1003" t="str">
        <f t="shared" si="0"/>
        <v>!</v>
      </c>
      <c r="B31" s="721"/>
      <c r="C31" s="1180"/>
      <c r="D31" s="722"/>
      <c r="E31" s="585"/>
      <c r="F31" s="586"/>
      <c r="G31" s="592"/>
      <c r="H31" s="1195"/>
      <c r="I31" s="1192"/>
      <c r="J31" s="1196"/>
      <c r="K31" s="1057">
        <f t="shared" si="4"/>
        <v>0</v>
      </c>
      <c r="L31" s="1049">
        <f t="shared" si="2"/>
        <v>0</v>
      </c>
      <c r="M31" s="1050">
        <f t="shared" si="46"/>
        <v>0</v>
      </c>
      <c r="N31" s="1051">
        <f t="shared" si="5"/>
        <v>0</v>
      </c>
      <c r="O31" s="87">
        <f t="shared" si="6"/>
        <v>0</v>
      </c>
      <c r="P31" s="87" t="str">
        <f t="shared" si="7"/>
        <v/>
      </c>
      <c r="Q31" s="1052">
        <f t="shared" si="8"/>
        <v>0</v>
      </c>
      <c r="R31" s="87">
        <f t="shared" si="9"/>
        <v>0</v>
      </c>
      <c r="S31" s="87" t="str">
        <f t="shared" si="10"/>
        <v/>
      </c>
      <c r="T31" s="1052">
        <f t="shared" si="11"/>
        <v>0</v>
      </c>
      <c r="U31" s="87">
        <f t="shared" si="12"/>
        <v>0</v>
      </c>
      <c r="V31" s="87" t="str">
        <f t="shared" si="13"/>
        <v/>
      </c>
      <c r="W31" s="1052">
        <f t="shared" si="14"/>
        <v>1</v>
      </c>
      <c r="X31" s="87">
        <f t="shared" si="15"/>
        <v>0</v>
      </c>
      <c r="Y31" s="87">
        <f t="shared" si="16"/>
        <v>0</v>
      </c>
      <c r="Z31" s="1052">
        <f t="shared" si="17"/>
        <v>1</v>
      </c>
      <c r="AA31" s="87">
        <f t="shared" si="18"/>
        <v>0</v>
      </c>
      <c r="AB31" s="87">
        <f t="shared" si="19"/>
        <v>0</v>
      </c>
      <c r="AC31" s="1052">
        <f t="shared" si="20"/>
        <v>1</v>
      </c>
      <c r="AD31" s="87">
        <f t="shared" si="21"/>
        <v>0</v>
      </c>
      <c r="AE31" s="87">
        <f t="shared" si="22"/>
        <v>0</v>
      </c>
      <c r="AF31" s="1052">
        <f t="shared" si="23"/>
        <v>1</v>
      </c>
      <c r="AG31" s="87">
        <f t="shared" si="24"/>
        <v>0</v>
      </c>
      <c r="AH31" s="87">
        <f t="shared" si="25"/>
        <v>0</v>
      </c>
      <c r="AI31" s="1052">
        <f t="shared" si="26"/>
        <v>1</v>
      </c>
      <c r="AJ31" s="87">
        <f t="shared" si="27"/>
        <v>0</v>
      </c>
      <c r="AK31" s="87">
        <f t="shared" si="28"/>
        <v>0</v>
      </c>
      <c r="AL31" s="1052">
        <f t="shared" si="29"/>
        <v>0</v>
      </c>
      <c r="AM31" s="91">
        <f t="shared" si="30"/>
        <v>0</v>
      </c>
      <c r="AN31" s="91" t="str">
        <f t="shared" si="31"/>
        <v/>
      </c>
      <c r="AO31" s="1058">
        <f>+Parameter!$D$9</f>
        <v>0</v>
      </c>
      <c r="AP31" s="1054">
        <f t="shared" si="32"/>
        <v>0</v>
      </c>
      <c r="AQ31" s="395">
        <f>+Parameter!AH31</f>
        <v>0</v>
      </c>
      <c r="AR31" s="395">
        <f>+Parameter!AI31</f>
        <v>0</v>
      </c>
      <c r="AS31" s="393">
        <f>SUMIFS($I$4:$I$48,$F$4:$F$48,AQ29,$E$4:$E$48,AQ31)+SUMIFS($J$4:$J$48,$F$4:$F$48,AQ29,$E$4:$E$48,AQ31)+SUMIFS($H$4:$H$48,$F$4:$F$48,AQ29,$E$4:$E$48,AQ31)</f>
        <v>0</v>
      </c>
      <c r="AT31" s="393"/>
      <c r="AU31" s="395">
        <f>+Parameter!AL31</f>
        <v>0</v>
      </c>
      <c r="AV31" s="395">
        <f>+Parameter!AM31</f>
        <v>0</v>
      </c>
      <c r="AW31" s="393">
        <f>SUMIFS($I$4:$I$48,$F$4:$F$48,AQ29,$E$4:$E$48,AU31)+SUMIFS($J$4:$J$48,$F$4:$F$48,AQ29,$E$4:$E$48,AU31)+SUMIFS($H$4:$H$48,$F$4:$F$48,AQ29,$E$4:$E$48,AU31)</f>
        <v>0</v>
      </c>
      <c r="AX31" s="393"/>
      <c r="AY31" s="395">
        <f>+Parameter!AP31</f>
        <v>0</v>
      </c>
      <c r="AZ31" s="395">
        <f>+Parameter!AQ31</f>
        <v>0</v>
      </c>
      <c r="BA31" s="393">
        <f>SUMIFS($I$4:$I$48,$F$4:$F$48,AQ29,$E$4:$E$48,AY31)+SUMIFS($J$4:$J$48,$F$4:$F$48,AQ29,$E$4:$E$48,AY31)+SUMIFS($H$4:$H$48,$F$4:$F$48,AQ29,$E$4:$E$48,AY31)</f>
        <v>0</v>
      </c>
      <c r="BB31" s="371">
        <f>+AE2</f>
        <v>0</v>
      </c>
      <c r="BD31" s="268"/>
      <c r="BE31" s="274">
        <f>IF($I$2=AQ29,1,IF($I$2=Jahr!$M$7,1,0))</f>
        <v>1</v>
      </c>
      <c r="BF31" s="728">
        <v>1</v>
      </c>
      <c r="BG31" s="699">
        <f t="shared" si="33"/>
        <v>0</v>
      </c>
      <c r="BH31" s="699">
        <f t="shared" si="34"/>
        <v>0</v>
      </c>
      <c r="BI31" s="699">
        <f t="shared" si="35"/>
        <v>0</v>
      </c>
      <c r="BJ31" s="700">
        <f t="shared" si="36"/>
        <v>0</v>
      </c>
      <c r="BK31" s="700">
        <f t="shared" si="37"/>
        <v>0</v>
      </c>
      <c r="BL31" s="700">
        <f t="shared" si="38"/>
        <v>0</v>
      </c>
      <c r="BM31" s="701">
        <f t="shared" si="39"/>
        <v>0</v>
      </c>
      <c r="BN31" s="701">
        <f t="shared" si="40"/>
        <v>0</v>
      </c>
      <c r="BO31" s="701">
        <f t="shared" si="41"/>
        <v>0</v>
      </c>
      <c r="BP31" s="698">
        <f t="shared" si="42"/>
        <v>0</v>
      </c>
      <c r="BQ31" s="698">
        <f t="shared" si="43"/>
        <v>0</v>
      </c>
      <c r="BR31" s="698">
        <f t="shared" si="44"/>
        <v>0</v>
      </c>
      <c r="BS31" s="275">
        <f>SUMIFS($H$4:$H$48,$F$4:$F$48,AQ29,$B$4:$B$48,"&gt;0")</f>
        <v>0</v>
      </c>
      <c r="BT31" s="275">
        <f>SUMIFS($I$4:$I$48,$F$4:$F$48,AQ29,$B$4:$B$48,"&gt;0")</f>
        <v>0</v>
      </c>
      <c r="BU31" s="275">
        <f>SUMIFS($J$4:$J$48,$F$4:$F$48,AQ29,$B$4:$B$48,"&gt;0")</f>
        <v>0</v>
      </c>
      <c r="BV31" s="276"/>
      <c r="BW31" s="1056"/>
      <c r="BX31" s="1026"/>
    </row>
    <row r="32" spans="1:76" ht="13.35" customHeight="1" x14ac:dyDescent="0.45">
      <c r="A32" s="1003" t="str">
        <f t="shared" si="0"/>
        <v>!</v>
      </c>
      <c r="B32" s="721"/>
      <c r="C32" s="1180"/>
      <c r="D32" s="722"/>
      <c r="E32" s="585"/>
      <c r="F32" s="586"/>
      <c r="G32" s="592"/>
      <c r="H32" s="1195"/>
      <c r="I32" s="1192"/>
      <c r="J32" s="1196"/>
      <c r="K32" s="1057">
        <f t="shared" si="4"/>
        <v>0</v>
      </c>
      <c r="L32" s="1049">
        <f t="shared" si="2"/>
        <v>0</v>
      </c>
      <c r="M32" s="1050">
        <f t="shared" si="46"/>
        <v>0</v>
      </c>
      <c r="N32" s="1051">
        <f t="shared" si="5"/>
        <v>0</v>
      </c>
      <c r="O32" s="87">
        <f t="shared" si="6"/>
        <v>0</v>
      </c>
      <c r="P32" s="87" t="str">
        <f t="shared" si="7"/>
        <v/>
      </c>
      <c r="Q32" s="1052">
        <f t="shared" si="8"/>
        <v>0</v>
      </c>
      <c r="R32" s="87">
        <f t="shared" si="9"/>
        <v>0</v>
      </c>
      <c r="S32" s="87" t="str">
        <f t="shared" si="10"/>
        <v/>
      </c>
      <c r="T32" s="1052">
        <f t="shared" si="11"/>
        <v>0</v>
      </c>
      <c r="U32" s="87">
        <f t="shared" si="12"/>
        <v>0</v>
      </c>
      <c r="V32" s="87" t="str">
        <f t="shared" si="13"/>
        <v/>
      </c>
      <c r="W32" s="1052">
        <f t="shared" si="14"/>
        <v>1</v>
      </c>
      <c r="X32" s="87">
        <f t="shared" si="15"/>
        <v>0</v>
      </c>
      <c r="Y32" s="87">
        <f t="shared" si="16"/>
        <v>0</v>
      </c>
      <c r="Z32" s="1052">
        <f t="shared" si="17"/>
        <v>1</v>
      </c>
      <c r="AA32" s="87">
        <f t="shared" si="18"/>
        <v>0</v>
      </c>
      <c r="AB32" s="87">
        <f t="shared" si="19"/>
        <v>0</v>
      </c>
      <c r="AC32" s="1052">
        <f t="shared" si="20"/>
        <v>1</v>
      </c>
      <c r="AD32" s="87">
        <f t="shared" si="21"/>
        <v>0</v>
      </c>
      <c r="AE32" s="87">
        <f t="shared" si="22"/>
        <v>0</v>
      </c>
      <c r="AF32" s="1052">
        <f t="shared" si="23"/>
        <v>1</v>
      </c>
      <c r="AG32" s="87">
        <f t="shared" si="24"/>
        <v>0</v>
      </c>
      <c r="AH32" s="87">
        <f t="shared" si="25"/>
        <v>0</v>
      </c>
      <c r="AI32" s="1052">
        <f t="shared" si="26"/>
        <v>1</v>
      </c>
      <c r="AJ32" s="87">
        <f t="shared" si="27"/>
        <v>0</v>
      </c>
      <c r="AK32" s="87">
        <f t="shared" si="28"/>
        <v>0</v>
      </c>
      <c r="AL32" s="1052">
        <f t="shared" si="29"/>
        <v>0</v>
      </c>
      <c r="AM32" s="91">
        <f t="shared" si="30"/>
        <v>0</v>
      </c>
      <c r="AN32" s="91" t="str">
        <f t="shared" si="31"/>
        <v/>
      </c>
      <c r="AO32" s="1058">
        <f>+Parameter!$D$9</f>
        <v>0</v>
      </c>
      <c r="AP32" s="1054">
        <f t="shared" si="32"/>
        <v>0</v>
      </c>
      <c r="AQ32" s="395">
        <f>+Parameter!AH32</f>
        <v>0</v>
      </c>
      <c r="AR32" s="395">
        <f>+Parameter!AI32</f>
        <v>0</v>
      </c>
      <c r="AS32" s="393">
        <f>SUMIFS($I$4:$I$48,$F$4:$F$48,AQ29,$E$4:$E$48,AQ32)+SUMIFS($J$4:$J$48,$F$4:$F$48,AQ29,$E$4:$E$48,AQ32)+SUMIFS($H$4:$H$48,$F$4:$F$48,AQ29,$E$4:$E$48,AQ32)</f>
        <v>0</v>
      </c>
      <c r="AT32" s="393"/>
      <c r="AU32" s="395">
        <f>+Parameter!AL32</f>
        <v>0</v>
      </c>
      <c r="AV32" s="395">
        <f>+Parameter!AM32</f>
        <v>0</v>
      </c>
      <c r="AW32" s="393">
        <f>SUMIFS($I$4:$I$48,$F$4:$F$48,AQ29,$E$4:$E$48,AU32)+SUMIFS($J$4:$J$48,$F$4:$F$48,AQ29,$E$4:$E$48,AU32)+SUMIFS($H$4:$H$48,$F$4:$F$48,AQ29,$E$4:$E$48,AU32)</f>
        <v>0</v>
      </c>
      <c r="AX32" s="393"/>
      <c r="AY32" s="395">
        <f>+Parameter!AP32</f>
        <v>0</v>
      </c>
      <c r="AZ32" s="395">
        <f>+Parameter!AQ32</f>
        <v>0</v>
      </c>
      <c r="BA32" s="393">
        <f>SUMIFS($I$4:$I$48,$F$4:$F$48,AQ29,$E$4:$E$48,AY32)+SUMIFS($J$4:$J$48,$F$4:$F$48,AQ29,$E$4:$E$48,AY32)+SUMIFS($H$4:$H$48,$F$4:$F$48,AQ29,$E$4:$E$48,AY32)</f>
        <v>0</v>
      </c>
      <c r="BB32" s="372" t="str">
        <f>IF(BB33&lt;&gt;0,"Monatsende","")</f>
        <v/>
      </c>
      <c r="BD32" s="268"/>
      <c r="BE32" s="274">
        <f>IF($I$2=AQ29,1,IF($I$2=Jahr!$M$7,1,0))</f>
        <v>1</v>
      </c>
      <c r="BF32" s="728">
        <v>1</v>
      </c>
      <c r="BG32" s="699">
        <f t="shared" si="33"/>
        <v>0</v>
      </c>
      <c r="BH32" s="699">
        <f t="shared" si="34"/>
        <v>0</v>
      </c>
      <c r="BI32" s="699">
        <f t="shared" si="35"/>
        <v>0</v>
      </c>
      <c r="BJ32" s="700">
        <f t="shared" si="36"/>
        <v>0</v>
      </c>
      <c r="BK32" s="700">
        <f t="shared" si="37"/>
        <v>0</v>
      </c>
      <c r="BL32" s="700">
        <f t="shared" si="38"/>
        <v>0</v>
      </c>
      <c r="BM32" s="701">
        <f t="shared" si="39"/>
        <v>0</v>
      </c>
      <c r="BN32" s="701">
        <f t="shared" si="40"/>
        <v>0</v>
      </c>
      <c r="BO32" s="701">
        <f t="shared" si="41"/>
        <v>0</v>
      </c>
      <c r="BP32" s="698">
        <f t="shared" si="42"/>
        <v>0</v>
      </c>
      <c r="BQ32" s="698">
        <f t="shared" si="43"/>
        <v>0</v>
      </c>
      <c r="BR32" s="698">
        <f t="shared" si="44"/>
        <v>0</v>
      </c>
      <c r="BS32" s="270" t="s">
        <v>22</v>
      </c>
      <c r="BV32" s="1055"/>
      <c r="BW32" s="1056"/>
      <c r="BX32" s="1026"/>
    </row>
    <row r="33" spans="1:76" ht="13.35" customHeight="1" x14ac:dyDescent="0.45">
      <c r="A33" s="1003" t="str">
        <f t="shared" si="0"/>
        <v>!</v>
      </c>
      <c r="B33" s="721"/>
      <c r="C33" s="1180"/>
      <c r="D33" s="722"/>
      <c r="E33" s="585"/>
      <c r="F33" s="586"/>
      <c r="G33" s="592"/>
      <c r="H33" s="1195"/>
      <c r="I33" s="1192"/>
      <c r="J33" s="1196"/>
      <c r="K33" s="1057">
        <f t="shared" si="4"/>
        <v>0</v>
      </c>
      <c r="L33" s="1049">
        <f t="shared" si="2"/>
        <v>0</v>
      </c>
      <c r="M33" s="1050">
        <f t="shared" si="46"/>
        <v>0</v>
      </c>
      <c r="N33" s="1051">
        <f t="shared" si="5"/>
        <v>0</v>
      </c>
      <c r="O33" s="87">
        <f t="shared" si="6"/>
        <v>0</v>
      </c>
      <c r="P33" s="87" t="str">
        <f t="shared" si="7"/>
        <v/>
      </c>
      <c r="Q33" s="1052">
        <f t="shared" si="8"/>
        <v>0</v>
      </c>
      <c r="R33" s="87">
        <f t="shared" si="9"/>
        <v>0</v>
      </c>
      <c r="S33" s="87" t="str">
        <f t="shared" si="10"/>
        <v/>
      </c>
      <c r="T33" s="1052">
        <f t="shared" si="11"/>
        <v>0</v>
      </c>
      <c r="U33" s="87">
        <f t="shared" si="12"/>
        <v>0</v>
      </c>
      <c r="V33" s="87" t="str">
        <f t="shared" si="13"/>
        <v/>
      </c>
      <c r="W33" s="1052">
        <f t="shared" si="14"/>
        <v>1</v>
      </c>
      <c r="X33" s="87">
        <f t="shared" si="15"/>
        <v>0</v>
      </c>
      <c r="Y33" s="87">
        <f t="shared" si="16"/>
        <v>0</v>
      </c>
      <c r="Z33" s="1052">
        <f t="shared" si="17"/>
        <v>1</v>
      </c>
      <c r="AA33" s="87">
        <f t="shared" si="18"/>
        <v>0</v>
      </c>
      <c r="AB33" s="87">
        <f t="shared" si="19"/>
        <v>0</v>
      </c>
      <c r="AC33" s="1052">
        <f t="shared" si="20"/>
        <v>1</v>
      </c>
      <c r="AD33" s="87">
        <f t="shared" si="21"/>
        <v>0</v>
      </c>
      <c r="AE33" s="87">
        <f t="shared" si="22"/>
        <v>0</v>
      </c>
      <c r="AF33" s="1052">
        <f t="shared" si="23"/>
        <v>1</v>
      </c>
      <c r="AG33" s="87">
        <f t="shared" si="24"/>
        <v>0</v>
      </c>
      <c r="AH33" s="87">
        <f t="shared" si="25"/>
        <v>0</v>
      </c>
      <c r="AI33" s="1052">
        <f t="shared" si="26"/>
        <v>1</v>
      </c>
      <c r="AJ33" s="87">
        <f t="shared" si="27"/>
        <v>0</v>
      </c>
      <c r="AK33" s="87">
        <f t="shared" si="28"/>
        <v>0</v>
      </c>
      <c r="AL33" s="1052">
        <f t="shared" si="29"/>
        <v>0</v>
      </c>
      <c r="AM33" s="91">
        <f t="shared" si="30"/>
        <v>0</v>
      </c>
      <c r="AN33" s="91" t="str">
        <f t="shared" si="31"/>
        <v/>
      </c>
      <c r="AO33" s="1058">
        <f>+Parameter!$D$9</f>
        <v>0</v>
      </c>
      <c r="AP33" s="1054">
        <f t="shared" si="32"/>
        <v>0</v>
      </c>
      <c r="AQ33" s="397">
        <f>+Parameter!AH33</f>
        <v>0</v>
      </c>
      <c r="AR33" s="397">
        <f>+Parameter!AI33</f>
        <v>0</v>
      </c>
      <c r="AS33" s="393">
        <f>SUMIFS($I$4:$I$48,$F$4:$F$48,AQ29,$E$4:$E$48,AQ33)+SUMIFS($J$4:$J$48,$F$4:$F$48,AQ29,$E$4:$E$48,AQ33)+SUMIFS($H$4:$H$48,$F$4:$F$48,AQ29,$E$4:$E$48,AQ33)</f>
        <v>0</v>
      </c>
      <c r="AT33" s="396"/>
      <c r="AU33" s="397">
        <f>+Parameter!AL33</f>
        <v>0</v>
      </c>
      <c r="AV33" s="397">
        <f>+Parameter!AM33</f>
        <v>0</v>
      </c>
      <c r="AW33" s="393">
        <f>SUMIFS($I$4:$I$48,$F$4:$F$48,AQ29,$E$4:$E$48,AU33)+SUMIFS($J$4:$J$48,$F$4:$F$48,AQ29,$E$4:$E$48,AU33)+SUMIFS($H$4:$H$48,$F$4:$F$48,AQ29,$E$4:$E$48,AU33)</f>
        <v>0</v>
      </c>
      <c r="AX33" s="396"/>
      <c r="AY33" s="397">
        <f>+Parameter!AP33</f>
        <v>0</v>
      </c>
      <c r="AZ33" s="397">
        <f>+Parameter!AQ33</f>
        <v>0</v>
      </c>
      <c r="BA33" s="393">
        <f>SUMIFS($I$4:$I$48,$F$4:$F$48,AQ29,$E$4:$E$48,AY33)+SUMIFS($J$4:$J$48,$F$4:$F$48,AQ29,$E$4:$E$48,AY33)+SUMIFS($H$4:$H$48,$F$4:$F$48,AQ29,$E$4:$E$48,AY33)</f>
        <v>0</v>
      </c>
      <c r="BB33" s="375">
        <f>+AE3</f>
        <v>0</v>
      </c>
      <c r="BD33" s="268"/>
      <c r="BE33" s="274">
        <f>IF($I$2=AQ29,1,IF($I$2=Jahr!$M$7,1,0))</f>
        <v>1</v>
      </c>
      <c r="BF33" s="728">
        <v>1</v>
      </c>
      <c r="BG33" s="702">
        <f t="shared" si="33"/>
        <v>0</v>
      </c>
      <c r="BH33" s="702">
        <f t="shared" si="34"/>
        <v>0</v>
      </c>
      <c r="BI33" s="702">
        <f t="shared" si="35"/>
        <v>0</v>
      </c>
      <c r="BJ33" s="703">
        <f t="shared" si="36"/>
        <v>0</v>
      </c>
      <c r="BK33" s="703">
        <f t="shared" si="37"/>
        <v>0</v>
      </c>
      <c r="BL33" s="703">
        <f t="shared" si="38"/>
        <v>0</v>
      </c>
      <c r="BM33" s="704">
        <f t="shared" si="39"/>
        <v>0</v>
      </c>
      <c r="BN33" s="704">
        <f t="shared" si="40"/>
        <v>0</v>
      </c>
      <c r="BO33" s="704">
        <f t="shared" si="41"/>
        <v>0</v>
      </c>
      <c r="BP33" s="705">
        <f t="shared" si="42"/>
        <v>0</v>
      </c>
      <c r="BQ33" s="705">
        <f t="shared" si="43"/>
        <v>0</v>
      </c>
      <c r="BR33" s="705">
        <f t="shared" si="44"/>
        <v>0</v>
      </c>
      <c r="BS33" s="277">
        <f>SUMIFS($H$4:$H$48,$F$4:$F$48,AQ29)</f>
        <v>0</v>
      </c>
      <c r="BT33" s="277">
        <f>SUMIFS($I$4:$I$48,$F$4:$F$48,AQ29)</f>
        <v>0</v>
      </c>
      <c r="BU33" s="277">
        <f>SUMIFS($J$4:$J$48,$F$4:$F$48,AQ29)</f>
        <v>0</v>
      </c>
      <c r="BV33" s="278">
        <f>IF($AP$2=0,+BW33-BB29,0)</f>
        <v>0</v>
      </c>
      <c r="BW33" s="1059">
        <f>+AE$50</f>
        <v>0</v>
      </c>
      <c r="BX33" s="1026"/>
    </row>
    <row r="34" spans="1:76" ht="13.35" customHeight="1" x14ac:dyDescent="0.45">
      <c r="A34" s="1003" t="str">
        <f t="shared" si="0"/>
        <v>!</v>
      </c>
      <c r="B34" s="721"/>
      <c r="C34" s="1180"/>
      <c r="D34" s="722"/>
      <c r="E34" s="585"/>
      <c r="F34" s="586"/>
      <c r="G34" s="592"/>
      <c r="H34" s="1195"/>
      <c r="I34" s="1192"/>
      <c r="J34" s="1196"/>
      <c r="K34" s="1057">
        <f t="shared" si="4"/>
        <v>0</v>
      </c>
      <c r="L34" s="1049">
        <f t="shared" si="2"/>
        <v>0</v>
      </c>
      <c r="M34" s="1050">
        <f t="shared" si="46"/>
        <v>0</v>
      </c>
      <c r="N34" s="1051">
        <f t="shared" si="5"/>
        <v>0</v>
      </c>
      <c r="O34" s="87">
        <f t="shared" si="6"/>
        <v>0</v>
      </c>
      <c r="P34" s="87" t="str">
        <f t="shared" si="7"/>
        <v/>
      </c>
      <c r="Q34" s="1052">
        <f t="shared" si="8"/>
        <v>0</v>
      </c>
      <c r="R34" s="87">
        <f t="shared" si="9"/>
        <v>0</v>
      </c>
      <c r="S34" s="87" t="str">
        <f t="shared" si="10"/>
        <v/>
      </c>
      <c r="T34" s="1052">
        <f t="shared" si="11"/>
        <v>0</v>
      </c>
      <c r="U34" s="87">
        <f t="shared" si="12"/>
        <v>0</v>
      </c>
      <c r="V34" s="87" t="str">
        <f t="shared" si="13"/>
        <v/>
      </c>
      <c r="W34" s="1052">
        <f t="shared" si="14"/>
        <v>1</v>
      </c>
      <c r="X34" s="87">
        <f t="shared" si="15"/>
        <v>0</v>
      </c>
      <c r="Y34" s="87">
        <f t="shared" si="16"/>
        <v>0</v>
      </c>
      <c r="Z34" s="1052">
        <f t="shared" si="17"/>
        <v>1</v>
      </c>
      <c r="AA34" s="87">
        <f t="shared" si="18"/>
        <v>0</v>
      </c>
      <c r="AB34" s="87">
        <f t="shared" si="19"/>
        <v>0</v>
      </c>
      <c r="AC34" s="1052">
        <f t="shared" si="20"/>
        <v>1</v>
      </c>
      <c r="AD34" s="87">
        <f t="shared" si="21"/>
        <v>0</v>
      </c>
      <c r="AE34" s="87">
        <f t="shared" si="22"/>
        <v>0</v>
      </c>
      <c r="AF34" s="1052">
        <f t="shared" si="23"/>
        <v>1</v>
      </c>
      <c r="AG34" s="87">
        <f t="shared" si="24"/>
        <v>0</v>
      </c>
      <c r="AH34" s="87">
        <f t="shared" si="25"/>
        <v>0</v>
      </c>
      <c r="AI34" s="1052">
        <f t="shared" si="26"/>
        <v>1</v>
      </c>
      <c r="AJ34" s="87">
        <f t="shared" si="27"/>
        <v>0</v>
      </c>
      <c r="AK34" s="87">
        <f t="shared" si="28"/>
        <v>0</v>
      </c>
      <c r="AL34" s="1052">
        <f t="shared" si="29"/>
        <v>0</v>
      </c>
      <c r="AM34" s="91">
        <f t="shared" si="30"/>
        <v>0</v>
      </c>
      <c r="AN34" s="91" t="str">
        <f t="shared" si="31"/>
        <v/>
      </c>
      <c r="AO34" s="1053">
        <f>IF(AP34="E",1,0)</f>
        <v>0</v>
      </c>
      <c r="AP34" s="1054">
        <f t="shared" si="32"/>
        <v>0</v>
      </c>
      <c r="AQ34" s="582" t="str">
        <f>+Parameter!AH34</f>
        <v>#</v>
      </c>
      <c r="AR34" s="631"/>
      <c r="AS34" s="632">
        <f>SUM(AS35:AS38)</f>
        <v>0</v>
      </c>
      <c r="AT34" s="632"/>
      <c r="AU34" s="632"/>
      <c r="AV34" s="632"/>
      <c r="AW34" s="632">
        <f>SUM(AW35:AW38)</f>
        <v>0</v>
      </c>
      <c r="AX34" s="632"/>
      <c r="AY34" s="632"/>
      <c r="AZ34" s="632"/>
      <c r="BA34" s="632">
        <f>SUM(BA35:BA38)</f>
        <v>0</v>
      </c>
      <c r="BB34" s="634">
        <f>+BA34+AW34+AS34</f>
        <v>0</v>
      </c>
      <c r="BD34" s="268"/>
      <c r="BE34" s="274">
        <f>IF($I$2=AQ34,1,IF($I$2=Jahr!$M$7,1,0))</f>
        <v>1</v>
      </c>
      <c r="BF34" s="728">
        <v>1</v>
      </c>
      <c r="BG34" s="227"/>
      <c r="BH34" s="227"/>
      <c r="BI34" s="227"/>
      <c r="BJ34" s="227"/>
      <c r="BK34" s="227"/>
      <c r="BL34" s="227"/>
      <c r="BM34" s="227"/>
      <c r="BN34" s="227"/>
      <c r="BO34" s="227"/>
      <c r="BP34" s="273"/>
      <c r="BQ34" s="273"/>
      <c r="BR34" s="273"/>
      <c r="BV34" s="1055"/>
      <c r="BW34" s="1056"/>
      <c r="BX34" s="1026"/>
    </row>
    <row r="35" spans="1:76" ht="13.35" customHeight="1" x14ac:dyDescent="0.45">
      <c r="A35" s="1003" t="str">
        <f t="shared" si="0"/>
        <v>!</v>
      </c>
      <c r="B35" s="721"/>
      <c r="C35" s="1180"/>
      <c r="D35" s="722"/>
      <c r="E35" s="585"/>
      <c r="F35" s="586"/>
      <c r="G35" s="592"/>
      <c r="H35" s="1195"/>
      <c r="I35" s="1192"/>
      <c r="J35" s="1196"/>
      <c r="K35" s="1057">
        <f t="shared" si="4"/>
        <v>0</v>
      </c>
      <c r="L35" s="1049">
        <f t="shared" si="2"/>
        <v>0</v>
      </c>
      <c r="M35" s="1050">
        <f t="shared" si="46"/>
        <v>0</v>
      </c>
      <c r="N35" s="1051">
        <f t="shared" si="5"/>
        <v>0</v>
      </c>
      <c r="O35" s="87">
        <f t="shared" si="6"/>
        <v>0</v>
      </c>
      <c r="P35" s="87" t="str">
        <f t="shared" si="7"/>
        <v/>
      </c>
      <c r="Q35" s="1052">
        <f t="shared" si="8"/>
        <v>0</v>
      </c>
      <c r="R35" s="87">
        <f t="shared" si="9"/>
        <v>0</v>
      </c>
      <c r="S35" s="87" t="str">
        <f t="shared" si="10"/>
        <v/>
      </c>
      <c r="T35" s="1052">
        <f t="shared" si="11"/>
        <v>0</v>
      </c>
      <c r="U35" s="87">
        <f t="shared" si="12"/>
        <v>0</v>
      </c>
      <c r="V35" s="87" t="str">
        <f t="shared" si="13"/>
        <v/>
      </c>
      <c r="W35" s="1052">
        <f t="shared" si="14"/>
        <v>1</v>
      </c>
      <c r="X35" s="87">
        <f t="shared" si="15"/>
        <v>0</v>
      </c>
      <c r="Y35" s="87">
        <f t="shared" si="16"/>
        <v>0</v>
      </c>
      <c r="Z35" s="1052">
        <f t="shared" si="17"/>
        <v>1</v>
      </c>
      <c r="AA35" s="87">
        <f t="shared" si="18"/>
        <v>0</v>
      </c>
      <c r="AB35" s="87">
        <f t="shared" si="19"/>
        <v>0</v>
      </c>
      <c r="AC35" s="1052">
        <f t="shared" si="20"/>
        <v>1</v>
      </c>
      <c r="AD35" s="87">
        <f t="shared" si="21"/>
        <v>0</v>
      </c>
      <c r="AE35" s="87">
        <f t="shared" si="22"/>
        <v>0</v>
      </c>
      <c r="AF35" s="1052">
        <f t="shared" si="23"/>
        <v>1</v>
      </c>
      <c r="AG35" s="87">
        <f t="shared" si="24"/>
        <v>0</v>
      </c>
      <c r="AH35" s="87">
        <f t="shared" si="25"/>
        <v>0</v>
      </c>
      <c r="AI35" s="1052">
        <f t="shared" si="26"/>
        <v>1</v>
      </c>
      <c r="AJ35" s="87">
        <f t="shared" si="27"/>
        <v>0</v>
      </c>
      <c r="AK35" s="87">
        <f t="shared" si="28"/>
        <v>0</v>
      </c>
      <c r="AL35" s="1052">
        <f t="shared" si="29"/>
        <v>0</v>
      </c>
      <c r="AM35" s="91">
        <f t="shared" si="30"/>
        <v>0</v>
      </c>
      <c r="AN35" s="91" t="str">
        <f t="shared" si="31"/>
        <v/>
      </c>
      <c r="AO35" s="1058">
        <f>+Parameter!$D$10</f>
        <v>0</v>
      </c>
      <c r="AP35" s="1054">
        <f t="shared" si="32"/>
        <v>0</v>
      </c>
      <c r="AQ35" s="398">
        <f>+Parameter!AH35</f>
        <v>0</v>
      </c>
      <c r="AR35" s="399">
        <f>+Parameter!AI35</f>
        <v>0</v>
      </c>
      <c r="AS35" s="367">
        <f>SUMIFS($I$4:$I$48,$F$4:$F$48,AQ34,$E$4:$E$48,AQ35)+SUMIFS($J$4:$J$48,$F$4:$F$48,AQ34,$E$4:$E$48,AQ35)+SUMIFS($H$4:$H$48,$F$4:$F$48,AQ34,$E$4:$E$48,AQ35)</f>
        <v>0</v>
      </c>
      <c r="AT35" s="367"/>
      <c r="AU35" s="398">
        <f>+Parameter!AL35</f>
        <v>0</v>
      </c>
      <c r="AV35" s="399">
        <f>+Parameter!AM35</f>
        <v>0</v>
      </c>
      <c r="AW35" s="367">
        <f>SUMIFS($I$4:$I$48,$F$4:$F$48,AQ34,$E$4:$E$48,AU35)+SUMIFS($J$4:$J$48,$F$4:$F$48,AQ34,$E$4:$E$48,AU35)+SUMIFS($H$4:$H$48,$F$4:$F$48,AQ34,$E$4:$E$48,AU35)</f>
        <v>0</v>
      </c>
      <c r="AX35" s="367"/>
      <c r="AY35" s="398">
        <f>+Parameter!AP35</f>
        <v>0</v>
      </c>
      <c r="AZ35" s="399">
        <f>+Parameter!AQ35</f>
        <v>0</v>
      </c>
      <c r="BA35" s="367">
        <f>SUMIFS($I$4:$I$48,$F$4:$F$48,AQ34,$E$4:$E$48,AY35)+SUMIFS($J$4:$J$48,$F$4:$F$48,AQ34,$E$4:$E$48,AY35)+SUMIFS($H$4:$H$48,$F$4:$F$48,AQ34,$E$4:$E$48,AY35)</f>
        <v>0</v>
      </c>
      <c r="BB35" s="370" t="str">
        <f>IF(AND($B$50="y",BB36&lt;&gt;0),"aktuell","")</f>
        <v/>
      </c>
      <c r="BD35" s="268"/>
      <c r="BE35" s="274">
        <f>IF($I$2=AQ34,1,IF($I$2=Jahr!$M$7,1,0))</f>
        <v>1</v>
      </c>
      <c r="BF35" s="728">
        <v>1</v>
      </c>
      <c r="BG35" s="699">
        <f t="shared" si="33"/>
        <v>0</v>
      </c>
      <c r="BH35" s="699">
        <f t="shared" si="34"/>
        <v>0</v>
      </c>
      <c r="BI35" s="699">
        <f t="shared" si="35"/>
        <v>0</v>
      </c>
      <c r="BJ35" s="700">
        <f t="shared" si="36"/>
        <v>0</v>
      </c>
      <c r="BK35" s="700">
        <f t="shared" si="37"/>
        <v>0</v>
      </c>
      <c r="BL35" s="700">
        <f t="shared" si="38"/>
        <v>0</v>
      </c>
      <c r="BM35" s="701">
        <f t="shared" si="39"/>
        <v>0</v>
      </c>
      <c r="BN35" s="701">
        <f t="shared" si="40"/>
        <v>0</v>
      </c>
      <c r="BO35" s="701">
        <f t="shared" si="41"/>
        <v>0</v>
      </c>
      <c r="BP35" s="698">
        <f t="shared" si="42"/>
        <v>0</v>
      </c>
      <c r="BQ35" s="698">
        <f t="shared" si="43"/>
        <v>0</v>
      </c>
      <c r="BR35" s="698">
        <f t="shared" si="44"/>
        <v>0</v>
      </c>
      <c r="BS35" s="270" t="s">
        <v>8</v>
      </c>
      <c r="BV35" s="1055"/>
      <c r="BW35" s="1056"/>
      <c r="BX35" s="1026"/>
    </row>
    <row r="36" spans="1:76" ht="13.35" customHeight="1" x14ac:dyDescent="0.45">
      <c r="A36" s="1003" t="str">
        <f t="shared" si="0"/>
        <v>!</v>
      </c>
      <c r="B36" s="721"/>
      <c r="C36" s="1180"/>
      <c r="D36" s="722"/>
      <c r="E36" s="585"/>
      <c r="F36" s="586"/>
      <c r="G36" s="592"/>
      <c r="H36" s="1195"/>
      <c r="I36" s="1192"/>
      <c r="J36" s="1196"/>
      <c r="K36" s="1057">
        <f t="shared" si="4"/>
        <v>0</v>
      </c>
      <c r="L36" s="1049">
        <f>IF(ISERROR(+H36+I36+J36),1,0)</f>
        <v>0</v>
      </c>
      <c r="M36" s="1050">
        <f t="shared" ref="M36:M46" si="47">IF(AND(B36&gt;0,B36&lt;&gt;"x",M35&lt;&gt;0),+M35+1,0)</f>
        <v>0</v>
      </c>
      <c r="N36" s="1051">
        <f t="shared" si="5"/>
        <v>0</v>
      </c>
      <c r="O36" s="87">
        <f t="shared" si="6"/>
        <v>0</v>
      </c>
      <c r="P36" s="87" t="str">
        <f t="shared" si="7"/>
        <v/>
      </c>
      <c r="Q36" s="1052">
        <f t="shared" si="8"/>
        <v>0</v>
      </c>
      <c r="R36" s="87">
        <f t="shared" si="9"/>
        <v>0</v>
      </c>
      <c r="S36" s="87" t="str">
        <f t="shared" si="10"/>
        <v/>
      </c>
      <c r="T36" s="1052">
        <f t="shared" si="11"/>
        <v>0</v>
      </c>
      <c r="U36" s="87">
        <f t="shared" si="12"/>
        <v>0</v>
      </c>
      <c r="V36" s="87" t="str">
        <f t="shared" si="13"/>
        <v/>
      </c>
      <c r="W36" s="1052">
        <f t="shared" si="14"/>
        <v>1</v>
      </c>
      <c r="X36" s="87">
        <f t="shared" si="15"/>
        <v>0</v>
      </c>
      <c r="Y36" s="87">
        <f t="shared" si="16"/>
        <v>0</v>
      </c>
      <c r="Z36" s="1052">
        <f t="shared" si="17"/>
        <v>1</v>
      </c>
      <c r="AA36" s="87">
        <f t="shared" si="18"/>
        <v>0</v>
      </c>
      <c r="AB36" s="87">
        <f t="shared" si="19"/>
        <v>0</v>
      </c>
      <c r="AC36" s="1052">
        <f t="shared" si="20"/>
        <v>1</v>
      </c>
      <c r="AD36" s="87">
        <f t="shared" si="21"/>
        <v>0</v>
      </c>
      <c r="AE36" s="87">
        <f t="shared" si="22"/>
        <v>0</v>
      </c>
      <c r="AF36" s="1052">
        <f t="shared" si="23"/>
        <v>1</v>
      </c>
      <c r="AG36" s="87">
        <f t="shared" si="24"/>
        <v>0</v>
      </c>
      <c r="AH36" s="87">
        <f t="shared" si="25"/>
        <v>0</v>
      </c>
      <c r="AI36" s="1052">
        <f t="shared" si="26"/>
        <v>1</v>
      </c>
      <c r="AJ36" s="87">
        <f t="shared" si="27"/>
        <v>0</v>
      </c>
      <c r="AK36" s="87">
        <f t="shared" si="28"/>
        <v>0</v>
      </c>
      <c r="AL36" s="1052">
        <f t="shared" si="29"/>
        <v>0</v>
      </c>
      <c r="AM36" s="91">
        <f t="shared" si="30"/>
        <v>0</v>
      </c>
      <c r="AN36" s="91" t="str">
        <f t="shared" si="31"/>
        <v/>
      </c>
      <c r="AO36" s="1058">
        <f>+Parameter!$D$10</f>
        <v>0</v>
      </c>
      <c r="AP36" s="1054">
        <f t="shared" si="32"/>
        <v>0</v>
      </c>
      <c r="AQ36" s="399">
        <f>+Parameter!AH36</f>
        <v>0</v>
      </c>
      <c r="AR36" s="399">
        <f>+Parameter!AI36</f>
        <v>0</v>
      </c>
      <c r="AS36" s="367">
        <f>SUMIFS($I$4:$I$48,$F$4:$F$48,AQ34,$E$4:$E$48,AQ36)+SUMIFS($J$4:$J$48,$F$4:$F$48,AQ34,$E$4:$E$48,AQ36)+SUMIFS($H$4:$H$48,$F$4:$F$48,AQ34,$E$4:$E$48,AQ36)</f>
        <v>0</v>
      </c>
      <c r="AT36" s="367"/>
      <c r="AU36" s="399">
        <f>+Parameter!AL36</f>
        <v>0</v>
      </c>
      <c r="AV36" s="399">
        <f>+Parameter!AM36</f>
        <v>0</v>
      </c>
      <c r="AW36" s="367">
        <f>SUMIFS($I$4:$I$48,$F$4:$F$48,AQ34,$E$4:$E$48,AU36)+SUMIFS($J$4:$J$48,$F$4:$F$48,AQ34,$E$4:$E$48,AU36)+SUMIFS($H$4:$H$48,$F$4:$F$48,AQ34,$E$4:$E$48,AU36)</f>
        <v>0</v>
      </c>
      <c r="AX36" s="367"/>
      <c r="AY36" s="399">
        <f>+Parameter!AP36</f>
        <v>0</v>
      </c>
      <c r="AZ36" s="399">
        <f>+Parameter!AQ36</f>
        <v>0</v>
      </c>
      <c r="BA36" s="367">
        <f>SUMIFS($I$4:$I$48,$F$4:$F$48,AQ34,$E$4:$E$48,AY36)+SUMIFS($J$4:$J$48,$F$4:$F$48,AQ34,$E$4:$E$48,AY36)+SUMIFS($H$4:$H$48,$F$4:$F$48,AQ34,$E$4:$E$48,AY36)</f>
        <v>0</v>
      </c>
      <c r="BB36" s="371">
        <f>+AH2</f>
        <v>0</v>
      </c>
      <c r="BD36" s="268"/>
      <c r="BE36" s="274">
        <f>IF($I$2=AQ34,1,IF($I$2=Jahr!$M$7,1,0))</f>
        <v>1</v>
      </c>
      <c r="BF36" s="728">
        <v>1</v>
      </c>
      <c r="BG36" s="699">
        <f t="shared" si="33"/>
        <v>0</v>
      </c>
      <c r="BH36" s="699">
        <f t="shared" si="34"/>
        <v>0</v>
      </c>
      <c r="BI36" s="699">
        <f t="shared" si="35"/>
        <v>0</v>
      </c>
      <c r="BJ36" s="700">
        <f t="shared" si="36"/>
        <v>0</v>
      </c>
      <c r="BK36" s="700">
        <f t="shared" si="37"/>
        <v>0</v>
      </c>
      <c r="BL36" s="700">
        <f t="shared" si="38"/>
        <v>0</v>
      </c>
      <c r="BM36" s="701">
        <f t="shared" si="39"/>
        <v>0</v>
      </c>
      <c r="BN36" s="701">
        <f t="shared" si="40"/>
        <v>0</v>
      </c>
      <c r="BO36" s="701">
        <f t="shared" si="41"/>
        <v>0</v>
      </c>
      <c r="BP36" s="698">
        <f t="shared" si="42"/>
        <v>0</v>
      </c>
      <c r="BQ36" s="698">
        <f t="shared" si="43"/>
        <v>0</v>
      </c>
      <c r="BR36" s="698">
        <f t="shared" si="44"/>
        <v>0</v>
      </c>
      <c r="BS36" s="275">
        <f>SUMIFS($H$4:$H$48,$F$4:$F$48,AQ34,$B$4:$B$48,"&gt;0")</f>
        <v>0</v>
      </c>
      <c r="BT36" s="275">
        <f>SUMIFS($I$4:$I$48,$F$4:$F$48,AQ34,$B$4:$B$48,"&gt;0")</f>
        <v>0</v>
      </c>
      <c r="BU36" s="275">
        <f>SUMIFS($J$4:$J$48,$F$4:$F$48,AQ34,$B$4:$B$48,"&gt;0")</f>
        <v>0</v>
      </c>
      <c r="BV36" s="276"/>
      <c r="BW36" s="1056"/>
      <c r="BX36" s="1026"/>
    </row>
    <row r="37" spans="1:76" ht="13.35" customHeight="1" x14ac:dyDescent="0.45">
      <c r="A37" s="1003" t="str">
        <f t="shared" si="0"/>
        <v>!</v>
      </c>
      <c r="B37" s="721"/>
      <c r="C37" s="1180"/>
      <c r="D37" s="722"/>
      <c r="E37" s="585"/>
      <c r="F37" s="586"/>
      <c r="G37" s="592"/>
      <c r="H37" s="1195"/>
      <c r="I37" s="1192"/>
      <c r="J37" s="1196"/>
      <c r="K37" s="1057">
        <f t="shared" si="4"/>
        <v>0</v>
      </c>
      <c r="L37" s="1049">
        <f t="shared" si="2"/>
        <v>0</v>
      </c>
      <c r="M37" s="1050">
        <f>IF(AND(B37&gt;0,B37&lt;&gt;"x",M36&lt;&gt;0),+M36+1,0)</f>
        <v>0</v>
      </c>
      <c r="N37" s="1051">
        <f t="shared" si="5"/>
        <v>0</v>
      </c>
      <c r="O37" s="87">
        <f t="shared" si="6"/>
        <v>0</v>
      </c>
      <c r="P37" s="87" t="str">
        <f t="shared" si="7"/>
        <v/>
      </c>
      <c r="Q37" s="1052">
        <f t="shared" si="8"/>
        <v>0</v>
      </c>
      <c r="R37" s="87">
        <f t="shared" si="9"/>
        <v>0</v>
      </c>
      <c r="S37" s="87" t="str">
        <f t="shared" si="10"/>
        <v/>
      </c>
      <c r="T37" s="1052">
        <f t="shared" si="11"/>
        <v>0</v>
      </c>
      <c r="U37" s="87">
        <f t="shared" si="12"/>
        <v>0</v>
      </c>
      <c r="V37" s="87" t="str">
        <f t="shared" si="13"/>
        <v/>
      </c>
      <c r="W37" s="1052">
        <f t="shared" si="14"/>
        <v>1</v>
      </c>
      <c r="X37" s="87">
        <f t="shared" si="15"/>
        <v>0</v>
      </c>
      <c r="Y37" s="87">
        <f t="shared" si="16"/>
        <v>0</v>
      </c>
      <c r="Z37" s="1052">
        <f t="shared" si="17"/>
        <v>1</v>
      </c>
      <c r="AA37" s="87">
        <f t="shared" si="18"/>
        <v>0</v>
      </c>
      <c r="AB37" s="87">
        <f t="shared" si="19"/>
        <v>0</v>
      </c>
      <c r="AC37" s="1052">
        <f t="shared" si="20"/>
        <v>1</v>
      </c>
      <c r="AD37" s="87">
        <f t="shared" si="21"/>
        <v>0</v>
      </c>
      <c r="AE37" s="87">
        <f t="shared" si="22"/>
        <v>0</v>
      </c>
      <c r="AF37" s="1052">
        <f t="shared" si="23"/>
        <v>1</v>
      </c>
      <c r="AG37" s="87">
        <f t="shared" si="24"/>
        <v>0</v>
      </c>
      <c r="AH37" s="87">
        <f t="shared" si="25"/>
        <v>0</v>
      </c>
      <c r="AI37" s="1052">
        <f t="shared" si="26"/>
        <v>1</v>
      </c>
      <c r="AJ37" s="87">
        <f t="shared" si="27"/>
        <v>0</v>
      </c>
      <c r="AK37" s="87">
        <f t="shared" si="28"/>
        <v>0</v>
      </c>
      <c r="AL37" s="1052">
        <f t="shared" si="29"/>
        <v>0</v>
      </c>
      <c r="AM37" s="91">
        <f t="shared" si="30"/>
        <v>0</v>
      </c>
      <c r="AN37" s="91" t="str">
        <f t="shared" si="31"/>
        <v/>
      </c>
      <c r="AO37" s="1058">
        <f>+Parameter!$D$10</f>
        <v>0</v>
      </c>
      <c r="AP37" s="1054">
        <f t="shared" si="32"/>
        <v>0</v>
      </c>
      <c r="AQ37" s="399">
        <f>+Parameter!AH37</f>
        <v>0</v>
      </c>
      <c r="AR37" s="399">
        <f>+Parameter!AI37</f>
        <v>0</v>
      </c>
      <c r="AS37" s="367">
        <f>SUMIFS($I$4:$I$48,$F$4:$F$48,AQ34,$E$4:$E$48,AQ37)+SUMIFS($J$4:$J$48,$F$4:$F$48,AQ34,$E$4:$E$48,AQ37)+SUMIFS($H$4:$H$48,$F$4:$F$48,AQ34,$E$4:$E$48,AQ37)</f>
        <v>0</v>
      </c>
      <c r="AT37" s="367"/>
      <c r="AU37" s="399">
        <f>+Parameter!AL37</f>
        <v>0</v>
      </c>
      <c r="AV37" s="399">
        <f>+Parameter!AM37</f>
        <v>0</v>
      </c>
      <c r="AW37" s="367">
        <f>SUMIFS($I$4:$I$48,$F$4:$F$48,AQ34,$E$4:$E$48,AU37)+SUMIFS($J$4:$J$48,$F$4:$F$48,AQ34,$E$4:$E$48,AU37)+SUMIFS($H$4:$H$48,$F$4:$F$48,AQ34,$E$4:$E$48,AU37)</f>
        <v>0</v>
      </c>
      <c r="AX37" s="367"/>
      <c r="AY37" s="399">
        <f>+Parameter!AP37</f>
        <v>0</v>
      </c>
      <c r="AZ37" s="399">
        <f>+Parameter!AQ37</f>
        <v>0</v>
      </c>
      <c r="BA37" s="367">
        <f>SUMIFS($I$4:$I$48,$F$4:$F$48,AQ34,$E$4:$E$48,AY37)+SUMIFS($J$4:$J$48,$F$4:$F$48,AQ34,$E$4:$E$48,AY37)+SUMIFS($H$4:$H$48,$F$4:$F$48,AQ34,$E$4:$E$48,AY37)</f>
        <v>0</v>
      </c>
      <c r="BB37" s="372" t="str">
        <f>IF(BB38&lt;&gt;0,"Monatsende","")</f>
        <v/>
      </c>
      <c r="BD37" s="268"/>
      <c r="BE37" s="274">
        <f>IF($I$2=AQ34,1,IF($I$2=Jahr!$M$7,1,0))</f>
        <v>1</v>
      </c>
      <c r="BF37" s="728">
        <v>1</v>
      </c>
      <c r="BG37" s="699">
        <f t="shared" si="33"/>
        <v>0</v>
      </c>
      <c r="BH37" s="699">
        <f t="shared" si="34"/>
        <v>0</v>
      </c>
      <c r="BI37" s="699">
        <f t="shared" si="35"/>
        <v>0</v>
      </c>
      <c r="BJ37" s="700">
        <f t="shared" si="36"/>
        <v>0</v>
      </c>
      <c r="BK37" s="700">
        <f t="shared" si="37"/>
        <v>0</v>
      </c>
      <c r="BL37" s="700">
        <f t="shared" si="38"/>
        <v>0</v>
      </c>
      <c r="BM37" s="701">
        <f t="shared" si="39"/>
        <v>0</v>
      </c>
      <c r="BN37" s="701">
        <f t="shared" si="40"/>
        <v>0</v>
      </c>
      <c r="BO37" s="701">
        <f t="shared" si="41"/>
        <v>0</v>
      </c>
      <c r="BP37" s="698">
        <f t="shared" si="42"/>
        <v>0</v>
      </c>
      <c r="BQ37" s="698">
        <f t="shared" si="43"/>
        <v>0</v>
      </c>
      <c r="BR37" s="698">
        <f t="shared" si="44"/>
        <v>0</v>
      </c>
      <c r="BS37" s="270" t="s">
        <v>22</v>
      </c>
      <c r="BV37" s="1055"/>
      <c r="BW37" s="1056"/>
      <c r="BX37" s="1026"/>
    </row>
    <row r="38" spans="1:76" ht="13.35" customHeight="1" x14ac:dyDescent="0.45">
      <c r="A38" s="1003" t="str">
        <f t="shared" si="0"/>
        <v>!</v>
      </c>
      <c r="B38" s="721"/>
      <c r="C38" s="1180"/>
      <c r="D38" s="722"/>
      <c r="E38" s="585"/>
      <c r="F38" s="586"/>
      <c r="G38" s="592"/>
      <c r="H38" s="1195"/>
      <c r="I38" s="1192"/>
      <c r="J38" s="1196"/>
      <c r="K38" s="1057">
        <f t="shared" si="4"/>
        <v>0</v>
      </c>
      <c r="L38" s="1049">
        <f t="shared" si="2"/>
        <v>0</v>
      </c>
      <c r="M38" s="1050">
        <f t="shared" si="47"/>
        <v>0</v>
      </c>
      <c r="N38" s="1051">
        <f t="shared" si="5"/>
        <v>0</v>
      </c>
      <c r="O38" s="87">
        <f t="shared" si="6"/>
        <v>0</v>
      </c>
      <c r="P38" s="87" t="str">
        <f t="shared" si="7"/>
        <v/>
      </c>
      <c r="Q38" s="1052">
        <f t="shared" si="8"/>
        <v>0</v>
      </c>
      <c r="R38" s="87">
        <f t="shared" si="9"/>
        <v>0</v>
      </c>
      <c r="S38" s="87" t="str">
        <f t="shared" si="10"/>
        <v/>
      </c>
      <c r="T38" s="1052">
        <f t="shared" si="11"/>
        <v>0</v>
      </c>
      <c r="U38" s="87">
        <f t="shared" si="12"/>
        <v>0</v>
      </c>
      <c r="V38" s="87" t="str">
        <f t="shared" si="13"/>
        <v/>
      </c>
      <c r="W38" s="1052">
        <f t="shared" si="14"/>
        <v>1</v>
      </c>
      <c r="X38" s="87">
        <f t="shared" si="15"/>
        <v>0</v>
      </c>
      <c r="Y38" s="87">
        <f t="shared" si="16"/>
        <v>0</v>
      </c>
      <c r="Z38" s="1052">
        <f t="shared" si="17"/>
        <v>1</v>
      </c>
      <c r="AA38" s="87">
        <f t="shared" si="18"/>
        <v>0</v>
      </c>
      <c r="AB38" s="87">
        <f t="shared" si="19"/>
        <v>0</v>
      </c>
      <c r="AC38" s="1052">
        <f t="shared" si="20"/>
        <v>1</v>
      </c>
      <c r="AD38" s="87">
        <f t="shared" si="21"/>
        <v>0</v>
      </c>
      <c r="AE38" s="87">
        <f t="shared" si="22"/>
        <v>0</v>
      </c>
      <c r="AF38" s="1052">
        <f t="shared" si="23"/>
        <v>1</v>
      </c>
      <c r="AG38" s="87">
        <f t="shared" si="24"/>
        <v>0</v>
      </c>
      <c r="AH38" s="87">
        <f t="shared" si="25"/>
        <v>0</v>
      </c>
      <c r="AI38" s="1052">
        <f t="shared" si="26"/>
        <v>1</v>
      </c>
      <c r="AJ38" s="87">
        <f t="shared" si="27"/>
        <v>0</v>
      </c>
      <c r="AK38" s="87">
        <f t="shared" si="28"/>
        <v>0</v>
      </c>
      <c r="AL38" s="1052">
        <f t="shared" si="29"/>
        <v>0</v>
      </c>
      <c r="AM38" s="91">
        <f t="shared" si="30"/>
        <v>0</v>
      </c>
      <c r="AN38" s="91" t="str">
        <f t="shared" si="31"/>
        <v/>
      </c>
      <c r="AO38" s="1058">
        <f>+Parameter!$D$10</f>
        <v>0</v>
      </c>
      <c r="AP38" s="1054">
        <f t="shared" si="32"/>
        <v>0</v>
      </c>
      <c r="AQ38" s="400">
        <f>+Parameter!AH38</f>
        <v>0</v>
      </c>
      <c r="AR38" s="400">
        <f>+Parameter!AI38</f>
        <v>0</v>
      </c>
      <c r="AS38" s="367">
        <f>SUMIFS($I$4:$I$48,$F$4:$F$48,AQ34,$E$4:$E$48,AQ38)+SUMIFS($J$4:$J$48,$F$4:$F$48,AQ34,$E$4:$E$48,AQ38)+SUMIFS($H$4:$H$48,$F$4:$F$48,AQ34,$E$4:$E$48,AQ38)</f>
        <v>0</v>
      </c>
      <c r="AT38" s="373"/>
      <c r="AU38" s="400">
        <f>+Parameter!AL38</f>
        <v>0</v>
      </c>
      <c r="AV38" s="400">
        <f>+Parameter!AM38</f>
        <v>0</v>
      </c>
      <c r="AW38" s="367">
        <f>SUMIFS($I$4:$I$48,$F$4:$F$48,AQ34,$E$4:$E$48,AU38)+SUMIFS($J$4:$J$48,$F$4:$F$48,AQ34,$E$4:$E$48,AU38)+SUMIFS($H$4:$H$48,$F$4:$F$48,AQ34,$E$4:$E$48,AU38)</f>
        <v>0</v>
      </c>
      <c r="AX38" s="373"/>
      <c r="AY38" s="400">
        <f>+Parameter!AP38</f>
        <v>0</v>
      </c>
      <c r="AZ38" s="400">
        <f>+Parameter!AQ38</f>
        <v>0</v>
      </c>
      <c r="BA38" s="367">
        <f>SUMIFS($I$4:$I$48,$F$4:$F$48,AQ34,$E$4:$E$48,AY38)+SUMIFS($J$4:$J$48,$F$4:$F$48,AQ34,$E$4:$E$48,AY38)+SUMIFS($H$4:$H$48,$F$4:$F$48,AQ34,$E$4:$E$48,AY38)</f>
        <v>0</v>
      </c>
      <c r="BB38" s="375">
        <f>+AH3</f>
        <v>0</v>
      </c>
      <c r="BD38" s="268"/>
      <c r="BE38" s="274">
        <f>IF($I$2=AQ34,1,IF($I$2=Jahr!$M$7,1,0))</f>
        <v>1</v>
      </c>
      <c r="BF38" s="728">
        <v>1</v>
      </c>
      <c r="BG38" s="702">
        <f t="shared" si="33"/>
        <v>0</v>
      </c>
      <c r="BH38" s="702">
        <f t="shared" si="34"/>
        <v>0</v>
      </c>
      <c r="BI38" s="702">
        <f t="shared" si="35"/>
        <v>0</v>
      </c>
      <c r="BJ38" s="703">
        <f t="shared" si="36"/>
        <v>0</v>
      </c>
      <c r="BK38" s="703">
        <f t="shared" si="37"/>
        <v>0</v>
      </c>
      <c r="BL38" s="703">
        <f t="shared" si="38"/>
        <v>0</v>
      </c>
      <c r="BM38" s="704">
        <f t="shared" si="39"/>
        <v>0</v>
      </c>
      <c r="BN38" s="704">
        <f t="shared" si="40"/>
        <v>0</v>
      </c>
      <c r="BO38" s="704">
        <f t="shared" si="41"/>
        <v>0</v>
      </c>
      <c r="BP38" s="705">
        <f t="shared" si="42"/>
        <v>0</v>
      </c>
      <c r="BQ38" s="705">
        <f t="shared" si="43"/>
        <v>0</v>
      </c>
      <c r="BR38" s="705">
        <f t="shared" si="44"/>
        <v>0</v>
      </c>
      <c r="BS38" s="277">
        <f>SUMIFS($H$4:$H$48,$F$4:$F$48,AQ34)</f>
        <v>0</v>
      </c>
      <c r="BT38" s="277">
        <f>SUMIFS($I$4:$I$48,$F$4:$F$48,AQ34)</f>
        <v>0</v>
      </c>
      <c r="BU38" s="277">
        <f>SUMIFS($J$4:$J$48,$F$4:$F$48,AQ34)</f>
        <v>0</v>
      </c>
      <c r="BV38" s="278">
        <f>IF($AP$2=0,+BW38-BB34,0)</f>
        <v>0</v>
      </c>
      <c r="BW38" s="1059">
        <f>+AH$50</f>
        <v>0</v>
      </c>
      <c r="BX38" s="1026"/>
    </row>
    <row r="39" spans="1:76" ht="13.35" customHeight="1" x14ac:dyDescent="0.45">
      <c r="A39" s="1003" t="str">
        <f t="shared" si="0"/>
        <v>!</v>
      </c>
      <c r="B39" s="721"/>
      <c r="C39" s="1180"/>
      <c r="D39" s="722"/>
      <c r="E39" s="585"/>
      <c r="F39" s="586"/>
      <c r="G39" s="592"/>
      <c r="H39" s="1195"/>
      <c r="I39" s="1192"/>
      <c r="J39" s="1196"/>
      <c r="K39" s="1057">
        <f t="shared" si="4"/>
        <v>0</v>
      </c>
      <c r="L39" s="1049">
        <f t="shared" si="2"/>
        <v>0</v>
      </c>
      <c r="M39" s="1050">
        <f>IF(AND(B39&gt;0,B39&lt;&gt;"x",M38&lt;&gt;0),+M38+1,0)</f>
        <v>0</v>
      </c>
      <c r="N39" s="1051">
        <f t="shared" si="5"/>
        <v>0</v>
      </c>
      <c r="O39" s="87">
        <f t="shared" si="6"/>
        <v>0</v>
      </c>
      <c r="P39" s="87" t="str">
        <f t="shared" si="7"/>
        <v/>
      </c>
      <c r="Q39" s="1052">
        <f t="shared" si="8"/>
        <v>0</v>
      </c>
      <c r="R39" s="87">
        <f t="shared" si="9"/>
        <v>0</v>
      </c>
      <c r="S39" s="87" t="str">
        <f t="shared" si="10"/>
        <v/>
      </c>
      <c r="T39" s="1052">
        <f t="shared" si="11"/>
        <v>0</v>
      </c>
      <c r="U39" s="87">
        <f t="shared" si="12"/>
        <v>0</v>
      </c>
      <c r="V39" s="87" t="str">
        <f t="shared" si="13"/>
        <v/>
      </c>
      <c r="W39" s="1052">
        <f t="shared" si="14"/>
        <v>1</v>
      </c>
      <c r="X39" s="87">
        <f t="shared" si="15"/>
        <v>0</v>
      </c>
      <c r="Y39" s="87">
        <f t="shared" si="16"/>
        <v>0</v>
      </c>
      <c r="Z39" s="1052">
        <f t="shared" si="17"/>
        <v>1</v>
      </c>
      <c r="AA39" s="87">
        <f t="shared" si="18"/>
        <v>0</v>
      </c>
      <c r="AB39" s="87">
        <f t="shared" si="19"/>
        <v>0</v>
      </c>
      <c r="AC39" s="1052">
        <f t="shared" si="20"/>
        <v>1</v>
      </c>
      <c r="AD39" s="87">
        <f t="shared" si="21"/>
        <v>0</v>
      </c>
      <c r="AE39" s="87">
        <f t="shared" si="22"/>
        <v>0</v>
      </c>
      <c r="AF39" s="1052">
        <f t="shared" si="23"/>
        <v>1</v>
      </c>
      <c r="AG39" s="87">
        <f t="shared" si="24"/>
        <v>0</v>
      </c>
      <c r="AH39" s="87">
        <f t="shared" si="25"/>
        <v>0</v>
      </c>
      <c r="AI39" s="1052">
        <f t="shared" si="26"/>
        <v>1</v>
      </c>
      <c r="AJ39" s="87">
        <f t="shared" si="27"/>
        <v>0</v>
      </c>
      <c r="AK39" s="87">
        <f t="shared" si="28"/>
        <v>0</v>
      </c>
      <c r="AL39" s="1052">
        <f t="shared" si="29"/>
        <v>0</v>
      </c>
      <c r="AM39" s="91">
        <f t="shared" si="30"/>
        <v>0</v>
      </c>
      <c r="AN39" s="91" t="str">
        <f t="shared" si="31"/>
        <v/>
      </c>
      <c r="AO39" s="1053">
        <f>IF(AP39="E",1,0)</f>
        <v>0</v>
      </c>
      <c r="AP39" s="1054">
        <f t="shared" si="32"/>
        <v>0</v>
      </c>
      <c r="AQ39" s="221" t="str">
        <f>+Parameter!AH39</f>
        <v>#</v>
      </c>
      <c r="AR39" s="631"/>
      <c r="AS39" s="632">
        <f>SUM(AS40:AS43)</f>
        <v>0</v>
      </c>
      <c r="AT39" s="632"/>
      <c r="AU39" s="632"/>
      <c r="AV39" s="632"/>
      <c r="AW39" s="632">
        <f>SUM(AW40:AW43)</f>
        <v>0</v>
      </c>
      <c r="AX39" s="632"/>
      <c r="AY39" s="632"/>
      <c r="AZ39" s="632"/>
      <c r="BA39" s="632">
        <f>SUM(BA40:BA43)</f>
        <v>0</v>
      </c>
      <c r="BB39" s="634">
        <f>+BA39+AW39+AS39</f>
        <v>0</v>
      </c>
      <c r="BD39" s="268"/>
      <c r="BE39" s="274">
        <f>IF($I$2=AQ39,1,IF($I$2=Jahr!$M$7,1,0))</f>
        <v>1</v>
      </c>
      <c r="BF39" s="728">
        <v>1</v>
      </c>
      <c r="BG39" s="227"/>
      <c r="BH39" s="227"/>
      <c r="BI39" s="227"/>
      <c r="BJ39" s="227"/>
      <c r="BK39" s="227"/>
      <c r="BL39" s="227"/>
      <c r="BM39" s="227"/>
      <c r="BN39" s="227"/>
      <c r="BO39" s="227"/>
      <c r="BP39" s="273"/>
      <c r="BQ39" s="273"/>
      <c r="BR39" s="273"/>
      <c r="BV39" s="1055"/>
      <c r="BW39" s="1056"/>
      <c r="BX39" s="1026"/>
    </row>
    <row r="40" spans="1:76" ht="13.35" customHeight="1" x14ac:dyDescent="0.45">
      <c r="A40" s="1003" t="str">
        <f t="shared" si="0"/>
        <v>!</v>
      </c>
      <c r="B40" s="721"/>
      <c r="C40" s="1180"/>
      <c r="D40" s="722"/>
      <c r="E40" s="585"/>
      <c r="F40" s="586"/>
      <c r="G40" s="592"/>
      <c r="H40" s="1195"/>
      <c r="I40" s="1192"/>
      <c r="J40" s="1196"/>
      <c r="K40" s="1057">
        <f t="shared" si="4"/>
        <v>0</v>
      </c>
      <c r="L40" s="1049">
        <f t="shared" si="2"/>
        <v>0</v>
      </c>
      <c r="M40" s="1050">
        <f t="shared" si="47"/>
        <v>0</v>
      </c>
      <c r="N40" s="1051">
        <f t="shared" si="5"/>
        <v>0</v>
      </c>
      <c r="O40" s="87">
        <f t="shared" si="6"/>
        <v>0</v>
      </c>
      <c r="P40" s="87" t="str">
        <f t="shared" si="7"/>
        <v/>
      </c>
      <c r="Q40" s="1052">
        <f t="shared" si="8"/>
        <v>0</v>
      </c>
      <c r="R40" s="87">
        <f t="shared" si="9"/>
        <v>0</v>
      </c>
      <c r="S40" s="87" t="str">
        <f t="shared" si="10"/>
        <v/>
      </c>
      <c r="T40" s="1052">
        <f t="shared" si="11"/>
        <v>0</v>
      </c>
      <c r="U40" s="87">
        <f t="shared" si="12"/>
        <v>0</v>
      </c>
      <c r="V40" s="87" t="str">
        <f t="shared" si="13"/>
        <v/>
      </c>
      <c r="W40" s="1052">
        <f t="shared" si="14"/>
        <v>1</v>
      </c>
      <c r="X40" s="87">
        <f t="shared" si="15"/>
        <v>0</v>
      </c>
      <c r="Y40" s="87">
        <f t="shared" si="16"/>
        <v>0</v>
      </c>
      <c r="Z40" s="1052">
        <f t="shared" si="17"/>
        <v>1</v>
      </c>
      <c r="AA40" s="87">
        <f t="shared" si="18"/>
        <v>0</v>
      </c>
      <c r="AB40" s="87">
        <f t="shared" si="19"/>
        <v>0</v>
      </c>
      <c r="AC40" s="1052">
        <f t="shared" si="20"/>
        <v>1</v>
      </c>
      <c r="AD40" s="87">
        <f t="shared" si="21"/>
        <v>0</v>
      </c>
      <c r="AE40" s="87">
        <f t="shared" si="22"/>
        <v>0</v>
      </c>
      <c r="AF40" s="1052">
        <f t="shared" si="23"/>
        <v>1</v>
      </c>
      <c r="AG40" s="87">
        <f t="shared" si="24"/>
        <v>0</v>
      </c>
      <c r="AH40" s="87">
        <f t="shared" si="25"/>
        <v>0</v>
      </c>
      <c r="AI40" s="1052">
        <f t="shared" si="26"/>
        <v>1</v>
      </c>
      <c r="AJ40" s="87">
        <f t="shared" si="27"/>
        <v>0</v>
      </c>
      <c r="AK40" s="87">
        <f t="shared" si="28"/>
        <v>0</v>
      </c>
      <c r="AL40" s="1052">
        <f t="shared" si="29"/>
        <v>0</v>
      </c>
      <c r="AM40" s="91">
        <f t="shared" si="30"/>
        <v>0</v>
      </c>
      <c r="AN40" s="91" t="str">
        <f t="shared" si="31"/>
        <v/>
      </c>
      <c r="AO40" s="1058">
        <f>+Parameter!$D$11</f>
        <v>0</v>
      </c>
      <c r="AP40" s="1054">
        <f t="shared" si="32"/>
        <v>0</v>
      </c>
      <c r="AQ40" s="401">
        <f>+Parameter!AH40</f>
        <v>0</v>
      </c>
      <c r="AR40" s="402">
        <f>+Parameter!AI40</f>
        <v>0</v>
      </c>
      <c r="AS40" s="403">
        <f>SUMIFS($I$4:$I$48,$F$4:$F$48,AQ39,$E$4:$E$48,AQ40)+SUMIFS($J$4:$J$48,$F$4:$F$48,AQ39,$E$4:$E$48,AQ40)+SUMIFS($H$4:$H$48,$F$4:$F$48,AQ39,$E$4:$E$48,AQ40)</f>
        <v>0</v>
      </c>
      <c r="AT40" s="379"/>
      <c r="AU40" s="401">
        <f>+Parameter!AL40</f>
        <v>0</v>
      </c>
      <c r="AV40" s="402">
        <f>+Parameter!AM40</f>
        <v>0</v>
      </c>
      <c r="AW40" s="403">
        <f>SUMIFS($I$4:$I$48,$F$4:$F$48,AQ39,$E$4:$E$48,AU40)+SUMIFS($J$4:$J$48,$F$4:$F$48,AQ39,$E$4:$E$48,AU40)+SUMIFS($H$4:$H$48,$F$4:$F$48,AQ39,$E$4:$E$48,AU40)</f>
        <v>0</v>
      </c>
      <c r="AX40" s="403"/>
      <c r="AY40" s="401">
        <f>+Parameter!AP40</f>
        <v>0</v>
      </c>
      <c r="AZ40" s="402">
        <f>+Parameter!AQ40</f>
        <v>0</v>
      </c>
      <c r="BA40" s="403">
        <f>SUMIFS($I$4:$I$48,$F$4:$F$48,AQ39,$E$4:$E$48,AY40)+SUMIFS($J$4:$J$48,$F$4:$F$48,AQ39,$E$4:$E$48,AY40)+SUMIFS($H$4:$H$48,$F$4:$F$48,AQ39,$E$4:$E$48,AY40)</f>
        <v>0</v>
      </c>
      <c r="BB40" s="370" t="str">
        <f>IF(AND($B$50="y",BB41&lt;&gt;0),"aktuell","")</f>
        <v/>
      </c>
      <c r="BD40" s="268"/>
      <c r="BE40" s="274">
        <f>IF($I$2=AQ39,1,IF($I$2=Jahr!$M$7,1,0))</f>
        <v>1</v>
      </c>
      <c r="BF40" s="728">
        <v>1</v>
      </c>
      <c r="BG40" s="699">
        <f t="shared" si="33"/>
        <v>0</v>
      </c>
      <c r="BH40" s="699">
        <f t="shared" si="34"/>
        <v>0</v>
      </c>
      <c r="BI40" s="699">
        <f t="shared" si="35"/>
        <v>0</v>
      </c>
      <c r="BJ40" s="700">
        <f t="shared" si="36"/>
        <v>0</v>
      </c>
      <c r="BK40" s="700">
        <f t="shared" si="37"/>
        <v>0</v>
      </c>
      <c r="BL40" s="700">
        <f t="shared" si="38"/>
        <v>0</v>
      </c>
      <c r="BM40" s="701">
        <f t="shared" si="39"/>
        <v>0</v>
      </c>
      <c r="BN40" s="701">
        <f t="shared" si="40"/>
        <v>0</v>
      </c>
      <c r="BO40" s="701">
        <f t="shared" si="41"/>
        <v>0</v>
      </c>
      <c r="BP40" s="698">
        <f t="shared" si="42"/>
        <v>0</v>
      </c>
      <c r="BQ40" s="698">
        <f t="shared" si="43"/>
        <v>0</v>
      </c>
      <c r="BR40" s="698">
        <f t="shared" si="44"/>
        <v>0</v>
      </c>
      <c r="BS40" s="270" t="s">
        <v>8</v>
      </c>
      <c r="BV40" s="1055"/>
      <c r="BW40" s="1056"/>
      <c r="BX40" s="1026"/>
    </row>
    <row r="41" spans="1:76" ht="13.35" customHeight="1" x14ac:dyDescent="0.45">
      <c r="A41" s="1003" t="str">
        <f t="shared" si="0"/>
        <v>!</v>
      </c>
      <c r="B41" s="721"/>
      <c r="C41" s="1180"/>
      <c r="D41" s="722"/>
      <c r="E41" s="585"/>
      <c r="F41" s="586"/>
      <c r="G41" s="592"/>
      <c r="H41" s="1195"/>
      <c r="I41" s="1192"/>
      <c r="J41" s="1196"/>
      <c r="K41" s="1057">
        <f t="shared" si="4"/>
        <v>0</v>
      </c>
      <c r="L41" s="1049">
        <f t="shared" si="2"/>
        <v>0</v>
      </c>
      <c r="M41" s="1050">
        <f t="shared" si="47"/>
        <v>0</v>
      </c>
      <c r="N41" s="1051">
        <f t="shared" si="5"/>
        <v>0</v>
      </c>
      <c r="O41" s="87">
        <f t="shared" si="6"/>
        <v>0</v>
      </c>
      <c r="P41" s="87" t="str">
        <f t="shared" si="7"/>
        <v/>
      </c>
      <c r="Q41" s="1052">
        <f t="shared" si="8"/>
        <v>0</v>
      </c>
      <c r="R41" s="87">
        <f t="shared" si="9"/>
        <v>0</v>
      </c>
      <c r="S41" s="87" t="str">
        <f t="shared" si="10"/>
        <v/>
      </c>
      <c r="T41" s="1052">
        <f t="shared" si="11"/>
        <v>0</v>
      </c>
      <c r="U41" s="87">
        <f t="shared" si="12"/>
        <v>0</v>
      </c>
      <c r="V41" s="87" t="str">
        <f t="shared" si="13"/>
        <v/>
      </c>
      <c r="W41" s="1052">
        <f t="shared" si="14"/>
        <v>1</v>
      </c>
      <c r="X41" s="87">
        <f t="shared" si="15"/>
        <v>0</v>
      </c>
      <c r="Y41" s="87">
        <f t="shared" si="16"/>
        <v>0</v>
      </c>
      <c r="Z41" s="1052">
        <f t="shared" si="17"/>
        <v>1</v>
      </c>
      <c r="AA41" s="87">
        <f t="shared" si="18"/>
        <v>0</v>
      </c>
      <c r="AB41" s="87">
        <f t="shared" si="19"/>
        <v>0</v>
      </c>
      <c r="AC41" s="1052">
        <f t="shared" si="20"/>
        <v>1</v>
      </c>
      <c r="AD41" s="87">
        <f t="shared" si="21"/>
        <v>0</v>
      </c>
      <c r="AE41" s="87">
        <f t="shared" si="22"/>
        <v>0</v>
      </c>
      <c r="AF41" s="1052">
        <f t="shared" si="23"/>
        <v>1</v>
      </c>
      <c r="AG41" s="87">
        <f t="shared" si="24"/>
        <v>0</v>
      </c>
      <c r="AH41" s="87">
        <f t="shared" si="25"/>
        <v>0</v>
      </c>
      <c r="AI41" s="1052">
        <f t="shared" si="26"/>
        <v>1</v>
      </c>
      <c r="AJ41" s="87">
        <f t="shared" si="27"/>
        <v>0</v>
      </c>
      <c r="AK41" s="87">
        <f t="shared" si="28"/>
        <v>0</v>
      </c>
      <c r="AL41" s="1052">
        <f t="shared" si="29"/>
        <v>0</v>
      </c>
      <c r="AM41" s="91">
        <f t="shared" si="30"/>
        <v>0</v>
      </c>
      <c r="AN41" s="91" t="str">
        <f t="shared" si="31"/>
        <v/>
      </c>
      <c r="AO41" s="1058">
        <f>+Parameter!$D$11</f>
        <v>0</v>
      </c>
      <c r="AP41" s="1054">
        <f t="shared" si="32"/>
        <v>0</v>
      </c>
      <c r="AQ41" s="402">
        <f>+Parameter!AH41</f>
        <v>0</v>
      </c>
      <c r="AR41" s="402">
        <f>+Parameter!AI41</f>
        <v>0</v>
      </c>
      <c r="AS41" s="403">
        <f>SUMIFS($I$4:$I$48,$F$4:$F$48,AQ39,$E$4:$E$48,AQ41)+SUMIFS($J$4:$J$48,$F$4:$F$48,AQ39,$E$4:$E$48,AQ41)+SUMIFS($H$4:$H$48,$F$4:$F$48,AQ39,$E$4:$E$48,AQ41)</f>
        <v>0</v>
      </c>
      <c r="AT41" s="379"/>
      <c r="AU41" s="402">
        <f>+Parameter!AL41</f>
        <v>0</v>
      </c>
      <c r="AV41" s="402">
        <f>+Parameter!AM41</f>
        <v>0</v>
      </c>
      <c r="AW41" s="403">
        <f>SUMIFS($I$4:$I$48,$F$4:$F$48,AQ39,$E$4:$E$48,AU41)+SUMIFS($J$4:$J$48,$F$4:$F$48,AQ39,$E$4:$E$48,AU41)+SUMIFS($H$4:$H$48,$F$4:$F$48,AQ39,$E$4:$E$48,AU41)</f>
        <v>0</v>
      </c>
      <c r="AX41" s="403"/>
      <c r="AY41" s="402">
        <f>+Parameter!AP41</f>
        <v>0</v>
      </c>
      <c r="AZ41" s="402">
        <f>+Parameter!AQ41</f>
        <v>0</v>
      </c>
      <c r="BA41" s="403">
        <f>SUMIFS($I$4:$I$48,$F$4:$F$48,AQ39,$E$4:$E$48,AY41)+SUMIFS($J$4:$J$48,$F$4:$F$48,AQ39,$E$4:$E$48,AY41)+SUMIFS($H$4:$H$48,$F$4:$F$48,AQ39,$E$4:$E$48,AY41)</f>
        <v>0</v>
      </c>
      <c r="BB41" s="371">
        <f>+AK2</f>
        <v>0</v>
      </c>
      <c r="BD41" s="268"/>
      <c r="BE41" s="274">
        <f>IF($I$2=AQ39,1,IF($I$2=Jahr!$M$7,1,0))</f>
        <v>1</v>
      </c>
      <c r="BF41" s="728">
        <v>1</v>
      </c>
      <c r="BG41" s="699">
        <f t="shared" si="33"/>
        <v>0</v>
      </c>
      <c r="BH41" s="699">
        <f t="shared" si="34"/>
        <v>0</v>
      </c>
      <c r="BI41" s="699">
        <f t="shared" si="35"/>
        <v>0</v>
      </c>
      <c r="BJ41" s="700">
        <f t="shared" si="36"/>
        <v>0</v>
      </c>
      <c r="BK41" s="700">
        <f t="shared" si="37"/>
        <v>0</v>
      </c>
      <c r="BL41" s="700">
        <f t="shared" si="38"/>
        <v>0</v>
      </c>
      <c r="BM41" s="701">
        <f t="shared" si="39"/>
        <v>0</v>
      </c>
      <c r="BN41" s="701">
        <f t="shared" si="40"/>
        <v>0</v>
      </c>
      <c r="BO41" s="701">
        <f t="shared" si="41"/>
        <v>0</v>
      </c>
      <c r="BP41" s="698">
        <f t="shared" si="42"/>
        <v>0</v>
      </c>
      <c r="BQ41" s="698">
        <f t="shared" si="43"/>
        <v>0</v>
      </c>
      <c r="BR41" s="698">
        <f t="shared" si="44"/>
        <v>0</v>
      </c>
      <c r="BS41" s="275">
        <f>SUMIFS($H$4:$H$48,$F$4:$F$48,AQ39,$B$4:$B$48,"&gt;0")</f>
        <v>0</v>
      </c>
      <c r="BT41" s="275">
        <f>SUMIFS($I$4:$I$48,$F$4:$F$48,AQ39,$B$4:$B$48,"&gt;0")</f>
        <v>0</v>
      </c>
      <c r="BU41" s="275">
        <f>SUMIFS($J$4:$J$48,$F$4:$F$48,AQ39,$B$4:$B$48,"&gt;0")</f>
        <v>0</v>
      </c>
      <c r="BV41" s="276"/>
      <c r="BW41" s="1056"/>
      <c r="BX41" s="1026"/>
    </row>
    <row r="42" spans="1:76" ht="13.35" customHeight="1" x14ac:dyDescent="0.45">
      <c r="A42" s="1003" t="str">
        <f t="shared" si="0"/>
        <v>!</v>
      </c>
      <c r="B42" s="721"/>
      <c r="C42" s="1180"/>
      <c r="D42" s="722"/>
      <c r="E42" s="585"/>
      <c r="F42" s="586"/>
      <c r="G42" s="592"/>
      <c r="H42" s="1195"/>
      <c r="I42" s="1192"/>
      <c r="J42" s="1196"/>
      <c r="K42" s="1057">
        <f t="shared" si="4"/>
        <v>0</v>
      </c>
      <c r="L42" s="1049">
        <f t="shared" si="2"/>
        <v>0</v>
      </c>
      <c r="M42" s="1050">
        <f t="shared" si="47"/>
        <v>0</v>
      </c>
      <c r="N42" s="1051">
        <f t="shared" si="5"/>
        <v>0</v>
      </c>
      <c r="O42" s="87">
        <f t="shared" si="6"/>
        <v>0</v>
      </c>
      <c r="P42" s="87" t="str">
        <f t="shared" si="7"/>
        <v/>
      </c>
      <c r="Q42" s="1052">
        <f t="shared" si="8"/>
        <v>0</v>
      </c>
      <c r="R42" s="87">
        <f t="shared" si="9"/>
        <v>0</v>
      </c>
      <c r="S42" s="87" t="str">
        <f t="shared" si="10"/>
        <v/>
      </c>
      <c r="T42" s="1052">
        <f t="shared" si="11"/>
        <v>0</v>
      </c>
      <c r="U42" s="87">
        <f t="shared" si="12"/>
        <v>0</v>
      </c>
      <c r="V42" s="87" t="str">
        <f t="shared" si="13"/>
        <v/>
      </c>
      <c r="W42" s="1052">
        <f t="shared" si="14"/>
        <v>1</v>
      </c>
      <c r="X42" s="87">
        <f t="shared" si="15"/>
        <v>0</v>
      </c>
      <c r="Y42" s="87">
        <f t="shared" si="16"/>
        <v>0</v>
      </c>
      <c r="Z42" s="1052">
        <f t="shared" si="17"/>
        <v>1</v>
      </c>
      <c r="AA42" s="87">
        <f t="shared" si="18"/>
        <v>0</v>
      </c>
      <c r="AB42" s="87">
        <f t="shared" si="19"/>
        <v>0</v>
      </c>
      <c r="AC42" s="1052">
        <f t="shared" si="20"/>
        <v>1</v>
      </c>
      <c r="AD42" s="87">
        <f t="shared" si="21"/>
        <v>0</v>
      </c>
      <c r="AE42" s="87">
        <f t="shared" si="22"/>
        <v>0</v>
      </c>
      <c r="AF42" s="1052">
        <f t="shared" si="23"/>
        <v>1</v>
      </c>
      <c r="AG42" s="87">
        <f t="shared" si="24"/>
        <v>0</v>
      </c>
      <c r="AH42" s="87">
        <f t="shared" si="25"/>
        <v>0</v>
      </c>
      <c r="AI42" s="1052">
        <f t="shared" si="26"/>
        <v>1</v>
      </c>
      <c r="AJ42" s="87">
        <f t="shared" si="27"/>
        <v>0</v>
      </c>
      <c r="AK42" s="87">
        <f t="shared" si="28"/>
        <v>0</v>
      </c>
      <c r="AL42" s="1052">
        <f t="shared" si="29"/>
        <v>0</v>
      </c>
      <c r="AM42" s="91">
        <f t="shared" si="30"/>
        <v>0</v>
      </c>
      <c r="AN42" s="91" t="str">
        <f t="shared" si="31"/>
        <v/>
      </c>
      <c r="AO42" s="1058">
        <f>+Parameter!$D$11</f>
        <v>0</v>
      </c>
      <c r="AP42" s="1054">
        <f t="shared" si="32"/>
        <v>0</v>
      </c>
      <c r="AQ42" s="402">
        <f>+Parameter!AH42</f>
        <v>0</v>
      </c>
      <c r="AR42" s="402">
        <f>+Parameter!AI42</f>
        <v>0</v>
      </c>
      <c r="AS42" s="403">
        <f>SUMIFS($I$4:$I$48,$F$4:$F$48,AQ39,$E$4:$E$48,AQ42)+SUMIFS($J$4:$J$48,$F$4:$F$48,AQ39,$E$4:$E$48,AQ42)+SUMIFS($H$4:$H$48,$F$4:$F$48,AQ39,$E$4:$E$48,AQ42)</f>
        <v>0</v>
      </c>
      <c r="AT42" s="379"/>
      <c r="AU42" s="402">
        <f>+Parameter!AL42</f>
        <v>0</v>
      </c>
      <c r="AV42" s="402">
        <f>+Parameter!AM42</f>
        <v>0</v>
      </c>
      <c r="AW42" s="403">
        <f>SUMIFS($I$4:$I$48,$F$4:$F$48,AQ39,$E$4:$E$48,AU42)+SUMIFS($J$4:$J$48,$F$4:$F$48,AQ39,$E$4:$E$48,AU42)+SUMIFS($H$4:$H$48,$F$4:$F$48,AQ39,$E$4:$E$48,AU42)</f>
        <v>0</v>
      </c>
      <c r="AX42" s="403"/>
      <c r="AY42" s="402">
        <f>+Parameter!AP42</f>
        <v>0</v>
      </c>
      <c r="AZ42" s="402">
        <f>+Parameter!AQ42</f>
        <v>0</v>
      </c>
      <c r="BA42" s="403">
        <f>SUMIFS($I$4:$I$48,$F$4:$F$48,AQ39,$E$4:$E$48,AY42)+SUMIFS($J$4:$J$48,$F$4:$F$48,AQ39,$E$4:$E$48,AY42)+SUMIFS($H$4:$H$48,$F$4:$F$48,AQ39,$E$4:$E$48,AY42)</f>
        <v>0</v>
      </c>
      <c r="BB42" s="372" t="str">
        <f>IF(BB43&lt;&gt;0,"Monatsende","")</f>
        <v/>
      </c>
      <c r="BD42" s="268"/>
      <c r="BE42" s="274">
        <f>IF($I$2=AQ39,1,IF($I$2=Jahr!$M$7,1,0))</f>
        <v>1</v>
      </c>
      <c r="BF42" s="728">
        <v>1</v>
      </c>
      <c r="BG42" s="699">
        <f t="shared" si="33"/>
        <v>0</v>
      </c>
      <c r="BH42" s="699">
        <f t="shared" si="34"/>
        <v>0</v>
      </c>
      <c r="BI42" s="699">
        <f t="shared" si="35"/>
        <v>0</v>
      </c>
      <c r="BJ42" s="700">
        <f t="shared" si="36"/>
        <v>0</v>
      </c>
      <c r="BK42" s="700">
        <f t="shared" si="37"/>
        <v>0</v>
      </c>
      <c r="BL42" s="700">
        <f t="shared" si="38"/>
        <v>0</v>
      </c>
      <c r="BM42" s="701">
        <f t="shared" si="39"/>
        <v>0</v>
      </c>
      <c r="BN42" s="701">
        <f t="shared" si="40"/>
        <v>0</v>
      </c>
      <c r="BO42" s="701">
        <f t="shared" si="41"/>
        <v>0</v>
      </c>
      <c r="BP42" s="698">
        <f t="shared" si="42"/>
        <v>0</v>
      </c>
      <c r="BQ42" s="698">
        <f t="shared" si="43"/>
        <v>0</v>
      </c>
      <c r="BR42" s="698">
        <f t="shared" si="44"/>
        <v>0</v>
      </c>
      <c r="BS42" s="270" t="s">
        <v>22</v>
      </c>
      <c r="BV42" s="1055"/>
      <c r="BW42" s="1056"/>
      <c r="BX42" s="1026"/>
    </row>
    <row r="43" spans="1:76" ht="13.35" customHeight="1" x14ac:dyDescent="0.45">
      <c r="A43" s="1003" t="str">
        <f t="shared" si="0"/>
        <v>!</v>
      </c>
      <c r="B43" s="721"/>
      <c r="C43" s="1180"/>
      <c r="D43" s="722"/>
      <c r="E43" s="585"/>
      <c r="F43" s="586"/>
      <c r="G43" s="592"/>
      <c r="H43" s="1195"/>
      <c r="I43" s="1192"/>
      <c r="J43" s="1196"/>
      <c r="K43" s="1057">
        <f t="shared" si="4"/>
        <v>0</v>
      </c>
      <c r="L43" s="1049">
        <f t="shared" si="2"/>
        <v>0</v>
      </c>
      <c r="M43" s="1050">
        <f t="shared" si="47"/>
        <v>0</v>
      </c>
      <c r="N43" s="1051">
        <f t="shared" si="5"/>
        <v>0</v>
      </c>
      <c r="O43" s="87">
        <f t="shared" si="6"/>
        <v>0</v>
      </c>
      <c r="P43" s="87" t="str">
        <f t="shared" si="7"/>
        <v/>
      </c>
      <c r="Q43" s="1052">
        <f t="shared" si="8"/>
        <v>0</v>
      </c>
      <c r="R43" s="87">
        <f t="shared" si="9"/>
        <v>0</v>
      </c>
      <c r="S43" s="87" t="str">
        <f t="shared" si="10"/>
        <v/>
      </c>
      <c r="T43" s="1052">
        <f t="shared" si="11"/>
        <v>0</v>
      </c>
      <c r="U43" s="87">
        <f t="shared" si="12"/>
        <v>0</v>
      </c>
      <c r="V43" s="87" t="str">
        <f t="shared" si="13"/>
        <v/>
      </c>
      <c r="W43" s="1052">
        <f t="shared" si="14"/>
        <v>1</v>
      </c>
      <c r="X43" s="87">
        <f t="shared" si="15"/>
        <v>0</v>
      </c>
      <c r="Y43" s="87">
        <f t="shared" si="16"/>
        <v>0</v>
      </c>
      <c r="Z43" s="1052">
        <f t="shared" si="17"/>
        <v>1</v>
      </c>
      <c r="AA43" s="87">
        <f t="shared" si="18"/>
        <v>0</v>
      </c>
      <c r="AB43" s="87">
        <f t="shared" si="19"/>
        <v>0</v>
      </c>
      <c r="AC43" s="1052">
        <f t="shared" si="20"/>
        <v>1</v>
      </c>
      <c r="AD43" s="87">
        <f t="shared" si="21"/>
        <v>0</v>
      </c>
      <c r="AE43" s="87">
        <f t="shared" si="22"/>
        <v>0</v>
      </c>
      <c r="AF43" s="1052">
        <f t="shared" si="23"/>
        <v>1</v>
      </c>
      <c r="AG43" s="87">
        <f t="shared" si="24"/>
        <v>0</v>
      </c>
      <c r="AH43" s="87">
        <f t="shared" si="25"/>
        <v>0</v>
      </c>
      <c r="AI43" s="1052">
        <f t="shared" si="26"/>
        <v>1</v>
      </c>
      <c r="AJ43" s="87">
        <f t="shared" si="27"/>
        <v>0</v>
      </c>
      <c r="AK43" s="87">
        <f t="shared" si="28"/>
        <v>0</v>
      </c>
      <c r="AL43" s="1052">
        <f t="shared" si="29"/>
        <v>0</v>
      </c>
      <c r="AM43" s="91">
        <f t="shared" si="30"/>
        <v>0</v>
      </c>
      <c r="AN43" s="91" t="str">
        <f t="shared" si="31"/>
        <v/>
      </c>
      <c r="AO43" s="1058">
        <f>+Parameter!$D$11</f>
        <v>0</v>
      </c>
      <c r="AP43" s="1054">
        <f t="shared" si="32"/>
        <v>0</v>
      </c>
      <c r="AQ43" s="404">
        <f>+Parameter!AH43</f>
        <v>0</v>
      </c>
      <c r="AR43" s="404">
        <f>+Parameter!AI43</f>
        <v>0</v>
      </c>
      <c r="AS43" s="405">
        <f>SUMIFS($I$4:$I$48,$F$4:$F$48,AQ39,$E$4:$E$48,AQ43)+SUMIFS($J$4:$J$48,$F$4:$F$48,AQ39,$E$4:$E$48,AQ43)+SUMIFS($H$4:$H$48,$F$4:$F$48,AQ39,$E$4:$E$48,AQ43)</f>
        <v>0</v>
      </c>
      <c r="AT43" s="382"/>
      <c r="AU43" s="404">
        <f>+Parameter!AL43</f>
        <v>0</v>
      </c>
      <c r="AV43" s="404">
        <f>+Parameter!AM43</f>
        <v>0</v>
      </c>
      <c r="AW43" s="405">
        <f>SUMIFS($I$4:$I$48,$F$4:$F$48,AQ39,$E$4:$E$48,AU43)+SUMIFS($J$4:$J$48,$F$4:$F$48,AQ39,$E$4:$E$48,AU43)+SUMIFS($H$4:$H$48,$F$4:$F$48,AQ39,$E$4:$E$48,AU43)</f>
        <v>0</v>
      </c>
      <c r="AX43" s="405"/>
      <c r="AY43" s="404">
        <f>+Parameter!AP43</f>
        <v>0</v>
      </c>
      <c r="AZ43" s="404">
        <f>+Parameter!AQ43</f>
        <v>0</v>
      </c>
      <c r="BA43" s="405">
        <f>SUMIFS($I$4:$I$48,$F$4:$F$48,AQ39,$E$4:$E$48,AY43)+SUMIFS($J$4:$J$48,$F$4:$F$48,AQ39,$E$4:$E$48,AY43)+SUMIFS($H$4:$H$48,$F$4:$F$48,AQ39,$E$4:$E$48,AY43)</f>
        <v>0</v>
      </c>
      <c r="BB43" s="375">
        <f>+AK3</f>
        <v>0</v>
      </c>
      <c r="BD43" s="268"/>
      <c r="BE43" s="274">
        <f>IF($I$2=AQ39,1,IF($I$2=Jahr!$M$7,1,0))</f>
        <v>1</v>
      </c>
      <c r="BF43" s="728">
        <v>1</v>
      </c>
      <c r="BG43" s="702">
        <f t="shared" si="33"/>
        <v>0</v>
      </c>
      <c r="BH43" s="702">
        <f t="shared" si="34"/>
        <v>0</v>
      </c>
      <c r="BI43" s="702">
        <f t="shared" si="35"/>
        <v>0</v>
      </c>
      <c r="BJ43" s="703">
        <f t="shared" si="36"/>
        <v>0</v>
      </c>
      <c r="BK43" s="703">
        <f t="shared" si="37"/>
        <v>0</v>
      </c>
      <c r="BL43" s="703">
        <f t="shared" si="38"/>
        <v>0</v>
      </c>
      <c r="BM43" s="704">
        <f t="shared" si="39"/>
        <v>0</v>
      </c>
      <c r="BN43" s="704">
        <f t="shared" si="40"/>
        <v>0</v>
      </c>
      <c r="BO43" s="704">
        <f t="shared" si="41"/>
        <v>0</v>
      </c>
      <c r="BP43" s="705">
        <f t="shared" si="42"/>
        <v>0</v>
      </c>
      <c r="BQ43" s="705">
        <f t="shared" si="43"/>
        <v>0</v>
      </c>
      <c r="BR43" s="705">
        <f t="shared" si="44"/>
        <v>0</v>
      </c>
      <c r="BS43" s="277">
        <f>SUMIFS($H$4:$H$48,$F$4:$F$48,AQ39)</f>
        <v>0</v>
      </c>
      <c r="BT43" s="277">
        <f>SUMIFS($I$4:$I$48,$F$4:$F$48,AQ39)</f>
        <v>0</v>
      </c>
      <c r="BU43" s="277">
        <f>SUMIFS($J$4:$J$48,$F$4:$F$48,AQ39)</f>
        <v>0</v>
      </c>
      <c r="BV43" s="278">
        <f>IF($AP$2=0,+BW43-BB39,0)</f>
        <v>0</v>
      </c>
      <c r="BW43" s="1059">
        <f>+AK$50</f>
        <v>0</v>
      </c>
      <c r="BX43" s="1026"/>
    </row>
    <row r="44" spans="1:76" ht="13.35" customHeight="1" x14ac:dyDescent="0.45">
      <c r="A44" s="1003" t="str">
        <f t="shared" si="0"/>
        <v>!</v>
      </c>
      <c r="B44" s="721"/>
      <c r="C44" s="1180"/>
      <c r="D44" s="722"/>
      <c r="E44" s="585"/>
      <c r="F44" s="586"/>
      <c r="G44" s="592"/>
      <c r="H44" s="1195"/>
      <c r="I44" s="1192"/>
      <c r="J44" s="1196"/>
      <c r="K44" s="1057">
        <f t="shared" si="4"/>
        <v>0</v>
      </c>
      <c r="L44" s="1049">
        <f t="shared" si="2"/>
        <v>0</v>
      </c>
      <c r="M44" s="1050">
        <f t="shared" si="47"/>
        <v>0</v>
      </c>
      <c r="N44" s="1051">
        <f t="shared" si="5"/>
        <v>0</v>
      </c>
      <c r="O44" s="87">
        <f t="shared" si="6"/>
        <v>0</v>
      </c>
      <c r="P44" s="87" t="str">
        <f t="shared" si="7"/>
        <v/>
      </c>
      <c r="Q44" s="1052">
        <f t="shared" si="8"/>
        <v>0</v>
      </c>
      <c r="R44" s="87">
        <f t="shared" si="9"/>
        <v>0</v>
      </c>
      <c r="S44" s="87" t="str">
        <f t="shared" si="10"/>
        <v/>
      </c>
      <c r="T44" s="1052">
        <f t="shared" si="11"/>
        <v>0</v>
      </c>
      <c r="U44" s="87">
        <f t="shared" si="12"/>
        <v>0</v>
      </c>
      <c r="V44" s="87" t="str">
        <f t="shared" si="13"/>
        <v/>
      </c>
      <c r="W44" s="1052">
        <f t="shared" si="14"/>
        <v>1</v>
      </c>
      <c r="X44" s="87">
        <f t="shared" si="15"/>
        <v>0</v>
      </c>
      <c r="Y44" s="87">
        <f t="shared" si="16"/>
        <v>0</v>
      </c>
      <c r="Z44" s="1052">
        <f t="shared" si="17"/>
        <v>1</v>
      </c>
      <c r="AA44" s="87">
        <f t="shared" si="18"/>
        <v>0</v>
      </c>
      <c r="AB44" s="87">
        <f t="shared" si="19"/>
        <v>0</v>
      </c>
      <c r="AC44" s="1052">
        <f t="shared" si="20"/>
        <v>1</v>
      </c>
      <c r="AD44" s="87">
        <f t="shared" si="21"/>
        <v>0</v>
      </c>
      <c r="AE44" s="87">
        <f t="shared" si="22"/>
        <v>0</v>
      </c>
      <c r="AF44" s="1052">
        <f t="shared" si="23"/>
        <v>1</v>
      </c>
      <c r="AG44" s="87">
        <f t="shared" si="24"/>
        <v>0</v>
      </c>
      <c r="AH44" s="87">
        <f t="shared" si="25"/>
        <v>0</v>
      </c>
      <c r="AI44" s="1052">
        <f t="shared" si="26"/>
        <v>1</v>
      </c>
      <c r="AJ44" s="87">
        <f t="shared" si="27"/>
        <v>0</v>
      </c>
      <c r="AK44" s="87">
        <f t="shared" si="28"/>
        <v>0</v>
      </c>
      <c r="AL44" s="1052">
        <f t="shared" si="29"/>
        <v>0</v>
      </c>
      <c r="AM44" s="91">
        <f t="shared" si="30"/>
        <v>0</v>
      </c>
      <c r="AN44" s="91" t="str">
        <f t="shared" si="31"/>
        <v/>
      </c>
      <c r="AO44" s="1060"/>
      <c r="AP44" s="1054">
        <f t="shared" si="32"/>
        <v>0</v>
      </c>
      <c r="AQ44" s="1390" t="str">
        <f>+Jahr!P27</f>
        <v/>
      </c>
      <c r="AR44" s="1390"/>
      <c r="AS44" s="1390"/>
      <c r="AT44" s="1390"/>
      <c r="AU44" s="1390"/>
      <c r="AV44" s="1390"/>
      <c r="AZ44" s="499"/>
      <c r="BA44" s="500" t="str">
        <f>IF(BB44&lt;&gt;0,"Gesamt aktuell gebucht: ","")</f>
        <v/>
      </c>
      <c r="BB44" s="501">
        <f>+BB6+BB11+BB16+BB21+BB26+BB31+BB36+BB41+BB46</f>
        <v>0</v>
      </c>
      <c r="BD44" s="268"/>
      <c r="BE44" s="274">
        <f>IF($I$2=AQ40,1,IF($I$2=Jahr!$M$7,1,0))</f>
        <v>1</v>
      </c>
      <c r="BF44" s="728">
        <v>1</v>
      </c>
      <c r="BG44" s="712"/>
      <c r="BK44" s="271"/>
      <c r="BL44" s="271"/>
      <c r="BM44" s="271"/>
      <c r="BN44" s="271"/>
      <c r="BO44" s="271"/>
      <c r="BP44" s="271"/>
      <c r="BQ44" s="271"/>
      <c r="BR44" s="271"/>
      <c r="BV44" s="1055"/>
      <c r="BW44" s="1056"/>
      <c r="BX44" s="1026"/>
    </row>
    <row r="45" spans="1:76" ht="13.35" customHeight="1" x14ac:dyDescent="0.2">
      <c r="A45" s="1003" t="str">
        <f t="shared" si="0"/>
        <v>!</v>
      </c>
      <c r="B45" s="721"/>
      <c r="C45" s="1180"/>
      <c r="D45" s="722"/>
      <c r="E45" s="585"/>
      <c r="F45" s="586"/>
      <c r="G45" s="592"/>
      <c r="H45" s="1195"/>
      <c r="I45" s="1192"/>
      <c r="J45" s="1196"/>
      <c r="K45" s="1057">
        <f t="shared" si="4"/>
        <v>0</v>
      </c>
      <c r="L45" s="1049">
        <f t="shared" si="2"/>
        <v>0</v>
      </c>
      <c r="M45" s="1050">
        <f t="shared" si="47"/>
        <v>0</v>
      </c>
      <c r="N45" s="1051">
        <f t="shared" si="5"/>
        <v>0</v>
      </c>
      <c r="O45" s="87">
        <f t="shared" si="6"/>
        <v>0</v>
      </c>
      <c r="P45" s="87" t="str">
        <f t="shared" si="7"/>
        <v/>
      </c>
      <c r="Q45" s="1052">
        <f t="shared" si="8"/>
        <v>0</v>
      </c>
      <c r="R45" s="87">
        <f t="shared" si="9"/>
        <v>0</v>
      </c>
      <c r="S45" s="87" t="str">
        <f t="shared" si="10"/>
        <v/>
      </c>
      <c r="T45" s="1052">
        <f t="shared" si="11"/>
        <v>0</v>
      </c>
      <c r="U45" s="87">
        <f t="shared" si="12"/>
        <v>0</v>
      </c>
      <c r="V45" s="87" t="str">
        <f t="shared" si="13"/>
        <v/>
      </c>
      <c r="W45" s="1052">
        <f t="shared" si="14"/>
        <v>1</v>
      </c>
      <c r="X45" s="87">
        <f t="shared" si="15"/>
        <v>0</v>
      </c>
      <c r="Y45" s="87">
        <f t="shared" si="16"/>
        <v>0</v>
      </c>
      <c r="Z45" s="1052">
        <f t="shared" si="17"/>
        <v>1</v>
      </c>
      <c r="AA45" s="87">
        <f t="shared" si="18"/>
        <v>0</v>
      </c>
      <c r="AB45" s="87">
        <f t="shared" si="19"/>
        <v>0</v>
      </c>
      <c r="AC45" s="1052">
        <f t="shared" si="20"/>
        <v>1</v>
      </c>
      <c r="AD45" s="87">
        <f t="shared" si="21"/>
        <v>0</v>
      </c>
      <c r="AE45" s="87">
        <f t="shared" si="22"/>
        <v>0</v>
      </c>
      <c r="AF45" s="1052">
        <f t="shared" si="23"/>
        <v>1</v>
      </c>
      <c r="AG45" s="87">
        <f t="shared" si="24"/>
        <v>0</v>
      </c>
      <c r="AH45" s="87">
        <f t="shared" si="25"/>
        <v>0</v>
      </c>
      <c r="AI45" s="1052">
        <f t="shared" si="26"/>
        <v>1</v>
      </c>
      <c r="AJ45" s="87">
        <f t="shared" si="27"/>
        <v>0</v>
      </c>
      <c r="AK45" s="87">
        <f t="shared" si="28"/>
        <v>0</v>
      </c>
      <c r="AL45" s="1052">
        <f t="shared" si="29"/>
        <v>0</v>
      </c>
      <c r="AM45" s="91">
        <f t="shared" si="30"/>
        <v>0</v>
      </c>
      <c r="AN45" s="91" t="str">
        <f t="shared" si="31"/>
        <v/>
      </c>
      <c r="AO45" s="1061"/>
      <c r="AP45" s="1054">
        <f t="shared" si="32"/>
        <v>0</v>
      </c>
      <c r="AQ45" s="200" t="str">
        <f>+Parameter!AH45</f>
        <v>X</v>
      </c>
      <c r="AR45" s="1386" t="s">
        <v>16</v>
      </c>
      <c r="AS45" s="1386"/>
      <c r="AT45" s="1386"/>
      <c r="AU45" s="1386"/>
      <c r="AV45" s="1386"/>
      <c r="AW45" s="1386"/>
      <c r="AX45" s="1386"/>
      <c r="AY45" s="1386"/>
      <c r="AZ45" s="1386"/>
      <c r="BA45" s="201" t="s">
        <v>27</v>
      </c>
      <c r="BB45" s="406">
        <f>+BB39+BB34+BB29+BB24+BB19+BB14+BB9+BB4+AZ46-H50-P60</f>
        <v>0</v>
      </c>
      <c r="BD45" s="268"/>
      <c r="BE45" s="274">
        <f>IF($I$2=AQ41,1,IF($I$2=Jahr!$M$7,1,0))</f>
        <v>1</v>
      </c>
      <c r="BF45" s="728">
        <v>1</v>
      </c>
      <c r="BV45" s="1055"/>
      <c r="BW45" s="1056"/>
      <c r="BX45" s="1026"/>
    </row>
    <row r="46" spans="1:76" ht="13.35" customHeight="1" x14ac:dyDescent="0.45">
      <c r="A46" s="1003" t="str">
        <f t="shared" si="0"/>
        <v>!</v>
      </c>
      <c r="B46" s="721"/>
      <c r="C46" s="1180"/>
      <c r="D46" s="722"/>
      <c r="E46" s="585"/>
      <c r="F46" s="586"/>
      <c r="G46" s="592"/>
      <c r="H46" s="1195"/>
      <c r="I46" s="1192"/>
      <c r="J46" s="1196"/>
      <c r="K46" s="1057">
        <f t="shared" si="4"/>
        <v>0</v>
      </c>
      <c r="L46" s="1049">
        <f t="shared" si="2"/>
        <v>0</v>
      </c>
      <c r="M46" s="1050">
        <f t="shared" si="47"/>
        <v>0</v>
      </c>
      <c r="N46" s="1051">
        <f t="shared" si="5"/>
        <v>0</v>
      </c>
      <c r="O46" s="87">
        <f t="shared" si="6"/>
        <v>0</v>
      </c>
      <c r="P46" s="87" t="str">
        <f t="shared" si="7"/>
        <v/>
      </c>
      <c r="Q46" s="1052">
        <f t="shared" si="8"/>
        <v>0</v>
      </c>
      <c r="R46" s="87">
        <f t="shared" si="9"/>
        <v>0</v>
      </c>
      <c r="S46" s="87" t="str">
        <f t="shared" si="10"/>
        <v/>
      </c>
      <c r="T46" s="1052">
        <f t="shared" si="11"/>
        <v>0</v>
      </c>
      <c r="U46" s="87">
        <f t="shared" si="12"/>
        <v>0</v>
      </c>
      <c r="V46" s="87" t="str">
        <f t="shared" si="13"/>
        <v/>
      </c>
      <c r="W46" s="1052">
        <f t="shared" si="14"/>
        <v>1</v>
      </c>
      <c r="X46" s="87">
        <f t="shared" si="15"/>
        <v>0</v>
      </c>
      <c r="Y46" s="87">
        <f t="shared" si="16"/>
        <v>0</v>
      </c>
      <c r="Z46" s="1052">
        <f t="shared" si="17"/>
        <v>1</v>
      </c>
      <c r="AA46" s="87">
        <f t="shared" si="18"/>
        <v>0</v>
      </c>
      <c r="AB46" s="87">
        <f t="shared" si="19"/>
        <v>0</v>
      </c>
      <c r="AC46" s="1052">
        <f t="shared" si="20"/>
        <v>1</v>
      </c>
      <c r="AD46" s="87">
        <f t="shared" si="21"/>
        <v>0</v>
      </c>
      <c r="AE46" s="87">
        <f t="shared" si="22"/>
        <v>0</v>
      </c>
      <c r="AF46" s="1052">
        <f t="shared" si="23"/>
        <v>1</v>
      </c>
      <c r="AG46" s="87">
        <f t="shared" si="24"/>
        <v>0</v>
      </c>
      <c r="AH46" s="87">
        <f t="shared" si="25"/>
        <v>0</v>
      </c>
      <c r="AI46" s="1052">
        <f t="shared" si="26"/>
        <v>1</v>
      </c>
      <c r="AJ46" s="87">
        <f t="shared" si="27"/>
        <v>0</v>
      </c>
      <c r="AK46" s="87">
        <f t="shared" si="28"/>
        <v>0</v>
      </c>
      <c r="AL46" s="1052">
        <f t="shared" si="29"/>
        <v>0</v>
      </c>
      <c r="AM46" s="91">
        <f t="shared" si="30"/>
        <v>0</v>
      </c>
      <c r="AN46" s="91" t="str">
        <f t="shared" si="31"/>
        <v/>
      </c>
      <c r="AO46" s="1062"/>
      <c r="AP46" s="1054">
        <f t="shared" si="32"/>
        <v>0</v>
      </c>
      <c r="AQ46" s="627" t="s">
        <v>89</v>
      </c>
      <c r="AR46" s="627"/>
      <c r="AS46" s="628"/>
      <c r="AT46" s="629"/>
      <c r="AU46" s="1063" t="s">
        <v>10</v>
      </c>
      <c r="AV46" s="1063" t="s">
        <v>28</v>
      </c>
      <c r="AW46" s="1063"/>
      <c r="AX46" s="1063"/>
      <c r="AY46" s="1063"/>
      <c r="AZ46" s="630">
        <f>SUMIFS($I$4:$I$48,$F$4:$F$48,AQ45,$E$4:$E$48,AQ45)+SUMIFS($J$4:$J$48,$F$4:$F$48,AQ45,$E$4:$E$48,AQ45)+SUMIFS($H$4:$H$48,$F$4:$F$48,AQ45,$E$4:$E$48,AQ45)</f>
        <v>0</v>
      </c>
      <c r="BA46" s="616" t="str">
        <f>IF(BB46&lt;&gt;0,"aktuell","")</f>
        <v/>
      </c>
      <c r="BB46" s="617">
        <f>+AN2</f>
        <v>0</v>
      </c>
      <c r="BD46" s="268"/>
      <c r="BE46" s="274">
        <f>IF($I$2=AQ42,1,IF($I$2=Jahr!$M$7,1,0))</f>
        <v>1</v>
      </c>
      <c r="BF46" s="728">
        <v>1</v>
      </c>
      <c r="BG46" s="724"/>
      <c r="BH46" s="693"/>
      <c r="BP46" s="279" t="s">
        <v>8</v>
      </c>
      <c r="BQ46" s="279"/>
      <c r="BR46" s="279"/>
      <c r="BS46" s="275">
        <f>SUMIFS($H$4:$H$48,$F$4:$F$48,AQ45,$B$4:$B$48,"&gt;0")</f>
        <v>0</v>
      </c>
      <c r="BT46" s="275">
        <f>SUMIFS($I$4:$I$48,$F$4:$F$48,AQ45,$B$4:$B$48,"&gt;0")</f>
        <v>0</v>
      </c>
      <c r="BU46" s="275">
        <f>SUMIFS($J$4:$J$48,$F$4:$F$48,AQ45,$B$4:$B$48,"&gt;0")</f>
        <v>0</v>
      </c>
      <c r="BV46" s="276"/>
      <c r="BW46" s="1056"/>
      <c r="BX46" s="1026"/>
    </row>
    <row r="47" spans="1:76" ht="13.35" customHeight="1" thickBot="1" x14ac:dyDescent="0.5">
      <c r="A47" s="1003" t="str">
        <f t="shared" si="0"/>
        <v>!</v>
      </c>
      <c r="B47" s="721"/>
      <c r="C47" s="1180"/>
      <c r="D47" s="722"/>
      <c r="E47" s="585"/>
      <c r="F47" s="586"/>
      <c r="G47" s="592"/>
      <c r="H47" s="1195"/>
      <c r="I47" s="1192"/>
      <c r="J47" s="1196"/>
      <c r="K47" s="1057">
        <f t="shared" si="4"/>
        <v>0</v>
      </c>
      <c r="L47" s="1064">
        <f t="shared" si="2"/>
        <v>0</v>
      </c>
      <c r="M47" s="1050">
        <f>IF(AND(B47&gt;0,B47&lt;&gt;"x",M46&lt;&gt;0),+M46+1,0)</f>
        <v>0</v>
      </c>
      <c r="N47" s="1051">
        <f t="shared" si="5"/>
        <v>0</v>
      </c>
      <c r="O47" s="87">
        <f t="shared" si="6"/>
        <v>0</v>
      </c>
      <c r="P47" s="87" t="str">
        <f t="shared" si="7"/>
        <v/>
      </c>
      <c r="Q47" s="1052">
        <f t="shared" si="8"/>
        <v>0</v>
      </c>
      <c r="R47" s="87">
        <f t="shared" si="9"/>
        <v>0</v>
      </c>
      <c r="S47" s="87" t="str">
        <f t="shared" si="10"/>
        <v/>
      </c>
      <c r="T47" s="1052">
        <f t="shared" si="11"/>
        <v>0</v>
      </c>
      <c r="U47" s="87">
        <f t="shared" si="12"/>
        <v>0</v>
      </c>
      <c r="V47" s="87" t="str">
        <f t="shared" si="13"/>
        <v/>
      </c>
      <c r="W47" s="1052">
        <f t="shared" si="14"/>
        <v>1</v>
      </c>
      <c r="X47" s="87">
        <f t="shared" si="15"/>
        <v>0</v>
      </c>
      <c r="Y47" s="87">
        <f t="shared" si="16"/>
        <v>0</v>
      </c>
      <c r="Z47" s="1052">
        <f t="shared" si="17"/>
        <v>1</v>
      </c>
      <c r="AA47" s="87">
        <f t="shared" si="18"/>
        <v>0</v>
      </c>
      <c r="AB47" s="87">
        <f t="shared" si="19"/>
        <v>0</v>
      </c>
      <c r="AC47" s="1052">
        <f t="shared" si="20"/>
        <v>1</v>
      </c>
      <c r="AD47" s="87">
        <f t="shared" si="21"/>
        <v>0</v>
      </c>
      <c r="AE47" s="87">
        <f t="shared" si="22"/>
        <v>0</v>
      </c>
      <c r="AF47" s="1052">
        <f t="shared" si="23"/>
        <v>1</v>
      </c>
      <c r="AG47" s="87">
        <f t="shared" si="24"/>
        <v>0</v>
      </c>
      <c r="AH47" s="87">
        <f t="shared" si="25"/>
        <v>0</v>
      </c>
      <c r="AI47" s="1052">
        <f t="shared" si="26"/>
        <v>1</v>
      </c>
      <c r="AJ47" s="87">
        <f t="shared" si="27"/>
        <v>0</v>
      </c>
      <c r="AK47" s="87">
        <f t="shared" si="28"/>
        <v>0</v>
      </c>
      <c r="AL47" s="1052">
        <f t="shared" si="29"/>
        <v>0</v>
      </c>
      <c r="AM47" s="91">
        <f>IF($F47=AM$2,AM46+$H47+$I47+$J47,+AM46)</f>
        <v>0</v>
      </c>
      <c r="AN47" s="1146" t="str">
        <f t="shared" ref="AN47" si="48">IF($F47=AM$2,+$H47+$I47+$J47,"")</f>
        <v/>
      </c>
      <c r="AO47" s="1065"/>
      <c r="AP47" s="1054">
        <f t="shared" si="32"/>
        <v>0</v>
      </c>
      <c r="AQ47" s="1383" t="s">
        <v>148</v>
      </c>
      <c r="AR47" s="1383"/>
      <c r="AS47" s="1383"/>
      <c r="AT47" s="1383"/>
      <c r="AU47" s="1383"/>
      <c r="AV47" s="1383"/>
      <c r="AW47" s="1383"/>
      <c r="AX47" s="1383"/>
      <c r="AY47" s="1383"/>
      <c r="AZ47" s="1384"/>
      <c r="BA47" s="618" t="str">
        <f>IF(BB47&lt;&gt;0,"Monatsende","")</f>
        <v/>
      </c>
      <c r="BB47" s="619">
        <f>+AN3</f>
        <v>0</v>
      </c>
      <c r="BD47" s="280"/>
      <c r="BE47" s="281">
        <f>IF($I$2=AQ43,1,IF($I$2=Jahr!$M$7,1,0))</f>
        <v>1</v>
      </c>
      <c r="BF47" s="729">
        <v>1</v>
      </c>
      <c r="BG47" s="723"/>
      <c r="BH47" s="282"/>
      <c r="BI47" s="282"/>
      <c r="BJ47" s="282"/>
      <c r="BK47" s="283"/>
      <c r="BL47" s="283"/>
      <c r="BM47" s="283"/>
      <c r="BN47" s="283"/>
      <c r="BO47" s="283"/>
      <c r="BP47" s="284" t="s">
        <v>22</v>
      </c>
      <c r="BQ47" s="284"/>
      <c r="BR47" s="284"/>
      <c r="BS47" s="285">
        <f>SUMIFS($H$4:$H$48,$F$4:$F$48,AQ45)</f>
        <v>0</v>
      </c>
      <c r="BT47" s="285">
        <f>SUMIFS($I$4:$I$48,$F$4:$F$48,AQ45)</f>
        <v>0</v>
      </c>
      <c r="BU47" s="285">
        <f>SUMIFS($J$4:$J$48,$F$4:$F$48,AQ45)</f>
        <v>0</v>
      </c>
      <c r="BV47" s="286">
        <f>IF($AP$2=0,+BW47-AZ46,0)</f>
        <v>0</v>
      </c>
      <c r="BW47" s="1066">
        <f>+AN$50</f>
        <v>0</v>
      </c>
      <c r="BX47" s="1026"/>
    </row>
    <row r="48" spans="1:76" ht="5.0999999999999996" customHeight="1" thickTop="1" x14ac:dyDescent="0.45">
      <c r="A48" s="1370" t="s">
        <v>95</v>
      </c>
      <c r="B48" s="1362" t="str">
        <f>IF($BE$2&lt;&gt;0,"geht nicht!",IF(M49=0,"einfügen:","kopieren:"))</f>
        <v>einfügen:</v>
      </c>
      <c r="C48" s="1364" t="str">
        <f>IF($BE$2&lt;&gt;0," Die Aktion muss rückgängig gemacht werden!",IF(M49=0," &lt; markieren + &lt;Einfügen/Blattzeile Einfügen&gt;"," bis hierher ziehen!"))</f>
        <v xml:space="preserve"> &lt; markieren + &lt;Einfügen/Blattzeile Einfügen&gt;</v>
      </c>
      <c r="D48" s="1365"/>
      <c r="E48" s="1067" t="s">
        <v>9</v>
      </c>
      <c r="F48" s="1068" t="s">
        <v>9</v>
      </c>
      <c r="G48" s="1068" t="s">
        <v>9</v>
      </c>
      <c r="H48" s="1069"/>
      <c r="I48" s="1175"/>
      <c r="J48" s="1173"/>
      <c r="K48" s="1372">
        <f>K3+H49+I49+J49-H50</f>
        <v>0</v>
      </c>
      <c r="L48" s="1070"/>
      <c r="M48" s="1037"/>
      <c r="N48" s="1051"/>
      <c r="O48" s="87"/>
      <c r="P48" s="87"/>
      <c r="Q48" s="1052"/>
      <c r="R48" s="87"/>
      <c r="S48" s="87"/>
      <c r="T48" s="1052"/>
      <c r="U48" s="87"/>
      <c r="V48" s="87"/>
      <c r="W48" s="1052"/>
      <c r="X48" s="87"/>
      <c r="Y48" s="87"/>
      <c r="Z48" s="1052"/>
      <c r="AA48" s="87"/>
      <c r="AB48" s="87"/>
      <c r="AC48" s="1052"/>
      <c r="AD48" s="87"/>
      <c r="AE48" s="87"/>
      <c r="AF48" s="1052"/>
      <c r="AG48" s="87"/>
      <c r="AH48" s="87"/>
      <c r="AI48" s="1052"/>
      <c r="AJ48" s="87"/>
      <c r="AK48" s="87"/>
      <c r="AL48" s="1052"/>
      <c r="AM48" s="91"/>
      <c r="AN48" s="91"/>
      <c r="AO48" s="1071"/>
      <c r="AP48" s="1371" t="s">
        <v>95</v>
      </c>
      <c r="AQ48" s="588"/>
      <c r="AR48" s="589"/>
      <c r="AS48" s="590"/>
      <c r="AT48" s="589"/>
      <c r="AU48" s="589"/>
      <c r="AV48" s="589"/>
      <c r="AW48" s="590"/>
      <c r="AX48" s="589"/>
      <c r="AY48" s="589"/>
      <c r="AZ48" s="589"/>
      <c r="BA48" s="590"/>
      <c r="BB48" s="591"/>
    </row>
    <row r="49" spans="1:58" ht="13.15" customHeight="1" x14ac:dyDescent="0.35">
      <c r="A49" s="1370"/>
      <c r="B49" s="1363"/>
      <c r="C49" s="1366"/>
      <c r="D49" s="1367"/>
      <c r="E49" s="1072" t="s">
        <v>9</v>
      </c>
      <c r="F49" s="1073" t="s">
        <v>9</v>
      </c>
      <c r="G49" s="1073" t="s">
        <v>9</v>
      </c>
      <c r="H49" s="1176" t="str">
        <f>IF(SUBTOTAL(9,H4:H48)&lt;&gt;0,SUBTOTAL(9,H4:H48),"0,00 ")</f>
        <v xml:space="preserve">0,00 </v>
      </c>
      <c r="I49" s="1074" t="str">
        <f>IF(SUBTOTAL(9,I4:I48)&lt;&gt;0,SUBTOTAL(9,I4:I48),"0,00 ")</f>
        <v xml:space="preserve">0,00 </v>
      </c>
      <c r="J49" s="1075" t="str">
        <f>IF(SUBTOTAL(9,J4:J48)&lt;&gt;0,SUBTOTAL(9,J4:J48),"0,00 ")</f>
        <v xml:space="preserve">0,00 </v>
      </c>
      <c r="K49" s="1373"/>
      <c r="L49" s="1037">
        <f>MAX(M3:M48)</f>
        <v>1</v>
      </c>
      <c r="M49" s="718">
        <f>IF(L3&lt;&gt;0,0,COUNTBLANK(AP3:AP48)+M50)</f>
        <v>0</v>
      </c>
      <c r="N49" s="1076"/>
      <c r="O49" s="1077">
        <f>+P49+O3</f>
        <v>0</v>
      </c>
      <c r="P49" s="1078">
        <f>SUM(P4:P48)</f>
        <v>0</v>
      </c>
      <c r="Q49" s="1079"/>
      <c r="R49" s="1077">
        <f>+S49+R3</f>
        <v>0</v>
      </c>
      <c r="S49" s="1078">
        <f>SUM(S4:S48)</f>
        <v>0</v>
      </c>
      <c r="T49" s="1079"/>
      <c r="U49" s="1077">
        <f>+V49+U3</f>
        <v>0</v>
      </c>
      <c r="V49" s="1078">
        <f>SUM(V4:V48)</f>
        <v>0</v>
      </c>
      <c r="W49" s="1079"/>
      <c r="X49" s="1077">
        <f>+Y49+X3</f>
        <v>0</v>
      </c>
      <c r="Y49" s="1078">
        <f>SUM(Y4:Y48)</f>
        <v>0</v>
      </c>
      <c r="Z49" s="1079"/>
      <c r="AA49" s="1077">
        <f>+AB49+AA3</f>
        <v>0</v>
      </c>
      <c r="AB49" s="1078">
        <f>SUM(AB4:AB48)</f>
        <v>0</v>
      </c>
      <c r="AC49" s="1079"/>
      <c r="AD49" s="1077">
        <f>+AE49+AD3</f>
        <v>0</v>
      </c>
      <c r="AE49" s="1078">
        <f>SUM(AE4:AE48)</f>
        <v>0</v>
      </c>
      <c r="AF49" s="1079"/>
      <c r="AG49" s="1077">
        <f>+AH49+AG3</f>
        <v>0</v>
      </c>
      <c r="AH49" s="1078">
        <f>SUM(AH4:AH48)</f>
        <v>0</v>
      </c>
      <c r="AI49" s="1079"/>
      <c r="AJ49" s="1077">
        <f>+AK49+AJ3</f>
        <v>0</v>
      </c>
      <c r="AK49" s="1078">
        <f>SUM(AK4:AK48)</f>
        <v>0</v>
      </c>
      <c r="AL49" s="1079"/>
      <c r="AM49" s="1077">
        <f>+AN49+AM3</f>
        <v>0</v>
      </c>
      <c r="AN49" s="1080">
        <f>SUM(AN4:AN48)</f>
        <v>0</v>
      </c>
      <c r="AO49" s="1081" t="s">
        <v>116</v>
      </c>
      <c r="AP49" s="1371"/>
      <c r="AQ49" s="110"/>
      <c r="AR49" s="110"/>
      <c r="AS49" s="204"/>
      <c r="AT49" s="110"/>
      <c r="AU49" s="110"/>
      <c r="AV49" s="110"/>
      <c r="AW49" s="204"/>
      <c r="AX49" s="110"/>
      <c r="AY49" s="110"/>
      <c r="AZ49" s="110"/>
      <c r="BA49" s="204"/>
    </row>
    <row r="50" spans="1:58" ht="13.15" customHeight="1" thickBot="1" x14ac:dyDescent="0.5">
      <c r="A50" s="1003" t="str">
        <f>IF(M49="!",".",IF(AND($B$50="y",B50&gt;0,OR(B51=0,B51="x",A51="!"),B50&lt;&gt;"x"),+K50,"."))</f>
        <v>.</v>
      </c>
      <c r="B50" s="1162" t="s">
        <v>11</v>
      </c>
      <c r="C50" s="1368" t="str">
        <f>IF(+Jahr!G26=1,+Jahr!E33,IF(+Jahr!G25&gt;0,+Jahr!E30,IF(+Jahr!H25&gt;0,+Jahr!E31,IF(+Jahr!K11&gt;0,+Jahr!E32,""))))</f>
        <v/>
      </c>
      <c r="D50" s="1369"/>
      <c r="E50" s="1082" t="s">
        <v>9</v>
      </c>
      <c r="F50" s="1082" t="s">
        <v>9</v>
      </c>
      <c r="G50" s="1083" t="s">
        <v>9</v>
      </c>
      <c r="H50" s="1380">
        <f>-P60+H49+I49+J49</f>
        <v>0</v>
      </c>
      <c r="I50" s="1381"/>
      <c r="J50" s="1382"/>
      <c r="K50" s="1374"/>
      <c r="L50" s="1084" t="s">
        <v>115</v>
      </c>
      <c r="M50" s="720">
        <f>IF(ISERROR(K51),1,0)</f>
        <v>0</v>
      </c>
      <c r="N50" s="1085"/>
      <c r="O50" s="1086">
        <f>IF(O2&lt;&gt;"",COUNTIF($F$3:$F$48,O2),0)</f>
        <v>0</v>
      </c>
      <c r="P50" s="1087">
        <f>SUBTOTAL(109,P4:P48)</f>
        <v>0</v>
      </c>
      <c r="Q50" s="1087"/>
      <c r="R50" s="1086">
        <f>IF(R2&lt;&gt;"",COUNTIF($F$3:$F$48,R2),0)</f>
        <v>0</v>
      </c>
      <c r="S50" s="1087">
        <f>SUBTOTAL(109,S4:S48)</f>
        <v>0</v>
      </c>
      <c r="T50" s="1087"/>
      <c r="U50" s="1086">
        <f>IF(U2&lt;&gt;"",COUNTIF($F$3:$F$48,U2),0)</f>
        <v>0</v>
      </c>
      <c r="V50" s="1087">
        <f>SUBTOTAL(109,V4:V48)</f>
        <v>0</v>
      </c>
      <c r="W50" s="1087"/>
      <c r="X50" s="1086">
        <f>IF(X2&lt;&gt;"",COUNTIF($F$3:$F$48,X2),0)</f>
        <v>0</v>
      </c>
      <c r="Y50" s="1087">
        <f>SUBTOTAL(109,Y4:Y48)</f>
        <v>0</v>
      </c>
      <c r="Z50" s="1087"/>
      <c r="AA50" s="1086">
        <f>IF(AA2&lt;&gt;"",COUNTIF($F$3:$F$48,AA2),0)</f>
        <v>0</v>
      </c>
      <c r="AB50" s="1087">
        <f>SUBTOTAL(109,AB4:AB48)</f>
        <v>0</v>
      </c>
      <c r="AC50" s="1087"/>
      <c r="AD50" s="1086">
        <f>IF(AD2&lt;&gt;"",COUNTIF($F$3:$F$48,AD2),0)</f>
        <v>0</v>
      </c>
      <c r="AE50" s="1087">
        <f>SUBTOTAL(109,AE4:AE48)</f>
        <v>0</v>
      </c>
      <c r="AF50" s="1087"/>
      <c r="AG50" s="1086">
        <f>IF(AG2&lt;&gt;"",COUNTIF($F$3:$F$48,AG2),0)</f>
        <v>0</v>
      </c>
      <c r="AH50" s="1087">
        <f>SUBTOTAL(109,AH4:AH48)</f>
        <v>0</v>
      </c>
      <c r="AI50" s="1087"/>
      <c r="AJ50" s="1086">
        <f>IF(AJ2&lt;&gt;"",COUNTIF($F$3:$F$48,AJ2),0)</f>
        <v>0</v>
      </c>
      <c r="AK50" s="1087">
        <f>SUBTOTAL(109,AK4:AK48)</f>
        <v>0</v>
      </c>
      <c r="AL50" s="1087"/>
      <c r="AM50" s="1086">
        <f>IF(AM2&lt;&gt;"",COUNTIF($F$3:$F$48,AM2),0)</f>
        <v>0</v>
      </c>
      <c r="AN50" s="1087">
        <f>SUBTOTAL(109,AN4:AN48)</f>
        <v>0</v>
      </c>
      <c r="AO50" s="1088" t="s">
        <v>36</v>
      </c>
      <c r="AQ50" s="1089">
        <f>+Jahr!K17</f>
        <v>0</v>
      </c>
    </row>
    <row r="51" spans="1:58" s="98" customFormat="1" ht="9" customHeight="1" thickTop="1" x14ac:dyDescent="0.45">
      <c r="A51" s="1090" t="s">
        <v>9</v>
      </c>
      <c r="B51" s="1091" t="s">
        <v>9</v>
      </c>
      <c r="C51" s="1091" t="s">
        <v>9</v>
      </c>
      <c r="D51" s="1091"/>
      <c r="E51" s="1091" t="s">
        <v>9</v>
      </c>
      <c r="F51" s="1091" t="str">
        <f>IF(Parameter!B4&lt;&gt;"#",+Parameter!B4,"")</f>
        <v>HH</v>
      </c>
      <c r="G51" s="1091" t="s">
        <v>9</v>
      </c>
      <c r="H51" s="1092">
        <f t="shared" ref="H51:H59" si="49">IF($F51&lt;&gt;"!",SUMIFS($H$3:$H$48,$F$3:$F$48,$F51),"!")</f>
        <v>0</v>
      </c>
      <c r="I51" s="1092">
        <f t="shared" ref="I51:I59" si="50">IF($F51&lt;&gt;"!",SUMIFS($I$3:$I$48,$F$3:$F$48,$F51),"!")</f>
        <v>0</v>
      </c>
      <c r="J51" s="1092">
        <f t="shared" ref="J51:J59" si="51">IF($F51&lt;&gt;"!",SUMIFS($J$3:$J$48,$F$3:$F$48,$F51),"!")</f>
        <v>0</v>
      </c>
      <c r="K51" s="1093">
        <f>SUM(K3:K50)</f>
        <v>0</v>
      </c>
      <c r="L51" s="1094" t="s">
        <v>117</v>
      </c>
      <c r="M51" s="1095">
        <f>IF(F51&lt;&gt;"",1,0)</f>
        <v>1</v>
      </c>
      <c r="N51" s="1096">
        <f>SUBTOTAL(9,M51)</f>
        <v>1</v>
      </c>
      <c r="O51" s="1097"/>
      <c r="P51" s="1098"/>
      <c r="Q51" s="1099"/>
      <c r="R51" s="1098"/>
      <c r="S51" s="1098"/>
      <c r="T51" s="1099"/>
      <c r="U51" s="1100"/>
      <c r="V51" s="1100"/>
      <c r="W51" s="1100"/>
      <c r="X51" s="1100"/>
      <c r="Y51" s="1101"/>
      <c r="Z51" s="1101"/>
      <c r="AA51" s="1101"/>
      <c r="AB51" s="1101"/>
      <c r="AC51" s="1101"/>
      <c r="AD51" s="1101"/>
      <c r="AE51" s="1102"/>
      <c r="AF51" s="1102"/>
      <c r="AG51" s="1102"/>
      <c r="AH51" s="1102"/>
      <c r="AI51" s="1102"/>
      <c r="AJ51" s="1102"/>
      <c r="AK51" s="1102"/>
      <c r="AL51" s="1102"/>
      <c r="AM51" s="1102"/>
      <c r="AN51" s="1102"/>
      <c r="AO51" s="1387" t="s">
        <v>118</v>
      </c>
      <c r="AS51" s="1103"/>
      <c r="AW51" s="1103"/>
      <c r="BA51" s="1103"/>
      <c r="BB51" s="1104"/>
      <c r="BF51" s="1105"/>
    </row>
    <row r="52" spans="1:58" s="98" customFormat="1" ht="9" customHeight="1" x14ac:dyDescent="0.45">
      <c r="A52" s="1090" t="s">
        <v>9</v>
      </c>
      <c r="B52" s="1091" t="s">
        <v>9</v>
      </c>
      <c r="C52" s="1091" t="s">
        <v>9</v>
      </c>
      <c r="D52" s="1091"/>
      <c r="E52" s="1091" t="s">
        <v>9</v>
      </c>
      <c r="F52" s="1091" t="str">
        <f>IF(Parameter!B5&lt;&gt;"#",+Parameter!B5,"")</f>
        <v>Frei</v>
      </c>
      <c r="G52" s="1091" t="s">
        <v>9</v>
      </c>
      <c r="H52" s="1092">
        <f t="shared" si="49"/>
        <v>0</v>
      </c>
      <c r="I52" s="1092">
        <f t="shared" si="50"/>
        <v>0</v>
      </c>
      <c r="J52" s="1092">
        <f t="shared" si="51"/>
        <v>0</v>
      </c>
      <c r="K52" s="1091" t="s">
        <v>9</v>
      </c>
      <c r="L52" s="1091"/>
      <c r="M52" s="1106">
        <f t="shared" ref="M52:M59" si="52">IF(F52&lt;&gt;"",1,0)</f>
        <v>1</v>
      </c>
      <c r="N52" s="1107">
        <f t="shared" ref="N52:N59" si="53">SUBTOTAL(9,M52)</f>
        <v>1</v>
      </c>
      <c r="O52" s="1108"/>
      <c r="P52" s="1071"/>
      <c r="Q52" s="1109"/>
      <c r="R52" s="1071"/>
      <c r="S52" s="1071"/>
      <c r="T52" s="1109"/>
      <c r="U52" s="1110"/>
      <c r="V52" s="1110"/>
      <c r="W52" s="1110"/>
      <c r="X52" s="1110"/>
      <c r="Y52" s="1111"/>
      <c r="Z52" s="1111"/>
      <c r="AA52" s="1111"/>
      <c r="AB52" s="1111"/>
      <c r="AC52" s="1111"/>
      <c r="AD52" s="1111"/>
      <c r="AE52" s="1112"/>
      <c r="AF52" s="1112"/>
      <c r="AG52" s="1112"/>
      <c r="AH52" s="1112"/>
      <c r="AI52" s="1112"/>
      <c r="AJ52" s="1112"/>
      <c r="AK52" s="1112"/>
      <c r="AL52" s="1112"/>
      <c r="AM52" s="1112"/>
      <c r="AN52" s="1112"/>
      <c r="AO52" s="1388"/>
      <c r="AP52" s="719"/>
      <c r="AS52" s="1103"/>
      <c r="AW52" s="1103"/>
      <c r="BA52" s="1103"/>
      <c r="BB52" s="1104"/>
      <c r="BF52" s="1105"/>
    </row>
    <row r="53" spans="1:58" s="98" customFormat="1" ht="9" customHeight="1" x14ac:dyDescent="0.45">
      <c r="A53" s="1090" t="s">
        <v>9</v>
      </c>
      <c r="B53" s="1091" t="s">
        <v>9</v>
      </c>
      <c r="C53" s="1091" t="s">
        <v>9</v>
      </c>
      <c r="D53" s="1091"/>
      <c r="E53" s="1091" t="s">
        <v>9</v>
      </c>
      <c r="F53" s="1091" t="str">
        <f>IF(Parameter!B6&lt;&gt;"#",+Parameter!B6,"")</f>
        <v>Arzt</v>
      </c>
      <c r="G53" s="1091" t="s">
        <v>9</v>
      </c>
      <c r="H53" s="1092">
        <f t="shared" si="49"/>
        <v>0</v>
      </c>
      <c r="I53" s="1092">
        <f t="shared" si="50"/>
        <v>0</v>
      </c>
      <c r="J53" s="1092">
        <f t="shared" si="51"/>
        <v>0</v>
      </c>
      <c r="K53" s="1091" t="s">
        <v>9</v>
      </c>
      <c r="L53" s="1091"/>
      <c r="M53" s="1106">
        <f t="shared" si="52"/>
        <v>1</v>
      </c>
      <c r="N53" s="1107">
        <f t="shared" si="53"/>
        <v>1</v>
      </c>
      <c r="O53" s="1108"/>
      <c r="P53" s="1071"/>
      <c r="Q53" s="1109"/>
      <c r="R53" s="1071"/>
      <c r="S53" s="1071"/>
      <c r="T53" s="1109"/>
      <c r="U53" s="1110"/>
      <c r="V53" s="1110"/>
      <c r="W53" s="1110"/>
      <c r="X53" s="1110"/>
      <c r="Y53" s="1111"/>
      <c r="Z53" s="1111"/>
      <c r="AA53" s="1111"/>
      <c r="AB53" s="1111"/>
      <c r="AC53" s="1111"/>
      <c r="AD53" s="1111"/>
      <c r="AE53" s="1112"/>
      <c r="AF53" s="1112"/>
      <c r="AG53" s="1112"/>
      <c r="AH53" s="1112"/>
      <c r="AI53" s="1112"/>
      <c r="AJ53" s="1112"/>
      <c r="AK53" s="1112"/>
      <c r="AL53" s="1112"/>
      <c r="AM53" s="1112"/>
      <c r="AN53" s="1112"/>
      <c r="AO53" s="1388"/>
      <c r="AP53" s="719"/>
      <c r="AS53" s="1103"/>
      <c r="AW53" s="1103"/>
      <c r="BA53" s="1103"/>
      <c r="BB53" s="1104"/>
      <c r="BF53" s="1105"/>
    </row>
    <row r="54" spans="1:58" s="98" customFormat="1" ht="9" customHeight="1" x14ac:dyDescent="0.45">
      <c r="A54" s="1090" t="s">
        <v>9</v>
      </c>
      <c r="B54" s="1091" t="s">
        <v>9</v>
      </c>
      <c r="C54" s="1091" t="s">
        <v>9</v>
      </c>
      <c r="D54" s="1091"/>
      <c r="E54" s="1091" t="s">
        <v>9</v>
      </c>
      <c r="F54" s="1091" t="str">
        <f>IF(Parameter!B7&lt;&gt;"#",+Parameter!B7,"")</f>
        <v/>
      </c>
      <c r="G54" s="1091" t="s">
        <v>9</v>
      </c>
      <c r="H54" s="1092">
        <f t="shared" si="49"/>
        <v>0</v>
      </c>
      <c r="I54" s="1092">
        <f t="shared" si="50"/>
        <v>0</v>
      </c>
      <c r="J54" s="1092">
        <f t="shared" si="51"/>
        <v>0</v>
      </c>
      <c r="K54" s="1091" t="s">
        <v>9</v>
      </c>
      <c r="L54" s="1091"/>
      <c r="M54" s="1106">
        <f t="shared" si="52"/>
        <v>0</v>
      </c>
      <c r="N54" s="1107">
        <f t="shared" si="53"/>
        <v>0</v>
      </c>
      <c r="O54" s="1108"/>
      <c r="P54" s="1071"/>
      <c r="Q54" s="1109"/>
      <c r="R54" s="1071"/>
      <c r="S54" s="1071"/>
      <c r="T54" s="1109"/>
      <c r="U54" s="1110"/>
      <c r="V54" s="1110"/>
      <c r="W54" s="1110"/>
      <c r="X54" s="1110"/>
      <c r="Y54" s="1111"/>
      <c r="Z54" s="1111"/>
      <c r="AA54" s="1111"/>
      <c r="AB54" s="1111"/>
      <c r="AC54" s="1111"/>
      <c r="AD54" s="1111"/>
      <c r="AE54" s="1112"/>
      <c r="AF54" s="1112"/>
      <c r="AG54" s="1112"/>
      <c r="AH54" s="1112"/>
      <c r="AI54" s="1112"/>
      <c r="AJ54" s="1112"/>
      <c r="AK54" s="1112"/>
      <c r="AL54" s="1112"/>
      <c r="AM54" s="1112"/>
      <c r="AN54" s="1112"/>
      <c r="AO54" s="1388"/>
      <c r="AP54" s="719"/>
      <c r="AS54" s="1103"/>
      <c r="AW54" s="1103"/>
      <c r="BA54" s="1103"/>
      <c r="BB54" s="1104"/>
      <c r="BF54" s="1105"/>
    </row>
    <row r="55" spans="1:58" s="98" customFormat="1" ht="9" customHeight="1" x14ac:dyDescent="0.45">
      <c r="A55" s="1090" t="s">
        <v>9</v>
      </c>
      <c r="B55" s="1091" t="s">
        <v>9</v>
      </c>
      <c r="C55" s="1091" t="s">
        <v>9</v>
      </c>
      <c r="D55" s="1091"/>
      <c r="E55" s="1091" t="s">
        <v>9</v>
      </c>
      <c r="F55" s="1091" t="str">
        <f>IF(Parameter!B8&lt;&gt;"#",+Parameter!B8,"")</f>
        <v/>
      </c>
      <c r="G55" s="1091" t="s">
        <v>9</v>
      </c>
      <c r="H55" s="1092">
        <f t="shared" si="49"/>
        <v>0</v>
      </c>
      <c r="I55" s="1092">
        <f t="shared" si="50"/>
        <v>0</v>
      </c>
      <c r="J55" s="1092">
        <f t="shared" si="51"/>
        <v>0</v>
      </c>
      <c r="K55" s="1091" t="s">
        <v>9</v>
      </c>
      <c r="L55" s="1091"/>
      <c r="M55" s="1106">
        <f t="shared" si="52"/>
        <v>0</v>
      </c>
      <c r="N55" s="1107">
        <f t="shared" si="53"/>
        <v>0</v>
      </c>
      <c r="O55" s="1108"/>
      <c r="P55" s="1071"/>
      <c r="Q55" s="1109"/>
      <c r="R55" s="1071"/>
      <c r="S55" s="1071"/>
      <c r="T55" s="1109"/>
      <c r="U55" s="1110"/>
      <c r="V55" s="1110"/>
      <c r="W55" s="1110"/>
      <c r="X55" s="1110"/>
      <c r="Y55" s="1111"/>
      <c r="Z55" s="1111"/>
      <c r="AA55" s="1111"/>
      <c r="AB55" s="1111"/>
      <c r="AC55" s="1111"/>
      <c r="AD55" s="1111"/>
      <c r="AE55" s="1112"/>
      <c r="AF55" s="1112"/>
      <c r="AG55" s="1112"/>
      <c r="AH55" s="1112"/>
      <c r="AI55" s="1112"/>
      <c r="AJ55" s="1112"/>
      <c r="AK55" s="1112"/>
      <c r="AL55" s="1112"/>
      <c r="AM55" s="1112"/>
      <c r="AN55" s="1112"/>
      <c r="AO55" s="1388"/>
      <c r="AP55" s="719"/>
      <c r="AS55" s="1103"/>
      <c r="AW55" s="1103"/>
      <c r="BA55" s="1103"/>
      <c r="BB55" s="1104"/>
      <c r="BF55" s="1105"/>
    </row>
    <row r="56" spans="1:58" s="98" customFormat="1" ht="9" customHeight="1" x14ac:dyDescent="0.45">
      <c r="A56" s="1090" t="s">
        <v>9</v>
      </c>
      <c r="B56" s="1091" t="s">
        <v>9</v>
      </c>
      <c r="C56" s="1091" t="s">
        <v>9</v>
      </c>
      <c r="D56" s="1091"/>
      <c r="E56" s="1091" t="s">
        <v>9</v>
      </c>
      <c r="F56" s="1091" t="str">
        <f>IF(Parameter!B9&lt;&gt;"#",+Parameter!B9,"")</f>
        <v/>
      </c>
      <c r="G56" s="1091" t="s">
        <v>9</v>
      </c>
      <c r="H56" s="1092">
        <f t="shared" si="49"/>
        <v>0</v>
      </c>
      <c r="I56" s="1092">
        <f t="shared" si="50"/>
        <v>0</v>
      </c>
      <c r="J56" s="1092">
        <f t="shared" si="51"/>
        <v>0</v>
      </c>
      <c r="K56" s="1091" t="s">
        <v>9</v>
      </c>
      <c r="L56" s="1091"/>
      <c r="M56" s="1106">
        <f t="shared" si="52"/>
        <v>0</v>
      </c>
      <c r="N56" s="1107">
        <f t="shared" si="53"/>
        <v>0</v>
      </c>
      <c r="O56" s="1108"/>
      <c r="P56" s="1071"/>
      <c r="Q56" s="1109"/>
      <c r="R56" s="1071"/>
      <c r="S56" s="1071"/>
      <c r="T56" s="1109"/>
      <c r="U56" s="1110"/>
      <c r="V56" s="1110"/>
      <c r="W56" s="1110"/>
      <c r="X56" s="1110"/>
      <c r="Y56" s="1111"/>
      <c r="Z56" s="1111"/>
      <c r="AA56" s="1111"/>
      <c r="AB56" s="1111"/>
      <c r="AC56" s="1111"/>
      <c r="AD56" s="1111"/>
      <c r="AE56" s="1112"/>
      <c r="AF56" s="1112"/>
      <c r="AG56" s="1112"/>
      <c r="AH56" s="1112"/>
      <c r="AI56" s="1112"/>
      <c r="AJ56" s="1112"/>
      <c r="AK56" s="1112"/>
      <c r="AL56" s="1112"/>
      <c r="AM56" s="1112"/>
      <c r="AN56" s="1112"/>
      <c r="AO56" s="1388"/>
      <c r="AP56" s="719"/>
      <c r="AS56" s="1103"/>
      <c r="AW56" s="1103"/>
      <c r="BA56" s="1103"/>
      <c r="BB56" s="1104"/>
      <c r="BF56" s="1105"/>
    </row>
    <row r="57" spans="1:58" s="98" customFormat="1" ht="9" customHeight="1" x14ac:dyDescent="0.45">
      <c r="A57" s="1090" t="s">
        <v>9</v>
      </c>
      <c r="B57" s="1091" t="s">
        <v>9</v>
      </c>
      <c r="C57" s="1091" t="s">
        <v>9</v>
      </c>
      <c r="D57" s="1091"/>
      <c r="E57" s="1091" t="s">
        <v>9</v>
      </c>
      <c r="F57" s="1091" t="str">
        <f>IF(Parameter!B10&lt;&gt;"#",+Parameter!B10,"")</f>
        <v/>
      </c>
      <c r="G57" s="1091" t="s">
        <v>9</v>
      </c>
      <c r="H57" s="1092">
        <f t="shared" si="49"/>
        <v>0</v>
      </c>
      <c r="I57" s="1092">
        <f t="shared" si="50"/>
        <v>0</v>
      </c>
      <c r="J57" s="1092">
        <f t="shared" si="51"/>
        <v>0</v>
      </c>
      <c r="K57" s="1091" t="s">
        <v>9</v>
      </c>
      <c r="L57" s="1091"/>
      <c r="M57" s="1106">
        <f t="shared" si="52"/>
        <v>0</v>
      </c>
      <c r="N57" s="1107">
        <f t="shared" si="53"/>
        <v>0</v>
      </c>
      <c r="O57" s="1108"/>
      <c r="P57" s="1071"/>
      <c r="Q57" s="1109"/>
      <c r="R57" s="1071"/>
      <c r="S57" s="1071"/>
      <c r="T57" s="1109"/>
      <c r="U57" s="1110"/>
      <c r="V57" s="1110"/>
      <c r="W57" s="1110"/>
      <c r="X57" s="1110"/>
      <c r="Y57" s="1111"/>
      <c r="Z57" s="1111"/>
      <c r="AA57" s="1111"/>
      <c r="AB57" s="1111"/>
      <c r="AC57" s="1111"/>
      <c r="AD57" s="1111"/>
      <c r="AE57" s="1112"/>
      <c r="AF57" s="1112"/>
      <c r="AG57" s="1112"/>
      <c r="AH57" s="1112"/>
      <c r="AI57" s="1112"/>
      <c r="AJ57" s="1112"/>
      <c r="AK57" s="1112"/>
      <c r="AL57" s="1112"/>
      <c r="AM57" s="1112"/>
      <c r="AN57" s="1112"/>
      <c r="AO57" s="1388"/>
      <c r="AP57" s="719"/>
      <c r="AS57" s="1103"/>
      <c r="AW57" s="1103"/>
      <c r="BA57" s="1103"/>
      <c r="BB57" s="1104"/>
      <c r="BF57" s="1105"/>
    </row>
    <row r="58" spans="1:58" s="98" customFormat="1" ht="9" customHeight="1" x14ac:dyDescent="0.45">
      <c r="A58" s="1090" t="s">
        <v>9</v>
      </c>
      <c r="B58" s="1091" t="s">
        <v>9</v>
      </c>
      <c r="C58" s="1091" t="s">
        <v>9</v>
      </c>
      <c r="D58" s="1091"/>
      <c r="E58" s="1091" t="s">
        <v>9</v>
      </c>
      <c r="F58" s="1091" t="str">
        <f>IF(Parameter!B11&lt;&gt;"#",+Parameter!B11,"")</f>
        <v/>
      </c>
      <c r="G58" s="1091" t="s">
        <v>9</v>
      </c>
      <c r="H58" s="1092">
        <f t="shared" si="49"/>
        <v>0</v>
      </c>
      <c r="I58" s="1092">
        <f t="shared" si="50"/>
        <v>0</v>
      </c>
      <c r="J58" s="1092">
        <f t="shared" si="51"/>
        <v>0</v>
      </c>
      <c r="K58" s="1091" t="s">
        <v>9</v>
      </c>
      <c r="L58" s="1091"/>
      <c r="M58" s="1106">
        <f t="shared" si="52"/>
        <v>0</v>
      </c>
      <c r="N58" s="1107">
        <f t="shared" si="53"/>
        <v>0</v>
      </c>
      <c r="O58" s="1108"/>
      <c r="P58" s="1071"/>
      <c r="Q58" s="1109"/>
      <c r="R58" s="1071"/>
      <c r="S58" s="1071"/>
      <c r="T58" s="1109"/>
      <c r="U58" s="1110"/>
      <c r="V58" s="1110"/>
      <c r="W58" s="1110"/>
      <c r="X58" s="1110"/>
      <c r="Y58" s="1111"/>
      <c r="Z58" s="1111"/>
      <c r="AA58" s="1111"/>
      <c r="AB58" s="1111"/>
      <c r="AC58" s="1111"/>
      <c r="AD58" s="1111"/>
      <c r="AE58" s="1112"/>
      <c r="AF58" s="1112"/>
      <c r="AG58" s="1112"/>
      <c r="AH58" s="1112"/>
      <c r="AI58" s="1112"/>
      <c r="AJ58" s="1112"/>
      <c r="AK58" s="1112"/>
      <c r="AL58" s="1112"/>
      <c r="AM58" s="1112"/>
      <c r="AN58" s="1112"/>
      <c r="AO58" s="1388"/>
      <c r="AP58" s="719"/>
      <c r="AS58" s="1103"/>
      <c r="AW58" s="1103"/>
      <c r="BA58" s="1103"/>
      <c r="BB58" s="1104"/>
      <c r="BF58" s="1105"/>
    </row>
    <row r="59" spans="1:58" s="98" customFormat="1" ht="9" customHeight="1" x14ac:dyDescent="0.45">
      <c r="A59" s="1090" t="s">
        <v>9</v>
      </c>
      <c r="B59" s="1091" t="s">
        <v>9</v>
      </c>
      <c r="C59" s="1091" t="s">
        <v>9</v>
      </c>
      <c r="D59" s="1091"/>
      <c r="E59" s="1091" t="s">
        <v>9</v>
      </c>
      <c r="F59" s="1091" t="s">
        <v>10</v>
      </c>
      <c r="G59" s="1091" t="s">
        <v>9</v>
      </c>
      <c r="H59" s="1092">
        <f t="shared" si="49"/>
        <v>0</v>
      </c>
      <c r="I59" s="1092">
        <f t="shared" si="50"/>
        <v>0</v>
      </c>
      <c r="J59" s="1092">
        <f t="shared" si="51"/>
        <v>0</v>
      </c>
      <c r="K59" s="1091" t="s">
        <v>9</v>
      </c>
      <c r="L59" s="1091"/>
      <c r="M59" s="1113">
        <f t="shared" si="52"/>
        <v>1</v>
      </c>
      <c r="N59" s="1114">
        <f t="shared" si="53"/>
        <v>1</v>
      </c>
      <c r="O59" s="1115"/>
      <c r="P59" s="1116"/>
      <c r="Q59" s="1117"/>
      <c r="R59" s="1116"/>
      <c r="S59" s="1116"/>
      <c r="T59" s="1117"/>
      <c r="U59" s="1118"/>
      <c r="V59" s="1118"/>
      <c r="W59" s="1118"/>
      <c r="X59" s="1118"/>
      <c r="Y59" s="1119"/>
      <c r="Z59" s="1119"/>
      <c r="AA59" s="1119"/>
      <c r="AB59" s="1119"/>
      <c r="AC59" s="1119"/>
      <c r="AD59" s="1119"/>
      <c r="AE59" s="1120"/>
      <c r="AF59" s="1120"/>
      <c r="AG59" s="1120"/>
      <c r="AH59" s="1120"/>
      <c r="AI59" s="1120"/>
      <c r="AJ59" s="1120"/>
      <c r="AK59" s="1120"/>
      <c r="AL59" s="1120"/>
      <c r="AM59" s="1120"/>
      <c r="AN59" s="1120"/>
      <c r="AO59" s="1389"/>
      <c r="AP59" s="719"/>
      <c r="AS59" s="1103"/>
      <c r="AW59" s="1103"/>
      <c r="BA59" s="1103"/>
      <c r="BB59" s="1104"/>
      <c r="BF59" s="1105"/>
    </row>
    <row r="60" spans="1:58" s="98" customFormat="1" ht="13.5" thickBot="1" x14ac:dyDescent="0.5">
      <c r="A60" s="1090" t="s">
        <v>9</v>
      </c>
      <c r="B60" s="1091" t="s">
        <v>9</v>
      </c>
      <c r="C60" s="1091" t="s">
        <v>9</v>
      </c>
      <c r="D60" s="1091"/>
      <c r="E60" s="1091" t="s">
        <v>9</v>
      </c>
      <c r="F60" s="1091" t="s">
        <v>9</v>
      </c>
      <c r="G60" s="1091" t="s">
        <v>9</v>
      </c>
      <c r="H60" s="1121" t="s">
        <v>9</v>
      </c>
      <c r="I60" s="1121" t="s">
        <v>9</v>
      </c>
      <c r="J60" s="1121" t="s">
        <v>9</v>
      </c>
      <c r="K60" s="1091" t="s">
        <v>9</v>
      </c>
      <c r="L60" s="1091"/>
      <c r="M60" s="1122">
        <f>SUM(M51:M59)</f>
        <v>4</v>
      </c>
      <c r="N60" s="1123">
        <f>SUM(N51:N59)</f>
        <v>4</v>
      </c>
      <c r="O60" s="1188" t="s">
        <v>266</v>
      </c>
      <c r="P60" s="1189">
        <f>+P50+S50+V50+Y50+AB50+AE50+AH50+AK50+AN50</f>
        <v>0</v>
      </c>
      <c r="Q60" s="1125"/>
      <c r="R60" s="1124"/>
      <c r="S60" s="1124"/>
      <c r="T60" s="1125"/>
      <c r="U60" s="1111"/>
      <c r="V60" s="1111"/>
      <c r="W60" s="1111"/>
      <c r="X60" s="1111"/>
      <c r="Y60" s="1111"/>
      <c r="Z60" s="1111"/>
      <c r="AA60" s="1111"/>
      <c r="AB60" s="1111"/>
      <c r="AC60" s="1111"/>
      <c r="AD60" s="1111"/>
      <c r="AE60" s="1112"/>
      <c r="AF60" s="1112"/>
      <c r="AG60" s="1112"/>
      <c r="AH60" s="1112"/>
      <c r="AI60" s="1112"/>
      <c r="AJ60" s="1112"/>
      <c r="AK60" s="1112"/>
      <c r="AL60" s="1112"/>
      <c r="AM60" s="1112"/>
      <c r="AN60" s="1112"/>
      <c r="AO60" s="1126" t="s">
        <v>119</v>
      </c>
      <c r="AP60" s="719"/>
      <c r="AS60" s="1103"/>
      <c r="AW60" s="1103"/>
      <c r="BA60" s="1103"/>
      <c r="BB60" s="1104"/>
      <c r="BF60" s="1105"/>
    </row>
    <row r="61" spans="1:58" s="99" customFormat="1" ht="15.75" thickTop="1" thickBot="1" x14ac:dyDescent="0.5">
      <c r="A61" s="1090" t="s">
        <v>9</v>
      </c>
      <c r="B61" s="1127" t="s">
        <v>21</v>
      </c>
      <c r="C61" s="1127" t="s">
        <v>21</v>
      </c>
      <c r="D61" s="1127"/>
      <c r="E61" s="1127" t="s">
        <v>21</v>
      </c>
      <c r="F61" s="1127" t="s">
        <v>21</v>
      </c>
      <c r="G61" s="1128" t="s">
        <v>21</v>
      </c>
      <c r="H61" s="1378" t="str">
        <f>+I2</f>
        <v>Haushaltskonto</v>
      </c>
      <c r="I61" s="1379"/>
      <c r="J61" s="1129" t="s">
        <v>51</v>
      </c>
      <c r="K61" s="1130">
        <f>IF(H61="X",+AZ46,+K66+K71+K76)</f>
        <v>0</v>
      </c>
      <c r="L61" s="1091"/>
      <c r="M61" s="1131"/>
      <c r="N61" s="1132"/>
      <c r="P61" s="81"/>
      <c r="Q61" s="199"/>
      <c r="R61" s="81"/>
      <c r="S61" s="81"/>
      <c r="T61" s="199"/>
      <c r="U61" s="97"/>
      <c r="W61" s="1133"/>
      <c r="X61" s="1134"/>
      <c r="Y61" s="81"/>
      <c r="Z61" s="199"/>
      <c r="AA61" s="81"/>
      <c r="AB61" s="81"/>
      <c r="AC61" s="199"/>
      <c r="AD61" s="81"/>
      <c r="AE61" s="81"/>
      <c r="AF61" s="199"/>
      <c r="AG61" s="81"/>
      <c r="AH61" s="81"/>
      <c r="AI61" s="199"/>
      <c r="AJ61" s="81"/>
      <c r="AK61" s="81"/>
      <c r="AL61" s="199"/>
      <c r="AM61" s="81"/>
      <c r="AN61" s="81"/>
      <c r="AO61" s="81"/>
      <c r="AP61" s="690"/>
      <c r="AQ61" s="108"/>
      <c r="AR61" s="108"/>
      <c r="AS61" s="203"/>
      <c r="AT61" s="108"/>
      <c r="AU61" s="108"/>
      <c r="AV61" s="108"/>
      <c r="AW61" s="203"/>
      <c r="AX61" s="108"/>
      <c r="AY61" s="108"/>
      <c r="AZ61" s="108"/>
      <c r="BA61" s="203"/>
      <c r="BB61" s="260"/>
      <c r="BF61" s="1135"/>
    </row>
    <row r="62" spans="1:58" s="99" customFormat="1" ht="13.5" thickTop="1" x14ac:dyDescent="0.45">
      <c r="A62" s="1090" t="s">
        <v>9</v>
      </c>
      <c r="B62" s="1127" t="s">
        <v>21</v>
      </c>
      <c r="C62" s="1127" t="s">
        <v>21</v>
      </c>
      <c r="D62" s="1127"/>
      <c r="E62" s="1127" t="s">
        <v>21</v>
      </c>
      <c r="F62" s="1127" t="s">
        <v>21</v>
      </c>
      <c r="G62" s="1128" t="s">
        <v>21</v>
      </c>
      <c r="H62" s="262" t="str">
        <f>IF($H$61="X","intern",IF($H$61=$AQ$4,+AQ5,(IF($H$61=$AQ$9,+AQ10,IF($H$61=$AQ$14,+AQ15,IF($H$61=$AQ$19,+AQ20,IF($H$61=$AQ$24,+AQ25,IF($H$61=$AQ$29,+AQ30,IF($H$61=$AQ$34,+AQ35,IF($H$61=$AQ$39,+AQ40,"Multiselect!"))))))))))</f>
        <v>Multiselect!</v>
      </c>
      <c r="I62" s="263" t="str">
        <f>IF($H$61=$AQ$4,+AR5,(IF($H$61=$AQ$9,+AR10,IF($H$61=$AQ$14,+AR15,IF($H$61=$AQ$19,+AR20,IF($H$61=$AQ$24,+AR25,IF($H$61=$AQ$29,+AR30,IF($H$61=$AQ$34,+AR35,IF($H$61=$AQ$39,+AR40,"")))))))))</f>
        <v/>
      </c>
      <c r="J62" s="593"/>
      <c r="K62" s="594" t="str">
        <f>IF($H$61=$AQ$4,+AS5,(IF($H$61=$AQ$9,+AS10,IF($H$61=$AQ$14,+AS15,IF($H$61=$AQ$19,+AS20,IF($H$61=$AQ$24,+AS25,IF($H$61=$AQ$29,+AS30,IF($H$61=$AQ$34,+AS35,IF($H$61=$AQ$39,+AS40,"")))))))))</f>
        <v/>
      </c>
      <c r="L62" s="1091"/>
      <c r="M62" s="1131"/>
      <c r="N62" s="1132"/>
      <c r="P62" s="81"/>
      <c r="Q62" s="199"/>
      <c r="R62" s="81"/>
      <c r="S62" s="81"/>
      <c r="T62" s="199"/>
      <c r="U62" s="97"/>
      <c r="W62" s="1133"/>
      <c r="X62" s="1134"/>
      <c r="Y62" s="81"/>
      <c r="Z62" s="199"/>
      <c r="AA62" s="81"/>
      <c r="AB62" s="81"/>
      <c r="AC62" s="199"/>
      <c r="AD62" s="81"/>
      <c r="AE62" s="81"/>
      <c r="AF62" s="199"/>
      <c r="AG62" s="81"/>
      <c r="AH62" s="81"/>
      <c r="AI62" s="199"/>
      <c r="AJ62" s="81"/>
      <c r="AK62" s="81"/>
      <c r="AL62" s="199"/>
      <c r="AM62" s="81"/>
      <c r="AN62" s="81"/>
      <c r="AO62" s="81"/>
      <c r="AP62" s="690"/>
      <c r="AQ62" s="108"/>
      <c r="AR62" s="108"/>
      <c r="AS62" s="203"/>
      <c r="AT62" s="108"/>
      <c r="AU62" s="108"/>
      <c r="AV62" s="108"/>
      <c r="AW62" s="203"/>
      <c r="AX62" s="108"/>
      <c r="AY62" s="108"/>
      <c r="AZ62" s="108"/>
      <c r="BA62" s="203"/>
      <c r="BB62" s="260"/>
      <c r="BF62" s="1135"/>
    </row>
    <row r="63" spans="1:58" s="99" customFormat="1" x14ac:dyDescent="0.45">
      <c r="A63" s="1090" t="s">
        <v>9</v>
      </c>
      <c r="B63" s="1127" t="s">
        <v>21</v>
      </c>
      <c r="C63" s="1127" t="s">
        <v>21</v>
      </c>
      <c r="D63" s="1127"/>
      <c r="E63" s="1127" t="s">
        <v>21</v>
      </c>
      <c r="F63" s="1127" t="s">
        <v>21</v>
      </c>
      <c r="G63" s="1128" t="s">
        <v>21</v>
      </c>
      <c r="H63" s="264" t="str">
        <f>IF($H$61="X","intern",IF($H$61=$AQ$4,+AQ6,(IF($H$61=$AQ$9,+AQ11,IF($H$61=$AQ$14,+AQ16,IF($H$61=$AQ$19,+AQ21,IF($H$61=$AQ$24,+AQ26,IF($H$61=$AQ$29,+AQ31,IF($H$61=$AQ$34,+AQ36,IF($H$61=$AQ$39,+AQ41,"Multiselect!"))))))))))</f>
        <v>Multiselect!</v>
      </c>
      <c r="I63" s="265" t="str">
        <f>IF($H$61=$AQ$4,+AR6,(IF($H$61=$AQ$9,+AR11,IF($H$61=$AQ$14,+AR16,IF($H$61=$AQ$19,+AR21,IF($H$61=$AQ$24,+AR26,IF($H$61=$AQ$29,+AR31,IF($H$61=$AQ$34,+AR36,IF($H$61=$AQ$39,+AR41,"")))))))))</f>
        <v/>
      </c>
      <c r="J63" s="595"/>
      <c r="K63" s="596" t="str">
        <f>IF($H$61=$AQ$4,+AS6,(IF($H$61=$AQ$9,+AS11,IF($H$61=$AQ$14,+AS16,IF($H$61=$AQ$19,+AS21,IF($H$61=$AQ$24,+AS26,IF($H$61=$AQ$29,+AS31,IF($H$61=$AQ$34,+AS36,IF($H$61=$AQ$39,+AS41,"")))))))))</f>
        <v/>
      </c>
      <c r="L63" s="1091"/>
      <c r="M63" s="1131"/>
      <c r="N63" s="1132"/>
      <c r="P63" s="81"/>
      <c r="Q63" s="199"/>
      <c r="R63" s="81"/>
      <c r="S63" s="81"/>
      <c r="T63" s="199"/>
      <c r="U63" s="97"/>
      <c r="W63" s="1133"/>
      <c r="Y63" s="81"/>
      <c r="Z63" s="199"/>
      <c r="AA63" s="81"/>
      <c r="AB63" s="81"/>
      <c r="AC63" s="199"/>
      <c r="AD63" s="81"/>
      <c r="AE63" s="81"/>
      <c r="AF63" s="199"/>
      <c r="AG63" s="81"/>
      <c r="AH63" s="81"/>
      <c r="AI63" s="199"/>
      <c r="AJ63" s="81"/>
      <c r="AK63" s="81"/>
      <c r="AL63" s="199"/>
      <c r="AM63" s="81"/>
      <c r="AN63" s="81"/>
      <c r="AO63" s="81"/>
      <c r="AP63" s="690"/>
      <c r="AQ63" s="108"/>
      <c r="AR63" s="108"/>
      <c r="AS63" s="203"/>
      <c r="AT63" s="108"/>
      <c r="AU63" s="108"/>
      <c r="AV63" s="108"/>
      <c r="AW63" s="203"/>
      <c r="AX63" s="108"/>
      <c r="AY63" s="108"/>
      <c r="AZ63" s="108"/>
      <c r="BA63" s="203"/>
      <c r="BB63" s="260"/>
      <c r="BF63" s="1135"/>
    </row>
    <row r="64" spans="1:58" s="99" customFormat="1" x14ac:dyDescent="0.45">
      <c r="A64" s="1090" t="s">
        <v>9</v>
      </c>
      <c r="B64" s="1127" t="s">
        <v>21</v>
      </c>
      <c r="C64" s="1127" t="s">
        <v>21</v>
      </c>
      <c r="D64" s="1127"/>
      <c r="E64" s="1127" t="s">
        <v>21</v>
      </c>
      <c r="F64" s="1127" t="s">
        <v>21</v>
      </c>
      <c r="G64" s="1128" t="s">
        <v>21</v>
      </c>
      <c r="H64" s="264" t="str">
        <f>IF($H$61="X","intern",IF($H$61=$AQ$4,+AQ7,(IF($H$61=$AQ$9,+AQ12,IF($H$61=$AQ$14,+AQ17,IF($H$61=$AQ$19,+AQ22,IF($H$61=$AQ$24,+AQ27,IF($H$61=$AQ$29,+AQ32,IF($H$61=$AQ$34,+AQ37,IF($H$61=$AQ$39,+AQ42,"Multiselect!"))))))))))</f>
        <v>Multiselect!</v>
      </c>
      <c r="I64" s="265" t="str">
        <f>IF($H$61=$AQ$4,+AR7,(IF($H$61=$AQ$9,+AR12,IF($H$61=$AQ$14,+AR17,IF($H$61=$AQ$19,+AR22,IF($H$61=$AQ$24,+AR27,IF($H$61=$AQ$29,+AR32,IF($H$61=$AQ$34,+AR37,IF($H$61=$AQ$39,+AR42,"")))))))))</f>
        <v/>
      </c>
      <c r="J64" s="595"/>
      <c r="K64" s="596" t="str">
        <f>IF($H$61=$AQ$4,+AS7,(IF($H$61=$AQ$9,+AS12,IF($H$61=$AQ$14,+AS17,IF($H$61=$AQ$19,+AS22,IF($H$61=$AQ$24,+AS27,IF($H$61=$AQ$29,+AS32,IF($H$61=$AQ$34,+AS37,IF($H$61=$AQ$39,+AS42,"")))))))))</f>
        <v/>
      </c>
      <c r="L64" s="1091"/>
      <c r="M64" s="1131"/>
      <c r="N64" s="1132"/>
      <c r="P64" s="81"/>
      <c r="Q64" s="199"/>
      <c r="R64" s="81"/>
      <c r="S64" s="81"/>
      <c r="T64" s="199"/>
      <c r="U64" s="97"/>
      <c r="W64" s="1133"/>
      <c r="Y64" s="81"/>
      <c r="Z64" s="199"/>
      <c r="AA64" s="81"/>
      <c r="AB64" s="81"/>
      <c r="AC64" s="199"/>
      <c r="AD64" s="81"/>
      <c r="AE64" s="81"/>
      <c r="AF64" s="199"/>
      <c r="AG64" s="81"/>
      <c r="AH64" s="81"/>
      <c r="AI64" s="199"/>
      <c r="AJ64" s="81"/>
      <c r="AK64" s="81"/>
      <c r="AL64" s="199"/>
      <c r="AM64" s="81"/>
      <c r="AN64" s="81"/>
      <c r="AO64" s="81"/>
      <c r="AP64" s="690"/>
      <c r="AQ64" s="108"/>
      <c r="AR64" s="108"/>
      <c r="AS64" s="203"/>
      <c r="AT64" s="108"/>
      <c r="AU64" s="108"/>
      <c r="AV64" s="108"/>
      <c r="AW64" s="203"/>
      <c r="AX64" s="108"/>
      <c r="AY64" s="108"/>
      <c r="AZ64" s="108"/>
      <c r="BA64" s="203"/>
      <c r="BB64" s="260"/>
      <c r="BF64" s="1135"/>
    </row>
    <row r="65" spans="1:58" s="99" customFormat="1" x14ac:dyDescent="0.45">
      <c r="A65" s="1090" t="s">
        <v>9</v>
      </c>
      <c r="B65" s="1127" t="s">
        <v>21</v>
      </c>
      <c r="C65" s="1127" t="s">
        <v>21</v>
      </c>
      <c r="D65" s="1127"/>
      <c r="E65" s="1127" t="s">
        <v>21</v>
      </c>
      <c r="F65" s="1127" t="s">
        <v>21</v>
      </c>
      <c r="G65" s="1128" t="s">
        <v>21</v>
      </c>
      <c r="H65" s="264" t="str">
        <f>IF($H$61="X","intern",IF($H$61=$AQ$4,+AQ8,(IF($H$61=$AQ$9,+AQ13,IF($H$61=$AQ$14,+AQ18,IF($H$61=$AQ$19,+AQ23,IF($H$61=$AQ$24,+AQ28,IF($H$61=$AQ$29,+AQ33,IF($H$61=$AQ$34,+AQ38,IF($H$61=$AQ$39,+AQ43,"Multiselect!"))))))))))</f>
        <v>Multiselect!</v>
      </c>
      <c r="I65" s="265" t="str">
        <f>IF($H$61=$AQ$4,+AR8,(IF($H$61=$AQ$9,+AR13,IF($H$61=$AQ$14,+AR18,IF($H$61=$AQ$19,+AR23,IF($H$61=$AQ$24,+AR28,IF($H$61=$AQ$29,+AR33,IF($H$61=$AQ$34,+AR38,IF($H$61=$AQ$39,+AR43,"")))))))))</f>
        <v/>
      </c>
      <c r="J65" s="595"/>
      <c r="K65" s="596" t="str">
        <f>IF($H$61=$AQ$4,+AS8,(IF($H$61=$AQ$9,+AS13,IF($H$61=$AQ$14,+AS18,IF($H$61=$AQ$19,+AS23,IF($H$61=$AQ$24,+AS28,IF($H$61=$AQ$29,+AS33,IF($H$61=$AQ$34,+AS38,IF($H$61=$AQ$39,+AS43,"")))))))))</f>
        <v/>
      </c>
      <c r="L65" s="1091"/>
      <c r="M65" s="1131"/>
      <c r="N65" s="1132"/>
      <c r="P65" s="81"/>
      <c r="Q65" s="199"/>
      <c r="R65" s="81"/>
      <c r="S65" s="81"/>
      <c r="T65" s="199"/>
      <c r="U65" s="97"/>
      <c r="W65" s="1133"/>
      <c r="Y65" s="81"/>
      <c r="Z65" s="199"/>
      <c r="AA65" s="81"/>
      <c r="AB65" s="81"/>
      <c r="AC65" s="199"/>
      <c r="AD65" s="81"/>
      <c r="AE65" s="81"/>
      <c r="AF65" s="199"/>
      <c r="AG65" s="81"/>
      <c r="AH65" s="81"/>
      <c r="AI65" s="199"/>
      <c r="AJ65" s="81"/>
      <c r="AK65" s="81"/>
      <c r="AL65" s="199"/>
      <c r="AM65" s="81"/>
      <c r="AN65" s="81"/>
      <c r="AO65" s="81"/>
      <c r="AP65" s="690"/>
      <c r="AQ65" s="108"/>
      <c r="AR65" s="108"/>
      <c r="AS65" s="203"/>
      <c r="AT65" s="108"/>
      <c r="AU65" s="108"/>
      <c r="AV65" s="108"/>
      <c r="AW65" s="203"/>
      <c r="AX65" s="108"/>
      <c r="AY65" s="108"/>
      <c r="AZ65" s="108"/>
      <c r="BA65" s="203"/>
      <c r="BB65" s="260"/>
      <c r="BF65" s="1135"/>
    </row>
    <row r="66" spans="1:58" s="99" customFormat="1" ht="13.5" thickBot="1" x14ac:dyDescent="0.5">
      <c r="A66" s="1090" t="s">
        <v>9</v>
      </c>
      <c r="B66" s="1127" t="s">
        <v>21</v>
      </c>
      <c r="C66" s="1127" t="s">
        <v>21</v>
      </c>
      <c r="D66" s="1127"/>
      <c r="E66" s="1127" t="s">
        <v>21</v>
      </c>
      <c r="F66" s="1127" t="s">
        <v>21</v>
      </c>
      <c r="G66" s="1128" t="s">
        <v>21</v>
      </c>
      <c r="H66" s="1136" t="s">
        <v>21</v>
      </c>
      <c r="I66" s="1137" t="s">
        <v>21</v>
      </c>
      <c r="J66" s="1138" t="s">
        <v>52</v>
      </c>
      <c r="K66" s="1139">
        <f>SUBTOTAL(9,K62:K65)</f>
        <v>0</v>
      </c>
      <c r="L66" s="1091"/>
      <c r="M66" s="1131"/>
      <c r="N66" s="1132"/>
      <c r="P66" s="81"/>
      <c r="Q66" s="199"/>
      <c r="R66" s="81"/>
      <c r="S66" s="81"/>
      <c r="T66" s="199"/>
      <c r="U66" s="97"/>
      <c r="W66" s="1133"/>
      <c r="Y66" s="81"/>
      <c r="Z66" s="199"/>
      <c r="AA66" s="81"/>
      <c r="AB66" s="81"/>
      <c r="AC66" s="199"/>
      <c r="AD66" s="81"/>
      <c r="AE66" s="81"/>
      <c r="AF66" s="199"/>
      <c r="AG66" s="81"/>
      <c r="AH66" s="81"/>
      <c r="AI66" s="199"/>
      <c r="AJ66" s="81"/>
      <c r="AK66" s="81"/>
      <c r="AL66" s="199"/>
      <c r="AM66" s="81"/>
      <c r="AN66" s="81"/>
      <c r="AO66" s="81"/>
      <c r="AP66" s="690"/>
      <c r="AQ66" s="108"/>
      <c r="AR66" s="108"/>
      <c r="AS66" s="203"/>
      <c r="AT66" s="108"/>
      <c r="AU66" s="108"/>
      <c r="AV66" s="108"/>
      <c r="AW66" s="203"/>
      <c r="AX66" s="108"/>
      <c r="AY66" s="108"/>
      <c r="AZ66" s="108"/>
      <c r="BA66" s="203"/>
      <c r="BB66" s="260"/>
      <c r="BF66" s="1135"/>
    </row>
    <row r="67" spans="1:58" s="99" customFormat="1" ht="13.5" thickTop="1" x14ac:dyDescent="0.45">
      <c r="A67" s="1090" t="s">
        <v>9</v>
      </c>
      <c r="B67" s="1127" t="s">
        <v>21</v>
      </c>
      <c r="C67" s="1127" t="s">
        <v>21</v>
      </c>
      <c r="D67" s="1127"/>
      <c r="E67" s="1127" t="s">
        <v>21</v>
      </c>
      <c r="F67" s="1127" t="s">
        <v>21</v>
      </c>
      <c r="G67" s="1128" t="s">
        <v>21</v>
      </c>
      <c r="H67" s="262" t="str">
        <f>IF($H$61="X","intern",IF($H$61=$AQ$4,+AU5,(IF($H$61=$AQ$9,+AU10,IF($H$61=$AQ$14,+AU15,IF($H$61=$AQ$19,+AU20,IF($H$61=$AQ$24,+AU25,IF($H$61=$AQ$29,+AU30,IF($H$61=$AQ$34,+AU35,IF($H$61=$AQ$39,+AU40,"Multiselect!"))))))))))</f>
        <v>Multiselect!</v>
      </c>
      <c r="I67" s="263" t="str">
        <f>IF($H$61=$AQ$4,+AV5,(IF($H$61=$AQ$9,+AV10,IF($H$61=$AQ$14,+AV15,IF($H$61=$AQ$19,+AV20,IF($H$61=$AQ$24,+AV25,IF($H$61=$AQ$29,+AV30,IF($H$61=$AQ$34,+AV35,IF($H$61=$AQ$39,+AV40,"")))))))))</f>
        <v/>
      </c>
      <c r="J67" s="597"/>
      <c r="K67" s="594" t="str">
        <f>IF($H$61=$AQ$4,+AW5,(IF($H$61=$AQ$9,+AW10,IF($H$61=$AQ$14,+AW15,IF($H$61=$AQ$19,+AW20,IF($H$61=$AQ$24,+AW25,IF($H$61=$AQ$29,+AW30,IF($H$61=$AQ$34,+AW35,IF($H$61=$AQ$39,+AW40,"")))))))))</f>
        <v/>
      </c>
      <c r="L67" s="1091"/>
      <c r="M67" s="1131"/>
      <c r="N67" s="1132"/>
      <c r="P67" s="81"/>
      <c r="Q67" s="199"/>
      <c r="R67" s="81"/>
      <c r="S67" s="81"/>
      <c r="T67" s="199"/>
      <c r="U67" s="97"/>
      <c r="W67" s="1133"/>
      <c r="Y67" s="81"/>
      <c r="Z67" s="199"/>
      <c r="AA67" s="81"/>
      <c r="AB67" s="81"/>
      <c r="AC67" s="199"/>
      <c r="AD67" s="81"/>
      <c r="AE67" s="81"/>
      <c r="AF67" s="199"/>
      <c r="AG67" s="81"/>
      <c r="AH67" s="81"/>
      <c r="AI67" s="199"/>
      <c r="AJ67" s="81"/>
      <c r="AK67" s="81"/>
      <c r="AL67" s="199"/>
      <c r="AM67" s="81"/>
      <c r="AN67" s="81"/>
      <c r="AO67" s="81"/>
      <c r="AP67" s="690"/>
      <c r="AQ67" s="108"/>
      <c r="AR67" s="108"/>
      <c r="AS67" s="203"/>
      <c r="AT67" s="108"/>
      <c r="AU67" s="108"/>
      <c r="AV67" s="108"/>
      <c r="AW67" s="203"/>
      <c r="AX67" s="108"/>
      <c r="AY67" s="108"/>
      <c r="AZ67" s="108"/>
      <c r="BA67" s="203"/>
      <c r="BB67" s="260"/>
      <c r="BF67" s="1135"/>
    </row>
    <row r="68" spans="1:58" s="99" customFormat="1" x14ac:dyDescent="0.45">
      <c r="A68" s="1090" t="s">
        <v>9</v>
      </c>
      <c r="B68" s="1127" t="s">
        <v>21</v>
      </c>
      <c r="C68" s="1127" t="s">
        <v>21</v>
      </c>
      <c r="D68" s="1127"/>
      <c r="E68" s="1127" t="s">
        <v>21</v>
      </c>
      <c r="F68" s="1127" t="s">
        <v>21</v>
      </c>
      <c r="G68" s="1128" t="s">
        <v>21</v>
      </c>
      <c r="H68" s="264" t="str">
        <f>IF($H$61="X","intern",IF($H$61=$AQ$4,+AU6,(IF($H$61=$AQ$9,+AU11,IF($H$61=$AQ$14,+AU16,IF($H$61=$AQ$19,+AU21,IF($H$61=$AQ$24,+AU26,IF($H$61=$AQ$29,+AU31,IF($H$61=$AQ$34,+AU36,IF($H$61=$AQ$39,+AU41,"Multiselect!"))))))))))</f>
        <v>Multiselect!</v>
      </c>
      <c r="I68" s="265" t="str">
        <f>IF($H$61=$AQ$4,+AV6,(IF($H$61=$AQ$9,+AV11,IF($H$61=$AQ$14,+AV16,IF($H$61=$AQ$19,+AV21,IF($H$61=$AQ$24,+AV26,IF($H$61=$AQ$29,+AV31,IF($H$61=$AQ$34,+AV36,IF($H$61=$AQ$39,+AV41,"")))))))))</f>
        <v/>
      </c>
      <c r="J68" s="598"/>
      <c r="K68" s="596" t="str">
        <f>IF($H$61=$AQ$4,+AW6,(IF($H$61=$AQ$9,+AW11,IF($H$61=$AQ$14,+AW16,IF($H$61=$AQ$19,+AW21,IF($H$61=$AQ$24,+AW26,IF($H$61=$AQ$29,+AW31,IF($H$61=$AQ$34,+AW36,IF($H$61=$AQ$39,+AW41,"")))))))))</f>
        <v/>
      </c>
      <c r="L68" s="1091"/>
      <c r="M68" s="1131"/>
      <c r="N68" s="1132"/>
      <c r="P68" s="81"/>
      <c r="Q68" s="199"/>
      <c r="R68" s="81"/>
      <c r="S68" s="81"/>
      <c r="T68" s="199"/>
      <c r="U68" s="97"/>
      <c r="V68" s="97"/>
      <c r="W68" s="97"/>
      <c r="Y68" s="81"/>
      <c r="Z68" s="199"/>
      <c r="AA68" s="81"/>
      <c r="AB68" s="81"/>
      <c r="AC68" s="199"/>
      <c r="AD68" s="81"/>
      <c r="AE68" s="81"/>
      <c r="AF68" s="199"/>
      <c r="AG68" s="81"/>
      <c r="AH68" s="81"/>
      <c r="AI68" s="199"/>
      <c r="AJ68" s="81"/>
      <c r="AK68" s="81"/>
      <c r="AL68" s="199"/>
      <c r="AM68" s="81"/>
      <c r="AN68" s="81"/>
      <c r="AO68" s="81"/>
      <c r="AP68" s="690"/>
      <c r="AQ68" s="108"/>
      <c r="AR68" s="108"/>
      <c r="AS68" s="203"/>
      <c r="AT68" s="108"/>
      <c r="AU68" s="108"/>
      <c r="AV68" s="108"/>
      <c r="AW68" s="203"/>
      <c r="AX68" s="108"/>
      <c r="AY68" s="108"/>
      <c r="AZ68" s="108"/>
      <c r="BA68" s="203"/>
      <c r="BB68" s="260"/>
      <c r="BF68" s="1135"/>
    </row>
    <row r="69" spans="1:58" s="99" customFormat="1" x14ac:dyDescent="0.45">
      <c r="A69" s="1090" t="s">
        <v>9</v>
      </c>
      <c r="B69" s="1127" t="s">
        <v>21</v>
      </c>
      <c r="C69" s="1127" t="s">
        <v>21</v>
      </c>
      <c r="D69" s="1127"/>
      <c r="E69" s="1127" t="s">
        <v>21</v>
      </c>
      <c r="F69" s="1127" t="s">
        <v>21</v>
      </c>
      <c r="G69" s="1128" t="s">
        <v>21</v>
      </c>
      <c r="H69" s="264" t="str">
        <f>IF($H$61="X","intern",IF($H$61=$AQ$4,+AU7,(IF($H$61=$AQ$9,+AU12,IF($H$61=$AQ$14,+AU17,IF($H$61=$AQ$19,+AU22,IF($H$61=$AQ$24,+AU27,IF($H$61=$AQ$29,+AU32,IF($H$61=$AQ$34,+AU37,IF($H$61=$AQ$39,+AU42,"Multiselect!"))))))))))</f>
        <v>Multiselect!</v>
      </c>
      <c r="I69" s="265" t="str">
        <f>IF($H$61=$AQ$4,+AV7,(IF($H$61=$AQ$9,+AV12,IF($H$61=$AQ$14,+AV17,IF($H$61=$AQ$19,+AV22,IF($H$61=$AQ$24,+AV27,IF($H$61=$AQ$29,+AV32,IF($H$61=$AQ$34,+AV37,IF($H$61=$AQ$39,+AV42,"")))))))))</f>
        <v/>
      </c>
      <c r="J69" s="598"/>
      <c r="K69" s="596" t="str">
        <f>IF($H$61=$AQ$4,+AW7,(IF($H$61=$AQ$9,+AW12,IF($H$61=$AQ$14,+AW17,IF($H$61=$AQ$19,+AW22,IF($H$61=$AQ$24,+AW27,IF($H$61=$AQ$29,+AW32,IF($H$61=$AQ$34,+AW37,IF($H$61=$AQ$39,+AW42,"")))))))))</f>
        <v/>
      </c>
      <c r="L69" s="1091"/>
      <c r="M69" s="1131"/>
      <c r="N69" s="1132"/>
      <c r="P69" s="81"/>
      <c r="Q69" s="199"/>
      <c r="R69" s="81"/>
      <c r="S69" s="81"/>
      <c r="T69" s="199"/>
      <c r="U69" s="97"/>
      <c r="V69" s="97"/>
      <c r="W69" s="97"/>
      <c r="Y69" s="81"/>
      <c r="Z69" s="199"/>
      <c r="AA69" s="81"/>
      <c r="AB69" s="81"/>
      <c r="AC69" s="199"/>
      <c r="AD69" s="81"/>
      <c r="AE69" s="81"/>
      <c r="AF69" s="199"/>
      <c r="AG69" s="81"/>
      <c r="AH69" s="81"/>
      <c r="AI69" s="199"/>
      <c r="AJ69" s="81"/>
      <c r="AK69" s="81"/>
      <c r="AL69" s="199"/>
      <c r="AM69" s="81"/>
      <c r="AN69" s="81"/>
      <c r="AO69" s="81"/>
      <c r="AP69" s="690"/>
      <c r="AQ69" s="108"/>
      <c r="AR69" s="108"/>
      <c r="AS69" s="203"/>
      <c r="AT69" s="108"/>
      <c r="AU69" s="108"/>
      <c r="AV69" s="108"/>
      <c r="AW69" s="203"/>
      <c r="AX69" s="108"/>
      <c r="AY69" s="108"/>
      <c r="AZ69" s="108"/>
      <c r="BA69" s="203"/>
      <c r="BB69" s="260"/>
      <c r="BF69" s="1135"/>
    </row>
    <row r="70" spans="1:58" s="99" customFormat="1" x14ac:dyDescent="0.45">
      <c r="A70" s="1090" t="s">
        <v>9</v>
      </c>
      <c r="B70" s="1127" t="s">
        <v>21</v>
      </c>
      <c r="C70" s="1127" t="s">
        <v>21</v>
      </c>
      <c r="D70" s="1127"/>
      <c r="E70" s="1127" t="s">
        <v>21</v>
      </c>
      <c r="F70" s="1127" t="s">
        <v>21</v>
      </c>
      <c r="G70" s="1128" t="s">
        <v>21</v>
      </c>
      <c r="H70" s="264" t="str">
        <f>IF($H$61="X","intern",IF($H$61=$AQ$4,+AU8,(IF($H$61=$AQ$9,+AU13,IF($H$61=$AQ$14,+AU18,IF($H$61=$AQ$19,+AU23,IF($H$61=$AQ$24,+AU28,IF($H$61=$AQ$29,+AU33,IF($H$61=$AQ$34,+AU38,IF($H$61=$AQ$39,+AU43,"Multiselect!"))))))))))</f>
        <v>Multiselect!</v>
      </c>
      <c r="I70" s="265" t="str">
        <f>IF($H$61=$AQ$4,+AV8,(IF($H$61=$AQ$9,+AV13,IF($H$61=$AQ$14,+AV18,IF($H$61=$AQ$19,+AV23,IF($H$61=$AQ$24,+AV28,IF($H$61=$AQ$29,+AV33,IF($H$61=$AQ$34,+AV38,IF($H$61=$AQ$39,+AV43,"")))))))))</f>
        <v/>
      </c>
      <c r="J70" s="598"/>
      <c r="K70" s="596" t="str">
        <f>IF($H$61=$AQ$4,+AW8,(IF($H$61=$AQ$9,+AW13,IF($H$61=$AQ$14,+AW18,IF($H$61=$AQ$19,+AW23,IF($H$61=$AQ$24,+AW28,IF($H$61=$AQ$29,+AW33,IF($H$61=$AQ$34,+AW38,IF($H$61=$AQ$39,+AW43,"")))))))))</f>
        <v/>
      </c>
      <c r="L70" s="1091"/>
      <c r="M70" s="1131"/>
      <c r="N70" s="1132"/>
      <c r="P70" s="81"/>
      <c r="Q70" s="199"/>
      <c r="R70" s="81"/>
      <c r="S70" s="81"/>
      <c r="T70" s="199"/>
      <c r="U70" s="97"/>
      <c r="W70" s="1133"/>
      <c r="Y70" s="81"/>
      <c r="Z70" s="199"/>
      <c r="AA70" s="81"/>
      <c r="AB70" s="81"/>
      <c r="AC70" s="199"/>
      <c r="AD70" s="81"/>
      <c r="AE70" s="81"/>
      <c r="AF70" s="199"/>
      <c r="AG70" s="81"/>
      <c r="AH70" s="81"/>
      <c r="AI70" s="199"/>
      <c r="AJ70" s="81"/>
      <c r="AK70" s="81"/>
      <c r="AL70" s="199"/>
      <c r="AM70" s="81"/>
      <c r="AN70" s="81"/>
      <c r="AO70" s="81"/>
      <c r="AP70" s="690"/>
      <c r="AQ70" s="108"/>
      <c r="AR70" s="108"/>
      <c r="AS70" s="203"/>
      <c r="AT70" s="108"/>
      <c r="AU70" s="108"/>
      <c r="AV70" s="108"/>
      <c r="AW70" s="203"/>
      <c r="AX70" s="108"/>
      <c r="AY70" s="108"/>
      <c r="AZ70" s="108"/>
      <c r="BA70" s="203"/>
      <c r="BB70" s="260"/>
      <c r="BF70" s="1135"/>
    </row>
    <row r="71" spans="1:58" s="99" customFormat="1" ht="13.5" thickBot="1" x14ac:dyDescent="0.5">
      <c r="A71" s="1090" t="s">
        <v>9</v>
      </c>
      <c r="B71" s="1127" t="s">
        <v>21</v>
      </c>
      <c r="C71" s="1127" t="s">
        <v>21</v>
      </c>
      <c r="D71" s="1127"/>
      <c r="E71" s="1127" t="s">
        <v>21</v>
      </c>
      <c r="F71" s="1127" t="s">
        <v>21</v>
      </c>
      <c r="G71" s="1128" t="s">
        <v>21</v>
      </c>
      <c r="H71" s="1140" t="s">
        <v>21</v>
      </c>
      <c r="I71" s="1137" t="s">
        <v>21</v>
      </c>
      <c r="J71" s="1138" t="s">
        <v>53</v>
      </c>
      <c r="K71" s="1139">
        <f>SUBTOTAL(9,K67:K70)</f>
        <v>0</v>
      </c>
      <c r="L71" s="1091"/>
      <c r="M71" s="1141"/>
      <c r="N71" s="1142"/>
      <c r="P71" s="81"/>
      <c r="Q71" s="199"/>
      <c r="R71" s="81"/>
      <c r="S71" s="81"/>
      <c r="T71" s="199"/>
      <c r="U71" s="97"/>
      <c r="W71" s="1133"/>
      <c r="Y71" s="81"/>
      <c r="Z71" s="199"/>
      <c r="AA71" s="81"/>
      <c r="AB71" s="81"/>
      <c r="AC71" s="199"/>
      <c r="AD71" s="81"/>
      <c r="AE71" s="81"/>
      <c r="AF71" s="199"/>
      <c r="AG71" s="81"/>
      <c r="AH71" s="81"/>
      <c r="AI71" s="199"/>
      <c r="AJ71" s="81"/>
      <c r="AK71" s="81"/>
      <c r="AL71" s="199"/>
      <c r="AM71" s="81"/>
      <c r="AN71" s="81"/>
      <c r="AO71" s="81"/>
      <c r="AP71" s="690"/>
      <c r="AQ71" s="108"/>
      <c r="AR71" s="108"/>
      <c r="AS71" s="203"/>
      <c r="AT71" s="108"/>
      <c r="AU71" s="108"/>
      <c r="AV71" s="108"/>
      <c r="AW71" s="203"/>
      <c r="AX71" s="108"/>
      <c r="AY71" s="108"/>
      <c r="AZ71" s="108"/>
      <c r="BA71" s="203"/>
      <c r="BB71" s="260"/>
      <c r="BF71" s="1135"/>
    </row>
    <row r="72" spans="1:58" s="99" customFormat="1" ht="13.5" thickTop="1" x14ac:dyDescent="0.45">
      <c r="A72" s="1090" t="s">
        <v>9</v>
      </c>
      <c r="B72" s="1127" t="s">
        <v>21</v>
      </c>
      <c r="C72" s="1127" t="s">
        <v>21</v>
      </c>
      <c r="D72" s="1127"/>
      <c r="E72" s="1127" t="s">
        <v>21</v>
      </c>
      <c r="F72" s="1127" t="s">
        <v>21</v>
      </c>
      <c r="G72" s="1128" t="s">
        <v>21</v>
      </c>
      <c r="H72" s="262" t="str">
        <f>IF($H$61="X","intern",IF($H$61=$AQ$4,+AY5,(IF($H$61=$AQ$9,+AY10,IF($H$61=$AQ$14,+AY15,IF($H$61=$AQ$19,+AY20,IF($H$61=$AQ$24,+AY25,IF($H$61=$AQ$29,+AY30,IF($H$61=$AQ$34,+AY35,IF($H$61=$AQ$39,+AY40,"Multiselect!"))))))))))</f>
        <v>Multiselect!</v>
      </c>
      <c r="I72" s="263" t="str">
        <f>IF($H$61=$AQ$4,+AZ5,(IF($H$61=$AQ$9,+AZ10,IF($H$61=$AQ$14,+AZ15,IF($H$61=$AQ$19,+AZ20,IF($H$61=$AQ$24,+AZ25,IF($H$61=$AQ$29,+AZ30,IF($H$61=$AQ$34,+AZ35,IF($H$61=$AQ$39,+AZ40,"")))))))))</f>
        <v/>
      </c>
      <c r="J72" s="597"/>
      <c r="K72" s="594" t="str">
        <f>IF($H$61=$AQ$4,+BA5,(IF($H$61=$AQ$9,+BA10,IF($H$61=$AQ$14,+BA15,IF($H$61=$AQ$19,+BA20,IF($H$61=$AQ$24,+BA25,IF($H$61=$AQ$29,+BA30,IF($H$61=$AQ$34,+BA35,IF($H$61=$AQ$39,+BA40,"")))))))))</f>
        <v/>
      </c>
      <c r="L72" s="1091"/>
      <c r="M72" s="1141"/>
      <c r="N72" s="1142"/>
      <c r="P72" s="81"/>
      <c r="Q72" s="199"/>
      <c r="R72" s="81"/>
      <c r="S72" s="81"/>
      <c r="T72" s="199"/>
      <c r="U72" s="97"/>
      <c r="V72" s="97"/>
      <c r="W72" s="97"/>
      <c r="X72" s="97"/>
      <c r="Y72" s="97"/>
      <c r="Z72" s="97"/>
      <c r="AA72" s="81"/>
      <c r="AB72" s="81"/>
      <c r="AC72" s="199"/>
      <c r="AD72" s="81"/>
      <c r="AE72" s="81"/>
      <c r="AF72" s="199"/>
      <c r="AG72" s="81"/>
      <c r="AH72" s="81"/>
      <c r="AI72" s="199"/>
      <c r="AJ72" s="81"/>
      <c r="AK72" s="81"/>
      <c r="AL72" s="199"/>
      <c r="AM72" s="81"/>
      <c r="AN72" s="81"/>
      <c r="AO72" s="81"/>
      <c r="AP72" s="690"/>
      <c r="AQ72" s="108"/>
      <c r="AR72" s="108"/>
      <c r="AS72" s="203"/>
      <c r="AT72" s="108"/>
      <c r="AU72" s="108"/>
      <c r="AV72" s="108"/>
      <c r="AW72" s="203"/>
      <c r="AX72" s="108"/>
      <c r="AY72" s="108"/>
      <c r="AZ72" s="108"/>
      <c r="BA72" s="203"/>
      <c r="BB72" s="260"/>
      <c r="BF72" s="1135"/>
    </row>
    <row r="73" spans="1:58" s="99" customFormat="1" x14ac:dyDescent="0.45">
      <c r="A73" s="1090" t="s">
        <v>9</v>
      </c>
      <c r="B73" s="1127" t="s">
        <v>21</v>
      </c>
      <c r="C73" s="1127" t="s">
        <v>21</v>
      </c>
      <c r="D73" s="1127"/>
      <c r="E73" s="1127" t="s">
        <v>21</v>
      </c>
      <c r="F73" s="1127" t="s">
        <v>21</v>
      </c>
      <c r="G73" s="1128" t="s">
        <v>21</v>
      </c>
      <c r="H73" s="264" t="str">
        <f>IF($H$61="X","intern",IF($H$61=$AQ$4,+AY6,(IF($H$61=$AQ$9,+AY11,IF($H$61=$AQ$14,+AY16,IF($H$61=$AQ$19,+AY21,IF($H$61=$AQ$24,+AY26,IF($H$61=$AQ$29,+AY31,IF($H$61=$AQ$34,+AY36,IF($H$61=$AQ$39,+AY41,"Multiselect!"))))))))))</f>
        <v>Multiselect!</v>
      </c>
      <c r="I73" s="265" t="str">
        <f>IF($H$61=$AQ$4,+AZ6,(IF($H$61=$AQ$9,+AZ11,IF($H$61=$AQ$14,+AZ16,IF($H$61=$AQ$19,+AZ21,IF($H$61=$AQ$24,+AZ26,IF($H$61=$AQ$29,+AZ31,IF($H$61=$AQ$34,+AZ36,IF($H$61=$AQ$39,+AZ41,"")))))))))</f>
        <v/>
      </c>
      <c r="J73" s="598"/>
      <c r="K73" s="596" t="str">
        <f>IF($H$61=$AQ$4,+BA6,(IF($H$61=$AQ$9,+BA11,IF($H$61=$AQ$14,+BA16,IF($H$61=$AQ$19,+BA21,IF($H$61=$AQ$24,+BA26,IF($H$61=$AQ$29,+BA31,IF($H$61=$AQ$34,+BA36,IF($H$61=$AQ$39,+BA41,"")))))))))</f>
        <v/>
      </c>
      <c r="L73" s="1091"/>
      <c r="M73" s="1141"/>
      <c r="N73" s="1142"/>
      <c r="P73" s="81"/>
      <c r="Q73" s="199"/>
      <c r="R73" s="81"/>
      <c r="S73" s="81"/>
      <c r="T73" s="199"/>
      <c r="U73" s="97"/>
      <c r="V73" s="97"/>
      <c r="W73" s="97"/>
      <c r="X73" s="97"/>
      <c r="Y73" s="97"/>
      <c r="Z73" s="97"/>
      <c r="AA73" s="81"/>
      <c r="AB73" s="81"/>
      <c r="AC73" s="199"/>
      <c r="AD73" s="81"/>
      <c r="AE73" s="81"/>
      <c r="AF73" s="199"/>
      <c r="AG73" s="81"/>
      <c r="AH73" s="81"/>
      <c r="AI73" s="199"/>
      <c r="AJ73" s="81"/>
      <c r="AK73" s="81"/>
      <c r="AL73" s="199"/>
      <c r="AM73" s="81"/>
      <c r="AN73" s="81"/>
      <c r="AO73" s="81"/>
      <c r="AP73" s="690"/>
      <c r="AQ73" s="108"/>
      <c r="AR73" s="108"/>
      <c r="AS73" s="203"/>
      <c r="AT73" s="108"/>
      <c r="AU73" s="108"/>
      <c r="AV73" s="108"/>
      <c r="AW73" s="203"/>
      <c r="AX73" s="108"/>
      <c r="AY73" s="108"/>
      <c r="AZ73" s="108"/>
      <c r="BA73" s="203"/>
      <c r="BB73" s="260"/>
      <c r="BF73" s="1135"/>
    </row>
    <row r="74" spans="1:58" s="99" customFormat="1" x14ac:dyDescent="0.45">
      <c r="A74" s="1090" t="s">
        <v>9</v>
      </c>
      <c r="B74" s="1127" t="s">
        <v>21</v>
      </c>
      <c r="C74" s="1127" t="s">
        <v>21</v>
      </c>
      <c r="D74" s="1127"/>
      <c r="E74" s="1127" t="s">
        <v>21</v>
      </c>
      <c r="F74" s="1127" t="s">
        <v>21</v>
      </c>
      <c r="G74" s="1128" t="s">
        <v>21</v>
      </c>
      <c r="H74" s="264" t="str">
        <f>IF($H$61="X","intern",IF($H$61=$AQ$4,+AY7,(IF($H$61=$AQ$9,+AY12,IF($H$61=$AQ$14,+AY17,IF($H$61=$AQ$19,+AY22,IF($H$61=$AQ$24,+AY27,IF($H$61=$AQ$29,+AY32,IF($H$61=$AQ$34,+AY37,IF($H$61=$AQ$39,+AY42,"Multiselect!"))))))))))</f>
        <v>Multiselect!</v>
      </c>
      <c r="I74" s="265" t="str">
        <f>IF($H$61=$AQ$4,+AZ7,(IF($H$61=$AQ$9,+AZ12,IF($H$61=$AQ$14,+AZ17,IF($H$61=$AQ$19,+AZ22,IF($H$61=$AQ$24,+AZ27,IF($H$61=$AQ$29,+AZ32,IF($H$61=$AQ$34,+AZ37,IF($H$61=$AQ$39,+AZ42,"")))))))))</f>
        <v/>
      </c>
      <c r="J74" s="598"/>
      <c r="K74" s="596" t="str">
        <f>IF($H$61=$AQ$4,+BA7,(IF($H$61=$AQ$9,+BA12,IF($H$61=$AQ$14,+BA17,IF($H$61=$AQ$19,+BA22,IF($H$61=$AQ$24,+BA27,IF($H$61=$AQ$29,+BA32,IF($H$61=$AQ$34,+BA37,IF($H$61=$AQ$39,+BA42,"")))))))))</f>
        <v/>
      </c>
      <c r="L74" s="1091"/>
      <c r="M74" s="1141"/>
      <c r="N74" s="1142"/>
      <c r="O74" s="81"/>
      <c r="P74" s="81"/>
      <c r="Q74" s="199"/>
      <c r="R74" s="81"/>
      <c r="S74" s="81"/>
      <c r="T74" s="199"/>
      <c r="U74" s="97"/>
      <c r="V74" s="97"/>
      <c r="W74" s="97"/>
      <c r="X74" s="97"/>
      <c r="Y74" s="97"/>
      <c r="Z74" s="97"/>
      <c r="AA74" s="81"/>
      <c r="AB74" s="81"/>
      <c r="AC74" s="199"/>
      <c r="AD74" s="81"/>
      <c r="AE74" s="81"/>
      <c r="AF74" s="199"/>
      <c r="AG74" s="81"/>
      <c r="AH74" s="81"/>
      <c r="AI74" s="199"/>
      <c r="AJ74" s="81"/>
      <c r="AK74" s="81"/>
      <c r="AL74" s="199"/>
      <c r="AM74" s="81"/>
      <c r="AN74" s="81"/>
      <c r="AO74" s="81"/>
      <c r="AP74" s="690"/>
      <c r="AQ74" s="108"/>
      <c r="AR74" s="108"/>
      <c r="AS74" s="203"/>
      <c r="AT74" s="108"/>
      <c r="AU74" s="108"/>
      <c r="AV74" s="108"/>
      <c r="AW74" s="203"/>
      <c r="AX74" s="108"/>
      <c r="AY74" s="108"/>
      <c r="AZ74" s="108"/>
      <c r="BA74" s="203"/>
      <c r="BB74" s="260"/>
      <c r="BF74" s="1135"/>
    </row>
    <row r="75" spans="1:58" s="99" customFormat="1" x14ac:dyDescent="0.45">
      <c r="A75" s="1090" t="s">
        <v>9</v>
      </c>
      <c r="B75" s="1127" t="s">
        <v>21</v>
      </c>
      <c r="C75" s="1127" t="s">
        <v>21</v>
      </c>
      <c r="D75" s="1127"/>
      <c r="E75" s="1127" t="s">
        <v>21</v>
      </c>
      <c r="F75" s="1127" t="s">
        <v>21</v>
      </c>
      <c r="G75" s="1128" t="s">
        <v>21</v>
      </c>
      <c r="H75" s="264" t="str">
        <f>IF($H$61="X","intern",IF($H$61=$AQ$4,+AY8,(IF($H$61=$AQ$9,+AY13,IF($H$61=$AQ$14,+AY18,IF($H$61=$AQ$19,+AY23,IF($H$61=$AQ$24,+AY28,IF($H$61=$AQ$29,+AY33,IF($H$61=$AQ$34,+AY38,IF($H$61=$AQ$39,+AY43,"Multiselect!"))))))))))</f>
        <v>Multiselect!</v>
      </c>
      <c r="I75" s="265" t="str">
        <f>IF($H$61=$AQ$4,+AZ8,(IF($H$61=$AQ$9,+AZ13,IF($H$61=$AQ$14,+AZ18,IF($H$61=$AQ$19,+AZ23,IF($H$61=$AQ$24,+AZ28,IF($H$61=$AQ$29,+AZ33,IF($H$61=$AQ$34,+AZ38,IF($H$61=$AQ$39,+AZ43,"")))))))))</f>
        <v/>
      </c>
      <c r="J75" s="598"/>
      <c r="K75" s="596" t="str">
        <f>IF($H$61=$AQ$4,+BA8,(IF($H$61=$AQ$9,+BA13,IF($H$61=$AQ$14,+BA18,IF($H$61=$AQ$19,+BA23,IF($H$61=$AQ$24,+BA28,IF($H$61=$AQ$29,+BA33,IF($H$61=$AQ$34,+BA38,IF($H$61=$AQ$39,+BA43,"")))))))))</f>
        <v/>
      </c>
      <c r="L75" s="1091"/>
      <c r="M75" s="1141"/>
      <c r="N75" s="1142"/>
      <c r="O75" s="81"/>
      <c r="Q75" s="1133"/>
      <c r="R75" s="81"/>
      <c r="S75" s="81"/>
      <c r="T75" s="199"/>
      <c r="U75" s="81"/>
      <c r="V75" s="81"/>
      <c r="W75" s="199"/>
      <c r="X75" s="81"/>
      <c r="Y75" s="81"/>
      <c r="Z75" s="199"/>
      <c r="AA75" s="81"/>
      <c r="AB75" s="81"/>
      <c r="AC75" s="199"/>
      <c r="AD75" s="81"/>
      <c r="AE75" s="81"/>
      <c r="AF75" s="199"/>
      <c r="AG75" s="81"/>
      <c r="AH75" s="81"/>
      <c r="AI75" s="199"/>
      <c r="AJ75" s="81"/>
      <c r="AK75" s="81"/>
      <c r="AL75" s="199"/>
      <c r="AM75" s="81"/>
      <c r="AN75" s="81"/>
      <c r="AO75" s="81"/>
      <c r="AP75" s="690"/>
      <c r="AQ75" s="108"/>
      <c r="AR75" s="108"/>
      <c r="AS75" s="203"/>
      <c r="AT75" s="108"/>
      <c r="AU75" s="108"/>
      <c r="AV75" s="108"/>
      <c r="AW75" s="203"/>
      <c r="AX75" s="108"/>
      <c r="AY75" s="108"/>
      <c r="AZ75" s="108"/>
      <c r="BA75" s="203"/>
      <c r="BB75" s="260"/>
      <c r="BF75" s="1135"/>
    </row>
    <row r="76" spans="1:58" s="100" customFormat="1" ht="13.5" thickBot="1" x14ac:dyDescent="0.5">
      <c r="A76" s="1090" t="s">
        <v>9</v>
      </c>
      <c r="B76" s="1127" t="s">
        <v>21</v>
      </c>
      <c r="C76" s="1127" t="s">
        <v>21</v>
      </c>
      <c r="D76" s="1127"/>
      <c r="E76" s="1127" t="s">
        <v>21</v>
      </c>
      <c r="F76" s="1127" t="s">
        <v>21</v>
      </c>
      <c r="G76" s="1128" t="s">
        <v>21</v>
      </c>
      <c r="H76" s="1140" t="s">
        <v>21</v>
      </c>
      <c r="I76" s="1137" t="s">
        <v>21</v>
      </c>
      <c r="J76" s="1138" t="s">
        <v>54</v>
      </c>
      <c r="K76" s="1139">
        <f>SUBTOTAL(9,K72:K75)</f>
        <v>0</v>
      </c>
      <c r="L76" s="1091"/>
      <c r="M76" s="1141"/>
      <c r="N76" s="1142"/>
      <c r="O76" s="81"/>
      <c r="P76" s="81"/>
      <c r="Q76" s="199"/>
      <c r="R76" s="81"/>
      <c r="S76" s="81"/>
      <c r="T76" s="199"/>
      <c r="U76" s="81"/>
      <c r="V76" s="81"/>
      <c r="W76" s="199"/>
      <c r="X76" s="81"/>
      <c r="Y76" s="81"/>
      <c r="Z76" s="199"/>
      <c r="AA76" s="81"/>
      <c r="AB76" s="81"/>
      <c r="AC76" s="199"/>
      <c r="AD76" s="81"/>
      <c r="AE76" s="81"/>
      <c r="AF76" s="199"/>
      <c r="AG76" s="81"/>
      <c r="AH76" s="81"/>
      <c r="AI76" s="199"/>
      <c r="AJ76" s="81"/>
      <c r="AK76" s="81"/>
      <c r="AL76" s="199"/>
      <c r="AM76" s="81"/>
      <c r="AN76" s="81"/>
      <c r="AO76" s="81"/>
      <c r="AP76" s="690"/>
      <c r="AQ76" s="108"/>
      <c r="AR76" s="108"/>
      <c r="AS76" s="203"/>
      <c r="AT76" s="108"/>
      <c r="AU76" s="108"/>
      <c r="AV76" s="108"/>
      <c r="AW76" s="203"/>
      <c r="AX76" s="108"/>
      <c r="AY76" s="108"/>
      <c r="AZ76" s="108"/>
      <c r="BA76" s="203"/>
      <c r="BB76" s="260"/>
      <c r="BF76" s="1143"/>
    </row>
    <row r="77" spans="1:58" ht="13.5" thickTop="1" x14ac:dyDescent="0.45"/>
  </sheetData>
  <sheetProtection formatCells="0" sort="0" autoFilter="0"/>
  <autoFilter ref="B3:G77" xr:uid="{C9B5AE4C-DEA8-49C7-8AC7-4A1A3F9662BC}"/>
  <mergeCells count="15">
    <mergeCell ref="AO51:AO59"/>
    <mergeCell ref="F2:H2"/>
    <mergeCell ref="I2:K2"/>
    <mergeCell ref="AR45:AZ45"/>
    <mergeCell ref="H61:I61"/>
    <mergeCell ref="K48:K50"/>
    <mergeCell ref="AQ47:AZ47"/>
    <mergeCell ref="AQ3:AR3"/>
    <mergeCell ref="AQ44:AV44"/>
    <mergeCell ref="B48:B49"/>
    <mergeCell ref="C48:D49"/>
    <mergeCell ref="A48:A49"/>
    <mergeCell ref="AP48:AP49"/>
    <mergeCell ref="C50:D50"/>
    <mergeCell ref="H50:J50"/>
  </mergeCells>
  <conditionalFormatting sqref="A2:A47">
    <cfRule type="expression" dxfId="1045" priority="244">
      <formula>ISERROR($K2)</formula>
    </cfRule>
  </conditionalFormatting>
  <conditionalFormatting sqref="A2:A48">
    <cfRule type="cellIs" dxfId="1044" priority="242" operator="equal">
      <formula>""</formula>
    </cfRule>
  </conditionalFormatting>
  <conditionalFormatting sqref="A4:A47">
    <cfRule type="expression" dxfId="1043" priority="193">
      <formula>AND($L4=0,$L$3&lt;&gt;0)</formula>
    </cfRule>
    <cfRule type="expression" dxfId="1042" priority="243">
      <formula>L4=1</formula>
    </cfRule>
  </conditionalFormatting>
  <conditionalFormatting sqref="A50">
    <cfRule type="cellIs" dxfId="1041" priority="194" operator="equal">
      <formula>""</formula>
    </cfRule>
  </conditionalFormatting>
  <conditionalFormatting sqref="A48:B49 AP48:AP49">
    <cfRule type="expression" dxfId="1040" priority="240">
      <formula>AND($M$49&lt;&gt;0,$BE$2=0)</formula>
    </cfRule>
  </conditionalFormatting>
  <conditionalFormatting sqref="B2">
    <cfRule type="expression" dxfId="1039" priority="354">
      <formula>$B$50="ü"</formula>
    </cfRule>
    <cfRule type="expression" dxfId="1038" priority="355">
      <formula>$B$50="y"</formula>
    </cfRule>
  </conditionalFormatting>
  <conditionalFormatting sqref="B4:B25 B27:B47">
    <cfRule type="cellIs" dxfId="1037" priority="84" operator="equal">
      <formula>"x"</formula>
    </cfRule>
    <cfRule type="cellIs" dxfId="1036" priority="83" operator="equal">
      <formula>""</formula>
    </cfRule>
    <cfRule type="expression" dxfId="1033" priority="87">
      <formula>AND($B4&gt;0,$M4=0,$B4&lt;&gt;"x")</formula>
    </cfRule>
    <cfRule type="expression" dxfId="1032" priority="88">
      <formula>A4&lt;&gt;"!"</formula>
    </cfRule>
  </conditionalFormatting>
  <conditionalFormatting sqref="B4:B47">
    <cfRule type="cellIs" dxfId="1031" priority="53" operator="equal">
      <formula>"-"</formula>
    </cfRule>
    <cfRule type="expression" dxfId="1030" priority="54">
      <formula>AND($B$50="ü",$B4="")</formula>
    </cfRule>
  </conditionalFormatting>
  <conditionalFormatting sqref="B48">
    <cfRule type="expression" dxfId="1029" priority="191">
      <formula>$B$50="ü"</formula>
    </cfRule>
  </conditionalFormatting>
  <conditionalFormatting sqref="B48:B49">
    <cfRule type="cellIs" dxfId="1028" priority="162" operator="equal">
      <formula>"geht nicht!"</formula>
    </cfRule>
  </conditionalFormatting>
  <conditionalFormatting sqref="B50">
    <cfRule type="expression" dxfId="1027" priority="226">
      <formula>$AQ$50&gt;0</formula>
    </cfRule>
    <cfRule type="cellIs" dxfId="1026" priority="228" operator="equal">
      <formula>"ü"</formula>
    </cfRule>
    <cfRule type="cellIs" dxfId="1025" priority="227" operator="equal">
      <formula>"y"</formula>
    </cfRule>
  </conditionalFormatting>
  <conditionalFormatting sqref="B2:K2">
    <cfRule type="expression" dxfId="1024" priority="142">
      <formula>$BE$2&lt;&gt;0</formula>
    </cfRule>
  </conditionalFormatting>
  <conditionalFormatting sqref="C3">
    <cfRule type="expression" dxfId="1023" priority="232">
      <formula>$A$2="&lt;"</formula>
    </cfRule>
  </conditionalFormatting>
  <conditionalFormatting sqref="C48">
    <cfRule type="expression" dxfId="1022" priority="144">
      <formula>$B$50="ü"</formula>
    </cfRule>
  </conditionalFormatting>
  <conditionalFormatting sqref="C4:D47">
    <cfRule type="expression" dxfId="1021" priority="49">
      <formula>AND($B4&lt;&gt;"",$C4="")</formula>
    </cfRule>
  </conditionalFormatting>
  <conditionalFormatting sqref="C48:D49">
    <cfRule type="expression" dxfId="1020" priority="145">
      <formula>AND($M$49&lt;&gt;0,$BE$2=0)</formula>
    </cfRule>
    <cfRule type="expression" dxfId="1019" priority="143">
      <formula>$BE$2&lt;&gt;0</formula>
    </cfRule>
  </conditionalFormatting>
  <conditionalFormatting sqref="C50:D50">
    <cfRule type="expression" dxfId="1018" priority="229">
      <formula>$AQ$50&lt;&gt;0</formula>
    </cfRule>
  </conditionalFormatting>
  <conditionalFormatting sqref="C4:G4">
    <cfRule type="expression" dxfId="1017" priority="37">
      <formula>AND($B$50="ü",$B4="")</formula>
    </cfRule>
  </conditionalFormatting>
  <conditionalFormatting sqref="E4:E47">
    <cfRule type="expression" dxfId="1016" priority="65">
      <formula>AND(COUNTIF($AQ$35:$BA$38,E4)&gt;0,F4=$AQ$34)</formula>
    </cfRule>
    <cfRule type="expression" dxfId="1015" priority="56" stopIfTrue="1">
      <formula>AND(E4="",OR(F4&lt;&gt;"",H4&lt;&gt;0,I4&lt;&gt;0,J4&lt;&gt;0))</formula>
    </cfRule>
    <cfRule type="expression" dxfId="1014" priority="57">
      <formula>AND(C4&lt;&gt;"",E4="")</formula>
    </cfRule>
    <cfRule type="expression" dxfId="1013" priority="59">
      <formula>AND(COUNTIF($AQ$5:$BA$8,E4)&gt;0,F4=$AQ$4)</formula>
    </cfRule>
    <cfRule type="expression" dxfId="1012" priority="63">
      <formula>AND(COUNTIF($AQ$25:$BA$28,E4)&gt;0,F4=$AQ$24)</formula>
    </cfRule>
    <cfRule type="expression" dxfId="1011" priority="62">
      <formula>AND(COUNTIF($AQ$20:$BA$23,E4)&gt;0,F4=$AQ$19)</formula>
    </cfRule>
    <cfRule type="expression" dxfId="1010" priority="61">
      <formula>AND(COUNTIF($AQ$15:$BA$18,E4)&gt;0,F4=$AQ$14)</formula>
    </cfRule>
    <cfRule type="expression" dxfId="1009" priority="58">
      <formula>AND(C4="",E4="")</formula>
    </cfRule>
    <cfRule type="expression" dxfId="1008" priority="60">
      <formula>AND(COUNTIF($AQ$10:$BA$13,E4)&gt;0,F4=$AQ$9)</formula>
    </cfRule>
    <cfRule type="expression" dxfId="1007" priority="67">
      <formula>AND(E4="X",F4="X")</formula>
    </cfRule>
    <cfRule type="expression" dxfId="1006" priority="66">
      <formula>AND(COUNTIF($AQ$40:$BA$43,E4)&gt;0,F4=$AQ$39)</formula>
    </cfRule>
    <cfRule type="expression" dxfId="1005" priority="64">
      <formula>AND(COUNTIF($AQ$30:$BA$33,E4)&gt;0,F4=$AQ$29)</formula>
    </cfRule>
  </conditionalFormatting>
  <conditionalFormatting sqref="E48:G49">
    <cfRule type="expression" dxfId="1004" priority="241">
      <formula>AND($M$49&lt;&gt;0,$BE$2=0)</formula>
    </cfRule>
  </conditionalFormatting>
  <conditionalFormatting sqref="F4:F47">
    <cfRule type="cellIs" dxfId="1003" priority="76" operator="equal">
      <formula>$AJ$2</formula>
    </cfRule>
    <cfRule type="cellIs" dxfId="1002" priority="77" operator="equal">
      <formula>$AM$2</formula>
    </cfRule>
    <cfRule type="expression" dxfId="1001" priority="68">
      <formula>AND(C4&lt;&gt;"",F4="")</formula>
    </cfRule>
    <cfRule type="cellIs" dxfId="1000" priority="69" operator="equal">
      <formula>$O$2</formula>
    </cfRule>
    <cfRule type="cellIs" dxfId="999" priority="70" operator="equal">
      <formula>$R$2</formula>
    </cfRule>
    <cfRule type="cellIs" dxfId="998" priority="71" operator="equal">
      <formula>$U$2</formula>
    </cfRule>
    <cfRule type="cellIs" dxfId="997" priority="72" operator="equal">
      <formula>$X$2</formula>
    </cfRule>
    <cfRule type="cellIs" dxfId="996" priority="73" operator="equal">
      <formula>$AA$2</formula>
    </cfRule>
    <cfRule type="cellIs" dxfId="995" priority="74" operator="equal">
      <formula>$AD$2</formula>
    </cfRule>
    <cfRule type="cellIs" dxfId="994" priority="75" operator="equal">
      <formula>$AG$2</formula>
    </cfRule>
  </conditionalFormatting>
  <conditionalFormatting sqref="F51:F59">
    <cfRule type="expression" dxfId="993" priority="223">
      <formula>AND($M$60&lt;&gt;$N$60,$N$60&gt;1)</formula>
    </cfRule>
  </conditionalFormatting>
  <conditionalFormatting sqref="H50">
    <cfRule type="expression" dxfId="992" priority="40">
      <formula>$H$50&lt;&gt;0</formula>
    </cfRule>
  </conditionalFormatting>
  <conditionalFormatting sqref="H62:H65">
    <cfRule type="expression" dxfId="991" priority="237">
      <formula>$H$61="kein Umsatz"</formula>
    </cfRule>
  </conditionalFormatting>
  <conditionalFormatting sqref="H67:H70">
    <cfRule type="expression" dxfId="990" priority="225">
      <formula>$H$61="kein Umsatz"</formula>
    </cfRule>
  </conditionalFormatting>
  <conditionalFormatting sqref="H72:H75">
    <cfRule type="expression" dxfId="989" priority="224">
      <formula>$H$61="kein Umsatz"</formula>
    </cfRule>
  </conditionalFormatting>
  <conditionalFormatting sqref="H4:J4 C5:J47">
    <cfRule type="expression" dxfId="988" priority="44">
      <formula>AND($B$50="ü",$B4="")</formula>
    </cfRule>
  </conditionalFormatting>
  <conditionalFormatting sqref="H4:J47">
    <cfRule type="expression" dxfId="987" priority="43">
      <formula>AND($B4="-",H4&lt;&gt;0)</formula>
    </cfRule>
    <cfRule type="expression" dxfId="986" priority="45">
      <formula>$L4&lt;&gt;0</formula>
    </cfRule>
  </conditionalFormatting>
  <conditionalFormatting sqref="K4:K47">
    <cfRule type="expression" dxfId="984" priority="52">
      <formula>$B4="-"</formula>
    </cfRule>
    <cfRule type="expression" dxfId="983" priority="79">
      <formula>AND($B4="",$B$50="ü")</formula>
    </cfRule>
    <cfRule type="expression" dxfId="982" priority="80">
      <formula>OR(B4="",$M$49&lt;&gt;0,$L$3&lt;&gt;0)</formula>
    </cfRule>
    <cfRule type="expression" dxfId="981" priority="81">
      <formula>$B4="x"</formula>
    </cfRule>
    <cfRule type="expression" dxfId="980" priority="82">
      <formula>A4&lt;&gt;"!"</formula>
    </cfRule>
  </conditionalFormatting>
  <conditionalFormatting sqref="K48:K50">
    <cfRule type="cellIs" dxfId="979" priority="41" operator="lessThan">
      <formula>0</formula>
    </cfRule>
    <cfRule type="cellIs" dxfId="978" priority="42" operator="greaterThan">
      <formula>0</formula>
    </cfRule>
  </conditionalFormatting>
  <conditionalFormatting sqref="AP3:AP47">
    <cfRule type="expression" dxfId="977" priority="3">
      <formula>ISERROR($K3)</formula>
    </cfRule>
  </conditionalFormatting>
  <conditionalFormatting sqref="AP4:AP47">
    <cfRule type="cellIs" dxfId="976" priority="2" operator="equal">
      <formula>""</formula>
    </cfRule>
    <cfRule type="expression" dxfId="975" priority="1">
      <formula>$L$3&lt;&gt;0</formula>
    </cfRule>
  </conditionalFormatting>
  <conditionalFormatting sqref="AQ46:AR46">
    <cfRule type="expression" dxfId="974" priority="5">
      <formula>$BV$47&lt;&gt;0</formula>
    </cfRule>
  </conditionalFormatting>
  <conditionalFormatting sqref="AQ4:AS43">
    <cfRule type="expression" dxfId="973" priority="25">
      <formula>$AO4="E"</formula>
    </cfRule>
  </conditionalFormatting>
  <conditionalFormatting sqref="AQ44:AV44">
    <cfRule type="cellIs" dxfId="972" priority="8" operator="notEqual">
      <formula>""</formula>
    </cfRule>
  </conditionalFormatting>
  <conditionalFormatting sqref="AQ47:AZ47">
    <cfRule type="cellIs" dxfId="971" priority="7" operator="equal">
      <formula>""</formula>
    </cfRule>
    <cfRule type="expression" dxfId="970" priority="36">
      <formula>$BE2&lt;&gt;0</formula>
    </cfRule>
  </conditionalFormatting>
  <conditionalFormatting sqref="AQ4:BB8">
    <cfRule type="expression" dxfId="969" priority="9">
      <formula>$AQ$4="#"</formula>
    </cfRule>
  </conditionalFormatting>
  <conditionalFormatting sqref="AQ8:BB8">
    <cfRule type="expression" dxfId="968" priority="10">
      <formula>$AQ$4&lt;&gt;"#"</formula>
    </cfRule>
  </conditionalFormatting>
  <conditionalFormatting sqref="AQ9:BB13">
    <cfRule type="expression" dxfId="967" priority="11">
      <formula>$AQ$9="#"</formula>
    </cfRule>
  </conditionalFormatting>
  <conditionalFormatting sqref="AQ13:BB13">
    <cfRule type="expression" dxfId="966" priority="12">
      <formula>$AQ$9&lt;&gt;"#"</formula>
    </cfRule>
  </conditionalFormatting>
  <conditionalFormatting sqref="AQ14:BB18">
    <cfRule type="expression" dxfId="965" priority="13">
      <formula>$AQ$14="#"</formula>
    </cfRule>
  </conditionalFormatting>
  <conditionalFormatting sqref="AQ18:BB18">
    <cfRule type="expression" dxfId="964" priority="14">
      <formula>$AQ$14&lt;&gt;"#"</formula>
    </cfRule>
  </conditionalFormatting>
  <conditionalFormatting sqref="AQ19:BB23">
    <cfRule type="expression" dxfId="963" priority="15">
      <formula>$AQ$19="#"</formula>
    </cfRule>
  </conditionalFormatting>
  <conditionalFormatting sqref="AQ23:BB23">
    <cfRule type="expression" dxfId="962" priority="16">
      <formula>$AQ$19&lt;&gt;"#"</formula>
    </cfRule>
  </conditionalFormatting>
  <conditionalFormatting sqref="AQ24:BB28">
    <cfRule type="expression" dxfId="961" priority="17">
      <formula>$AQ$24="#"</formula>
    </cfRule>
  </conditionalFormatting>
  <conditionalFormatting sqref="AQ28:BB28">
    <cfRule type="expression" dxfId="960" priority="18">
      <formula>$AQ$24&lt;&gt;"#"</formula>
    </cfRule>
  </conditionalFormatting>
  <conditionalFormatting sqref="AQ29:BB33">
    <cfRule type="expression" dxfId="959" priority="19">
      <formula>$AQ$29="#"</formula>
    </cfRule>
  </conditionalFormatting>
  <conditionalFormatting sqref="AQ33:BB33">
    <cfRule type="expression" dxfId="958" priority="20">
      <formula>$AQ$29&lt;&gt;"#"</formula>
    </cfRule>
  </conditionalFormatting>
  <conditionalFormatting sqref="AQ34:BB38">
    <cfRule type="expression" dxfId="957" priority="21">
      <formula>$AQ$34="#"</formula>
    </cfRule>
  </conditionalFormatting>
  <conditionalFormatting sqref="AQ38:BB38">
    <cfRule type="expression" dxfId="956" priority="22">
      <formula>$AQ$34&lt;&gt;"#"</formula>
    </cfRule>
  </conditionalFormatting>
  <conditionalFormatting sqref="AQ39:BB43">
    <cfRule type="expression" dxfId="955" priority="23">
      <formula>$AQ$39="#"</formula>
    </cfRule>
  </conditionalFormatting>
  <conditionalFormatting sqref="AQ43:BB43">
    <cfRule type="expression" dxfId="954" priority="24">
      <formula>$AQ$39&lt;&gt;" "</formula>
    </cfRule>
  </conditionalFormatting>
  <conditionalFormatting sqref="AQ45:BB45">
    <cfRule type="expression" dxfId="953" priority="35">
      <formula>$BB$45&lt;&gt;0</formula>
    </cfRule>
  </conditionalFormatting>
  <conditionalFormatting sqref="AQ48:BB50">
    <cfRule type="expression" dxfId="952" priority="222">
      <formula>$AP$2=1</formula>
    </cfRule>
  </conditionalFormatting>
  <conditionalFormatting sqref="AQ1:BC50">
    <cfRule type="expression" dxfId="951" priority="4" stopIfTrue="1">
      <formula>$AP$2=1</formula>
    </cfRule>
  </conditionalFormatting>
  <conditionalFormatting sqref="BB4">
    <cfRule type="expression" dxfId="950" priority="26">
      <formula>BV8&lt;&gt;0</formula>
    </cfRule>
  </conditionalFormatting>
  <conditionalFormatting sqref="BB9">
    <cfRule type="expression" dxfId="949" priority="27">
      <formula>BV13&lt;&gt;0</formula>
    </cfRule>
  </conditionalFormatting>
  <conditionalFormatting sqref="BB14">
    <cfRule type="expression" dxfId="948" priority="28">
      <formula>BV18&lt;&gt;0</formula>
    </cfRule>
  </conditionalFormatting>
  <conditionalFormatting sqref="BB19">
    <cfRule type="expression" dxfId="947" priority="29">
      <formula>BV23&lt;&gt;0</formula>
    </cfRule>
  </conditionalFormatting>
  <conditionalFormatting sqref="BB24">
    <cfRule type="expression" dxfId="946" priority="30">
      <formula>BV28&lt;&gt;0</formula>
    </cfRule>
  </conditionalFormatting>
  <conditionalFormatting sqref="BB29">
    <cfRule type="expression" dxfId="945" priority="31">
      <formula>BV33&lt;&gt;0</formula>
    </cfRule>
  </conditionalFormatting>
  <conditionalFormatting sqref="BB34">
    <cfRule type="expression" dxfId="944" priority="32">
      <formula>BV38&lt;&gt;0</formula>
    </cfRule>
  </conditionalFormatting>
  <conditionalFormatting sqref="BB39">
    <cfRule type="expression" dxfId="943" priority="33">
      <formula>BV43&lt;&gt;0</formula>
    </cfRule>
  </conditionalFormatting>
  <conditionalFormatting sqref="BE4:BE47">
    <cfRule type="cellIs" dxfId="942" priority="233" operator="equal">
      <formula>"PGS7"</formula>
    </cfRule>
    <cfRule type="cellIs" dxfId="941" priority="234" operator="equal">
      <formula>"PGS5"</formula>
    </cfRule>
    <cfRule type="cellIs" dxfId="940" priority="235" operator="equal">
      <formula>"OG7"</formula>
    </cfRule>
    <cfRule type="cellIs" dxfId="939" priority="236" operator="equal">
      <formula>"D9"</formula>
    </cfRule>
  </conditionalFormatting>
  <dataValidations count="1">
    <dataValidation type="list" allowBlank="1" showInputMessage="1" showErrorMessage="1" sqref="B50" xr:uid="{BA1CC10E-AC60-4109-AE13-DC63B0ED278C}">
      <formula1>"o,y,ü"</formula1>
    </dataValidation>
  </dataValidations>
  <printOptions horizontalCentered="1"/>
  <pageMargins left="0" right="0" top="0.19685039370078741" bottom="0.43307086614173229" header="0" footer="0"/>
  <pageSetup paperSize="9" orientation="portrait" r:id="rId1"/>
  <headerFooter>
    <oddFooter>&amp;L&amp;"Arial,Standard"&amp;8Datei: &amp;Z&amp;F&amp;C&amp;"Cambria,Standard"&amp;8
   &amp;R&amp;"Arial,Standard"&amp;8Druck: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cellIs" priority="85" operator="lessThan" id="{96E34D4D-D2D6-4C9E-9596-AAC95A439FFF}">
            <xm:f>Parameter!$H$5</xm:f>
            <x14:dxf>
              <font>
                <b/>
                <i val="0"/>
                <color rgb="FFFFFF00"/>
              </font>
              <fill>
                <patternFill>
                  <bgColor rgb="FFC00000"/>
                </patternFill>
              </fill>
            </x14:dxf>
          </x14:cfRule>
          <x14:cfRule type="cellIs" priority="86" operator="greaterThan" id="{B829F250-FCBA-4B33-A008-D91F4A761F34}">
            <xm:f>Parameter!$I$5</xm:f>
            <x14:dxf>
              <font>
                <b/>
                <i val="0"/>
                <color rgb="FFFFFF00"/>
              </font>
              <fill>
                <patternFill>
                  <bgColor rgb="FFC00000"/>
                </patternFill>
              </fill>
            </x14:dxf>
          </x14:cfRule>
          <xm:sqref>B4:B25 B27:B47</xm:sqref>
        </x14:conditionalFormatting>
        <x14:conditionalFormatting xmlns:xm="http://schemas.microsoft.com/office/excel/2006/main">
          <x14:cfRule type="expression" priority="163" id="{6A9A4510-6845-474E-8C7A-E9EB427C5AC7}">
            <xm:f>$H$61=Parameter!$D$2</xm:f>
            <x14:dxf>
              <font>
                <b/>
                <i val="0"/>
                <color theme="0"/>
              </font>
              <fill>
                <patternFill>
                  <bgColor theme="0"/>
                </patternFill>
              </fill>
              <border>
                <left/>
                <right/>
                <top/>
                <bottom/>
                <vertical/>
                <horizontal/>
              </border>
            </x14:dxf>
          </x14:cfRule>
          <xm:sqref>H61:K76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269A2138-3382-4B42-BF2A-4C9D43CF1990}">
          <x14:formula1>
            <xm:f>Parameter!$E$4:$E$12</xm:f>
          </x14:formula1>
          <xm:sqref>F27:F47 F4:F25</xm:sqref>
        </x14:dataValidation>
        <x14:dataValidation type="list" allowBlank="1" showInputMessage="1" showErrorMessage="1" xr:uid="{3C3F8649-73D3-48D1-B989-ABB45FDD54E7}">
          <x14:formula1>
            <xm:f>Parameter!$D$14:$D$47</xm:f>
          </x14:formula1>
          <xm:sqref>E27:E47 E4:E25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1690D-0732-4478-AA01-2EF7A60CE327}">
  <sheetPr>
    <tabColor theme="4" tint="-0.249977111117893"/>
    <pageSetUpPr autoPageBreaks="0"/>
  </sheetPr>
  <dimension ref="A1:BX77"/>
  <sheetViews>
    <sheetView showGridLines="0" showRowColHeaders="0" showZeros="0" zoomScaleNormal="100" workbookViewId="0">
      <pane ySplit="3" topLeftCell="A4" activePane="bottomLeft" state="frozen"/>
      <selection activeCell="F4" sqref="F4"/>
      <selection pane="bottomLeft" activeCell="F4" sqref="F4"/>
    </sheetView>
  </sheetViews>
  <sheetFormatPr baseColWidth="10" defaultColWidth="9.77734375" defaultRowHeight="13.15" x14ac:dyDescent="0.45"/>
  <cols>
    <col min="1" max="1" width="1.5546875" style="1144" customWidth="1"/>
    <col min="2" max="2" width="6.5546875" style="104" customWidth="1"/>
    <col min="3" max="3" width="21.5546875" style="100" customWidth="1"/>
    <col min="4" max="4" width="5.5546875" style="100" customWidth="1"/>
    <col min="5" max="5" width="3.109375" style="102" customWidth="1"/>
    <col min="6" max="6" width="6.109375" style="102" customWidth="1"/>
    <col min="7" max="7" width="4.5546875" style="95" customWidth="1"/>
    <col min="8" max="8" width="8.5546875" style="1145" customWidth="1"/>
    <col min="9" max="9" width="8.5546875" style="103" customWidth="1"/>
    <col min="10" max="10" width="8.5546875" style="99" customWidth="1"/>
    <col min="11" max="11" width="9.5546875" style="103" customWidth="1"/>
    <col min="12" max="12" width="2.5546875" style="103" hidden="1" customWidth="1"/>
    <col min="13" max="13" width="1.77734375" style="1141" hidden="1" customWidth="1"/>
    <col min="14" max="14" width="1.77734375" style="1142" hidden="1" customWidth="1"/>
    <col min="15" max="16" width="8.109375" style="2" hidden="1" customWidth="1"/>
    <col min="17" max="17" width="1.77734375" style="192" hidden="1" customWidth="1"/>
    <col min="18" max="19" width="8.109375" style="2" hidden="1" customWidth="1"/>
    <col min="20" max="20" width="1.77734375" style="192" hidden="1" customWidth="1"/>
    <col min="21" max="22" width="8.109375" style="2" hidden="1" customWidth="1"/>
    <col min="23" max="23" width="1.77734375" style="192" hidden="1" customWidth="1"/>
    <col min="24" max="25" width="8.109375" style="2" hidden="1" customWidth="1"/>
    <col min="26" max="26" width="1.77734375" style="192" hidden="1" customWidth="1"/>
    <col min="27" max="28" width="8.109375" style="2" hidden="1" customWidth="1"/>
    <col min="29" max="29" width="1.77734375" style="192" hidden="1" customWidth="1"/>
    <col min="30" max="31" width="8.109375" style="2" hidden="1" customWidth="1"/>
    <col min="32" max="32" width="1.77734375" style="192" hidden="1" customWidth="1"/>
    <col min="33" max="34" width="8.109375" style="2" hidden="1" customWidth="1"/>
    <col min="35" max="35" width="1.77734375" style="192" hidden="1" customWidth="1"/>
    <col min="36" max="37" width="8.109375" style="2" hidden="1" customWidth="1"/>
    <col min="38" max="38" width="1.77734375" style="192" hidden="1" customWidth="1"/>
    <col min="39" max="40" width="8.109375" style="2" hidden="1" customWidth="1"/>
    <col min="41" max="41" width="4.109375" style="81" hidden="1" customWidth="1" collapsed="1"/>
    <col min="42" max="42" width="1.21875" style="690" customWidth="1"/>
    <col min="43" max="43" width="3.109375" style="108" customWidth="1"/>
    <col min="44" max="44" width="11.77734375" style="108" customWidth="1"/>
    <col min="45" max="45" width="9" style="203" customWidth="1"/>
    <col min="46" max="46" width="0.6640625" style="108" customWidth="1"/>
    <col min="47" max="47" width="3.109375" style="108" customWidth="1"/>
    <col min="48" max="48" width="11.77734375" style="108" customWidth="1"/>
    <col min="49" max="49" width="9" style="203" customWidth="1"/>
    <col min="50" max="50" width="0.6640625" style="108" customWidth="1"/>
    <col min="51" max="51" width="3.109375" style="108" customWidth="1"/>
    <col min="52" max="52" width="11.77734375" style="108" customWidth="1"/>
    <col min="53" max="53" width="9" style="203" customWidth="1"/>
    <col min="54" max="54" width="9.5546875" style="260" customWidth="1"/>
    <col min="55" max="55" width="1.77734375" style="109" customWidth="1"/>
    <col min="56" max="56" width="1.77734375" style="270" hidden="1" customWidth="1"/>
    <col min="57" max="57" width="2.5546875" style="269" hidden="1" customWidth="1"/>
    <col min="58" max="58" width="1.77734375" style="730" hidden="1" customWidth="1"/>
    <col min="59" max="62" width="7.6640625" style="271" hidden="1" customWidth="1"/>
    <col min="63" max="70" width="7.6640625" style="272" hidden="1" customWidth="1"/>
    <col min="71" max="71" width="9.77734375" style="270" hidden="1" customWidth="1"/>
    <col min="72" max="73" width="9.77734375" style="18" hidden="1" customWidth="1"/>
    <col min="74" max="74" width="8.77734375" style="18" hidden="1" customWidth="1"/>
    <col min="75" max="75" width="9.77734375" style="18" hidden="1" customWidth="1"/>
    <col min="76" max="76" width="1.77734375" style="18" hidden="1" customWidth="1"/>
    <col min="77" max="16384" width="9.77734375" style="81"/>
  </cols>
  <sheetData>
    <row r="1" spans="1:76" s="74" customFormat="1" ht="3" customHeight="1" thickBot="1" x14ac:dyDescent="0.5">
      <c r="A1" s="135">
        <f>IF(SUM(A3:A49)&lt;&gt;0,SUM(A3:A49),K48)</f>
        <v>0</v>
      </c>
      <c r="B1" s="73" t="str">
        <f>IF(B50="y",MAX(B3:B50),"")</f>
        <v/>
      </c>
      <c r="E1" s="73"/>
      <c r="F1" s="73"/>
      <c r="G1" s="75"/>
      <c r="H1" s="1001"/>
      <c r="I1" s="76"/>
      <c r="K1" s="77">
        <f>P50+S50+V50+Y50+AB50+AE50+AH50+AK50+AN50</f>
        <v>0</v>
      </c>
      <c r="L1" s="620"/>
      <c r="M1" s="620"/>
      <c r="N1" s="1177"/>
      <c r="O1" s="1178"/>
      <c r="P1" s="1178"/>
      <c r="Q1" s="1179"/>
      <c r="R1" s="1178"/>
      <c r="S1" s="1178"/>
      <c r="T1" s="1179"/>
      <c r="U1" s="1178"/>
      <c r="V1" s="1178"/>
      <c r="W1" s="1179"/>
      <c r="X1" s="1178"/>
      <c r="Y1" s="1178"/>
      <c r="Z1" s="1179"/>
      <c r="AA1" s="1178"/>
      <c r="AB1" s="1178"/>
      <c r="AC1" s="1179"/>
      <c r="AD1" s="1178"/>
      <c r="AE1" s="1178"/>
      <c r="AF1" s="1179"/>
      <c r="AG1" s="1178"/>
      <c r="AH1" s="1178"/>
      <c r="AI1" s="1179"/>
      <c r="AJ1" s="1178"/>
      <c r="AK1" s="1178"/>
      <c r="AL1" s="1179"/>
      <c r="AM1" s="1178"/>
      <c r="AN1" s="1178"/>
      <c r="AO1" s="621"/>
      <c r="AP1" s="624"/>
      <c r="AQ1" s="105"/>
      <c r="AR1" s="105"/>
      <c r="AS1" s="106"/>
      <c r="AT1" s="105"/>
      <c r="AU1" s="105"/>
      <c r="AV1" s="105"/>
      <c r="AW1" s="106"/>
      <c r="AX1" s="105"/>
      <c r="AY1" s="105"/>
      <c r="AZ1" s="105"/>
      <c r="BA1" s="106"/>
      <c r="BB1" s="261"/>
      <c r="BC1" s="106"/>
      <c r="BD1" s="266"/>
      <c r="BE1" s="267"/>
      <c r="BF1" s="726"/>
      <c r="BG1" s="267"/>
      <c r="BH1" s="267"/>
      <c r="BI1" s="267"/>
      <c r="BJ1" s="267"/>
      <c r="BK1" s="267"/>
      <c r="BL1" s="267"/>
      <c r="BM1" s="267"/>
      <c r="BN1" s="267"/>
      <c r="BO1" s="267"/>
      <c r="BP1" s="267"/>
      <c r="BQ1" s="267"/>
      <c r="BR1" s="267"/>
      <c r="BS1" s="266"/>
      <c r="BT1" s="1002"/>
      <c r="BU1" s="1002"/>
      <c r="BV1" s="1002"/>
      <c r="BW1" s="1002"/>
      <c r="BX1" s="1002"/>
    </row>
    <row r="2" spans="1:76" s="1027" customFormat="1" ht="22.15" customHeight="1" thickTop="1" thickBot="1" x14ac:dyDescent="0.6">
      <c r="A2" s="1003" t="s">
        <v>9</v>
      </c>
      <c r="B2" s="1004">
        <f>+Parameter!B2</f>
        <v>46023</v>
      </c>
      <c r="C2" s="1005" t="str">
        <f>+Parameter!I15</f>
        <v>DE01 234 5678 9012 3456 78</v>
      </c>
      <c r="D2" s="1006"/>
      <c r="E2" s="1007"/>
      <c r="F2" s="1377">
        <f>EOMONTH(Jun!F2,0)+1</f>
        <v>46204</v>
      </c>
      <c r="G2" s="1377"/>
      <c r="H2" s="1377"/>
      <c r="I2" s="1375" t="str">
        <f>IF(M2=0,+Parameter!D2,IF(Jul!AO2&gt;1,+Parameter!L19,IF(N2=1,+O2,IF(Q2=1,+R2,IF(T2=1,+U2,IF(W2=1,+X2,IF(Z2=1,+AA2,IF(AC2=1,+AD2,IF(AF2=1,+AG2,IF(AI2=1,+AJ2,IF(AL2=1,+AM2,"kein Umsatz")))))))))))</f>
        <v>Haushaltskonto</v>
      </c>
      <c r="J2" s="1375"/>
      <c r="K2" s="1376"/>
      <c r="L2" s="1008" t="s">
        <v>120</v>
      </c>
      <c r="M2" s="1009">
        <f>+AP2</f>
        <v>0</v>
      </c>
      <c r="N2" s="1010">
        <f>+N51</f>
        <v>1</v>
      </c>
      <c r="O2" s="1011" t="str">
        <f>+Jahr!C3</f>
        <v>HH</v>
      </c>
      <c r="P2" s="1012">
        <f>IF(B50="y",SUMIFS(P4:P48,B4:B48,"&gt;01.01.2000",F4:F48,O2)+O3,0)</f>
        <v>0</v>
      </c>
      <c r="Q2" s="1013">
        <f>+N52</f>
        <v>1</v>
      </c>
      <c r="R2" s="1014" t="str">
        <f>+Jahr!L3</f>
        <v>Frei</v>
      </c>
      <c r="S2" s="1015">
        <f>IF(B50="y",SUMIFS(S4:S48,B4:B48,"&gt;01.01.2000",F4:F48,R2)+R3,0)</f>
        <v>0</v>
      </c>
      <c r="T2" s="1013">
        <f>+N53</f>
        <v>1</v>
      </c>
      <c r="U2" s="1016" t="str">
        <f>+Jahr!M3</f>
        <v>Arzt</v>
      </c>
      <c r="V2" s="1015">
        <f>IF(B50="y",SUMIFS(V4:V48,B4:B48,"&gt;01.01.2000",F4:F48,U2)+U3,0)</f>
        <v>0</v>
      </c>
      <c r="W2" s="1013">
        <f>+N54</f>
        <v>0</v>
      </c>
      <c r="X2" s="1017" t="str">
        <f>+Jahr!N3</f>
        <v/>
      </c>
      <c r="Y2" s="1015">
        <f>IF(B50="y",SUMIFS(Y4:Y48,B4:B48,"&gt;01.01.2000",F4:F48,X2)+X3,0)</f>
        <v>0</v>
      </c>
      <c r="Z2" s="1013">
        <f>+N55</f>
        <v>0</v>
      </c>
      <c r="AA2" s="1018" t="str">
        <f>+Jahr!P3</f>
        <v/>
      </c>
      <c r="AB2" s="1015">
        <f>IF(B50="y",SUMIFS(AB4:AB48,B4:B48,"&gt;01.01.2000",F4:F48,AA2)+AA3,0)</f>
        <v>0</v>
      </c>
      <c r="AC2" s="1013">
        <f>+N56</f>
        <v>0</v>
      </c>
      <c r="AD2" s="1019" t="str">
        <f>+Jahr!Q3</f>
        <v/>
      </c>
      <c r="AE2" s="1015">
        <f>IF(B50="y",SUMIFS(AE4:AE48,B4:B48,"&gt;01.01.2000",F4:F48,AD2)+AD3,0)</f>
        <v>0</v>
      </c>
      <c r="AF2" s="1013">
        <f>+N57</f>
        <v>0</v>
      </c>
      <c r="AG2" s="1019" t="str">
        <f>+Jahr!R3</f>
        <v/>
      </c>
      <c r="AH2" s="1015">
        <f>IF(B50="y",SUMIFS(AH4:AH48,B4:B48,"&gt;01.01.2000",F4:F48,AG2)+AG3,0)</f>
        <v>0</v>
      </c>
      <c r="AI2" s="1013">
        <f>+N58</f>
        <v>0</v>
      </c>
      <c r="AJ2" s="1020" t="str">
        <f>+Jahr!S3</f>
        <v/>
      </c>
      <c r="AK2" s="1015">
        <f>IF(B50="y",SUMIFS(AK4:AK48,B4:B48,"&gt;01.01.2000",F4:F48,AJ2)+AJ3,0)</f>
        <v>0</v>
      </c>
      <c r="AL2" s="1013">
        <f>+N59</f>
        <v>1</v>
      </c>
      <c r="AM2" s="1021" t="str">
        <f>+Jahr!O3</f>
        <v>X</v>
      </c>
      <c r="AN2" s="1022">
        <f>IF(B50="y",SUMIFS(AN4:AN48,B4:B48,"&gt;01.01.2000",F4:F48,AM2)+AM3,0)</f>
        <v>0</v>
      </c>
      <c r="AO2" s="1023">
        <f>+AL2+AI2+AF2+AC2+Z2+W2+T2+Q2+N2</f>
        <v>4</v>
      </c>
      <c r="AP2" s="1024">
        <f>IF(SUBTOTAL(109,AP3:AP48)&lt;&gt;SUM(AP3:AP48),1,0)</f>
        <v>0</v>
      </c>
      <c r="AQ2" s="107" t="str">
        <f>+Parameter!AH2</f>
        <v>EBIT</v>
      </c>
      <c r="AR2" s="107"/>
      <c r="AS2" s="228">
        <f>+AS4*Parameter!AF4+AS9*Parameter!AF9+AS14*Parameter!AF14+AS19*Parameter!AF19+AS24*Parameter!AF24+AS29*Parameter!AF29+AS34*Parameter!AF34+AS39*Parameter!AF39</f>
        <v>0</v>
      </c>
      <c r="AT2" s="797"/>
      <c r="AU2" s="797"/>
      <c r="AV2" s="798">
        <f>+BH2</f>
        <v>0</v>
      </c>
      <c r="AW2" s="798">
        <f>+BK2</f>
        <v>0</v>
      </c>
      <c r="AX2" s="798"/>
      <c r="AY2" s="798"/>
      <c r="AZ2" s="798">
        <f>+BN2</f>
        <v>0</v>
      </c>
      <c r="BA2" s="798">
        <f>+BQ2</f>
        <v>0</v>
      </c>
      <c r="BB2" s="625"/>
      <c r="BC2" s="109"/>
      <c r="BD2" s="268">
        <f>IF(AND(M2&lt;&gt;0,M64&lt;&gt;0),1,0)</f>
        <v>0</v>
      </c>
      <c r="BE2" s="1025">
        <f>+BD2+BF2+BF3</f>
        <v>0</v>
      </c>
      <c r="BF2" s="714">
        <f>COUNTBLANK(BE4:BE47)</f>
        <v>0</v>
      </c>
      <c r="BG2" s="706"/>
      <c r="BH2" s="707">
        <f>SUM(BG3:BI43)</f>
        <v>0</v>
      </c>
      <c r="BI2" s="706"/>
      <c r="BJ2" s="706"/>
      <c r="BK2" s="708">
        <f>SUM(BJ3:BL43)</f>
        <v>0</v>
      </c>
      <c r="BL2" s="709"/>
      <c r="BM2" s="709"/>
      <c r="BN2" s="710">
        <f>SUM(BM3:BO43)</f>
        <v>0</v>
      </c>
      <c r="BO2" s="709"/>
      <c r="BP2" s="709"/>
      <c r="BQ2" s="711">
        <f>SUM(BP3:BR47)</f>
        <v>0</v>
      </c>
      <c r="BR2" s="709"/>
      <c r="BS2" s="270"/>
      <c r="BT2" s="18"/>
      <c r="BU2" s="18"/>
      <c r="BV2" s="18"/>
      <c r="BW2" s="18"/>
      <c r="BX2" s="1026"/>
    </row>
    <row r="3" spans="1:76" ht="13.15" customHeight="1" thickTop="1" thickBot="1" x14ac:dyDescent="0.5">
      <c r="A3" s="1003" t="s">
        <v>9</v>
      </c>
      <c r="B3" s="1028" t="s">
        <v>4</v>
      </c>
      <c r="C3" s="1029" t="s">
        <v>94</v>
      </c>
      <c r="D3" s="1030"/>
      <c r="E3" s="1031" t="s">
        <v>77</v>
      </c>
      <c r="F3" s="1032" t="s">
        <v>160</v>
      </c>
      <c r="G3" s="1033"/>
      <c r="H3" s="1034" t="s">
        <v>6</v>
      </c>
      <c r="I3" s="1174" t="s">
        <v>0</v>
      </c>
      <c r="J3" s="1172" t="s">
        <v>1</v>
      </c>
      <c r="K3" s="1035">
        <f>IF($M$2=0,O3+R3+U3+X3+AA3+AD3+AG3+AJ3+AM3,+$N$2*O3+$Q$2*R3+$T$2*U3+$W$2*X3+$Z$2*AA3+$AC$2*AD3+$AF$2*AG3+$AI$2*AJ3+$AL$2*AM3)</f>
        <v>0</v>
      </c>
      <c r="L3" s="1036">
        <f>SUM(L4:L48)</f>
        <v>0</v>
      </c>
      <c r="M3" s="1037">
        <v>1</v>
      </c>
      <c r="N3" s="1038"/>
      <c r="O3" s="82">
        <f>+Jun!P3</f>
        <v>0</v>
      </c>
      <c r="P3" s="1039">
        <f>+O49</f>
        <v>0</v>
      </c>
      <c r="Q3" s="1040"/>
      <c r="R3" s="82">
        <f>+Jun!S3</f>
        <v>0</v>
      </c>
      <c r="S3" s="1039">
        <f>+R49</f>
        <v>0</v>
      </c>
      <c r="T3" s="1040"/>
      <c r="U3" s="82">
        <f>+Jun!V3</f>
        <v>0</v>
      </c>
      <c r="V3" s="1039">
        <f>+U49</f>
        <v>0</v>
      </c>
      <c r="W3" s="1040"/>
      <c r="X3" s="82">
        <f>+Jun!Y3</f>
        <v>0</v>
      </c>
      <c r="Y3" s="1039">
        <f>+X49</f>
        <v>0</v>
      </c>
      <c r="Z3" s="1040"/>
      <c r="AA3" s="82">
        <f>+Jun!AB3</f>
        <v>0</v>
      </c>
      <c r="AB3" s="1039">
        <f>+AA49</f>
        <v>0</v>
      </c>
      <c r="AC3" s="1040"/>
      <c r="AD3" s="82">
        <f>+Jun!AE3</f>
        <v>0</v>
      </c>
      <c r="AE3" s="1039">
        <f>+AD49</f>
        <v>0</v>
      </c>
      <c r="AF3" s="1040"/>
      <c r="AG3" s="82">
        <f>+Jun!AH3</f>
        <v>0</v>
      </c>
      <c r="AH3" s="1039">
        <f>+AG49</f>
        <v>0</v>
      </c>
      <c r="AI3" s="1040"/>
      <c r="AJ3" s="82">
        <f>+Jun!AK3</f>
        <v>0</v>
      </c>
      <c r="AK3" s="1039">
        <f>+AJ49</f>
        <v>0</v>
      </c>
      <c r="AL3" s="1040"/>
      <c r="AM3" s="1041">
        <f>+Jun!AN3</f>
        <v>0</v>
      </c>
      <c r="AN3" s="1042">
        <f>+AM49</f>
        <v>0</v>
      </c>
      <c r="AO3" s="1043" t="s">
        <v>121</v>
      </c>
      <c r="AP3" s="690" t="s">
        <v>9</v>
      </c>
      <c r="AQ3" s="1385" t="s">
        <v>93</v>
      </c>
      <c r="AR3" s="1385"/>
      <c r="AS3" s="626">
        <f>+BB4+BB9+BB14+BB19+BB24+BB29+BB34+BB39+AZ46-AS2</f>
        <v>0</v>
      </c>
      <c r="AT3" s="795"/>
      <c r="AU3" s="795"/>
      <c r="AV3" s="796" t="str">
        <f>IF(AV2&lt;&gt;0,"Zinsen","")</f>
        <v/>
      </c>
      <c r="AW3" s="796" t="str">
        <f>IF(AW2&lt;&gt;0,"Tilgung","")</f>
        <v/>
      </c>
      <c r="AX3" s="796"/>
      <c r="AY3" s="796"/>
      <c r="AZ3" s="796" t="str">
        <f>IF(AZ2&lt;&gt;0,"Rücklage","")</f>
        <v/>
      </c>
      <c r="BA3" s="796" t="str">
        <f>IF(BA2&lt;&gt;0,"Steuer","")</f>
        <v/>
      </c>
      <c r="BB3" s="391" t="s">
        <v>92</v>
      </c>
      <c r="BD3" s="268"/>
      <c r="BE3" s="725">
        <f>SUM($BF$4:$BF$47)</f>
        <v>44</v>
      </c>
      <c r="BF3" s="727">
        <f>IF(ISERROR(BE3),1,IF(BE3&lt;44,1,IF($AP$2=1,0,0)))</f>
        <v>0</v>
      </c>
      <c r="BG3" s="694" t="s">
        <v>97</v>
      </c>
      <c r="BH3" s="694" t="s">
        <v>98</v>
      </c>
      <c r="BI3" s="694" t="s">
        <v>99</v>
      </c>
      <c r="BJ3" s="695" t="s">
        <v>100</v>
      </c>
      <c r="BK3" s="695" t="s">
        <v>101</v>
      </c>
      <c r="BL3" s="695" t="s">
        <v>102</v>
      </c>
      <c r="BM3" s="696" t="s">
        <v>103</v>
      </c>
      <c r="BN3" s="696" t="s">
        <v>104</v>
      </c>
      <c r="BO3" s="696" t="s">
        <v>105</v>
      </c>
      <c r="BP3" s="697" t="s">
        <v>106</v>
      </c>
      <c r="BQ3" s="697" t="s">
        <v>107</v>
      </c>
      <c r="BR3" s="697" t="s">
        <v>108</v>
      </c>
      <c r="BS3" s="1044" t="s">
        <v>6</v>
      </c>
      <c r="BT3" s="1045" t="s">
        <v>0</v>
      </c>
      <c r="BU3" s="1045" t="s">
        <v>1</v>
      </c>
      <c r="BV3" s="1046" t="s">
        <v>36</v>
      </c>
      <c r="BW3" s="1047" t="s">
        <v>12</v>
      </c>
      <c r="BX3" s="1026"/>
    </row>
    <row r="4" spans="1:76" ht="13.35" customHeight="1" x14ac:dyDescent="0.45">
      <c r="A4" s="1003" t="str">
        <f t="shared" ref="A4:A47" si="0">IF(AND($B$50="y",B4&gt;0,B4&lt;&gt;"x",M4=$L$49),+K4,"!")</f>
        <v>!</v>
      </c>
      <c r="B4" s="721"/>
      <c r="C4" s="1180"/>
      <c r="D4" s="1181"/>
      <c r="E4" s="585"/>
      <c r="F4" s="586"/>
      <c r="G4" s="1190">
        <f t="shared" ref="G4" si="1">+$F$2</f>
        <v>46204</v>
      </c>
      <c r="H4" s="1191"/>
      <c r="I4" s="1192"/>
      <c r="J4" s="1193"/>
      <c r="K4" s="1048">
        <f>IF($M$2=0,O4+R4+U4+X4+AA4+AD4+AG4+AJ4+AM4,+$N$2*O4+$Q$2*R4+$T$2*U4+$W$2*X4+$Z$2*AA4+$AC$2*AD4+$AF$2*AG4+$AI$2*AJ4+$AL$2*AM4)</f>
        <v>0</v>
      </c>
      <c r="L4" s="1049">
        <f t="shared" ref="L4:L47" si="2">IF(ISERROR(+H4+I4+J4),1,0)</f>
        <v>0</v>
      </c>
      <c r="M4" s="1050">
        <f t="shared" ref="M4:M25" si="3">IF(AND(B4&gt;0,B4&lt;&gt;"x",M3&lt;&gt;0),+M3+1,0)</f>
        <v>0</v>
      </c>
      <c r="N4" s="1051">
        <f>IF($F4=$O$2,1,0)</f>
        <v>0</v>
      </c>
      <c r="O4" s="87">
        <f>IF(AND($B4&lt;&gt;"-",$F4=O$2),O3+$H4+$I4+$J4,+O3)</f>
        <v>0</v>
      </c>
      <c r="P4" s="87" t="str">
        <f>IF(AND($B4&lt;&gt;"-",$F4=O$2),+$H4+$I4+$J4,"")</f>
        <v/>
      </c>
      <c r="Q4" s="1052">
        <f>IF($F4=$R$2,1,0)</f>
        <v>0</v>
      </c>
      <c r="R4" s="87">
        <f>IF(AND($B4&lt;&gt;"-",$F4=R$2),R3+$H4+$I4+$J4,+R3)</f>
        <v>0</v>
      </c>
      <c r="S4" s="87" t="str">
        <f>IF(AND($B4&lt;&gt;"-",$F4=R$2),+$H4+$I4+$J4,"")</f>
        <v/>
      </c>
      <c r="T4" s="1052">
        <f>IF($F4=$U$2,1,0)</f>
        <v>0</v>
      </c>
      <c r="U4" s="87">
        <f>IF(AND($B4&lt;&gt;"-",$F4=U$2),U3+$H4+$I4+$J4,+U3)</f>
        <v>0</v>
      </c>
      <c r="V4" s="87" t="str">
        <f>IF(AND($B4&lt;&gt;"-",$F4=U$2),+$H4+$I4+$J4,"")</f>
        <v/>
      </c>
      <c r="W4" s="1052">
        <f>IF($F4=$X$2,1,0)</f>
        <v>1</v>
      </c>
      <c r="X4" s="87">
        <f>IF(AND($B4&lt;&gt;"-",$F4=X$2),X3+$H4+$I4+$J4,+X3)</f>
        <v>0</v>
      </c>
      <c r="Y4" s="87">
        <f>IF(AND($B4&lt;&gt;"-",$F4=X$2),+$H4+$I4+$J4,"")</f>
        <v>0</v>
      </c>
      <c r="Z4" s="1052">
        <f>IF($F4=$AA$2,1,0)</f>
        <v>1</v>
      </c>
      <c r="AA4" s="87">
        <f>IF(AND($B4&lt;&gt;"-",$F4=AA$2),AA3+$H4+$I4+$J4,+AA3)</f>
        <v>0</v>
      </c>
      <c r="AB4" s="87">
        <f>IF(AND($B4&lt;&gt;"-",$F4=AA$2),+$H4+$I4+$J4,"")</f>
        <v>0</v>
      </c>
      <c r="AC4" s="1052">
        <f>IF($F4=$AD$2,1,0)</f>
        <v>1</v>
      </c>
      <c r="AD4" s="87">
        <f>IF(AND($B4&lt;&gt;"-",$F4=AD$2),AD3+$H4+$I4+$J4,+AD3)</f>
        <v>0</v>
      </c>
      <c r="AE4" s="87">
        <f>IF(AND($B4&lt;&gt;"-",$F4=AD$2),+$H4+$I4+$J4,"")</f>
        <v>0</v>
      </c>
      <c r="AF4" s="1052">
        <f>IF($F4=$AG$2,1,0)</f>
        <v>1</v>
      </c>
      <c r="AG4" s="87">
        <f>IF(AND($B4&lt;&gt;"-",$F4=AG$2),AG3+$H4+$I4+$J4,+AG3)</f>
        <v>0</v>
      </c>
      <c r="AH4" s="87">
        <f>IF(AND($B4&lt;&gt;"-",$F4=AG$2),+$H4+$I4+$J4,"")</f>
        <v>0</v>
      </c>
      <c r="AI4" s="1052">
        <f>IF($F4=$AJ$2,1,0)</f>
        <v>1</v>
      </c>
      <c r="AJ4" s="87">
        <f>IF(AND($B4&lt;&gt;"-",$F4=AJ$2),AJ3+$H4+$I4+$J4,+AJ3)</f>
        <v>0</v>
      </c>
      <c r="AK4" s="87">
        <f>IF(AND($B4&lt;&gt;"-",$F4=AJ$2),+$H4+$I4+$J4,"")</f>
        <v>0</v>
      </c>
      <c r="AL4" s="1052">
        <f>IF($F4=$AM$2,1,0)</f>
        <v>0</v>
      </c>
      <c r="AM4" s="91">
        <f>IF(AND($B4&lt;&gt;"-",$F4=AM$2),AM3+$H4+$I4+$J4,+AM3)</f>
        <v>0</v>
      </c>
      <c r="AN4" s="91" t="str">
        <f>IF(AND($B4&lt;&gt;"-",$F4=AM$2),+$H4+$I4+$J4,"")</f>
        <v/>
      </c>
      <c r="AO4" s="1053">
        <f>IF(AP4="E",1,0)</f>
        <v>0</v>
      </c>
      <c r="AP4" s="1054">
        <f>IF(F4&lt;&gt;"",1,0)</f>
        <v>0</v>
      </c>
      <c r="AQ4" s="215" t="str">
        <f>+Parameter!B4</f>
        <v>HH</v>
      </c>
      <c r="AR4" s="631"/>
      <c r="AS4" s="632">
        <f>SUM(AS5:AS8)</f>
        <v>0</v>
      </c>
      <c r="AT4" s="632"/>
      <c r="AU4" s="632"/>
      <c r="AV4" s="632"/>
      <c r="AW4" s="632">
        <f>SUM(AW5:AW8)</f>
        <v>0</v>
      </c>
      <c r="AX4" s="632"/>
      <c r="AY4" s="632"/>
      <c r="AZ4" s="632"/>
      <c r="BA4" s="632">
        <f>SUM(BA5:BA8)</f>
        <v>0</v>
      </c>
      <c r="BB4" s="633">
        <f>+BA4+AW4+AS4</f>
        <v>0</v>
      </c>
      <c r="BD4" s="268"/>
      <c r="BE4" s="274">
        <f>IF($I$2=AQ4,1,IF($I$2=Jahr!$M$7,1,0))</f>
        <v>1</v>
      </c>
      <c r="BF4" s="728">
        <v>1</v>
      </c>
      <c r="BG4" s="227"/>
      <c r="BH4" s="227"/>
      <c r="BI4" s="227"/>
      <c r="BJ4" s="227"/>
      <c r="BK4" s="227"/>
      <c r="BL4" s="227"/>
      <c r="BM4" s="227"/>
      <c r="BN4" s="227"/>
      <c r="BO4" s="227"/>
      <c r="BP4" s="273"/>
      <c r="BQ4" s="273"/>
      <c r="BR4" s="273"/>
      <c r="BV4" s="1055"/>
      <c r="BW4" s="1056"/>
      <c r="BX4" s="1026"/>
    </row>
    <row r="5" spans="1:76" ht="13.35" customHeight="1" x14ac:dyDescent="0.45">
      <c r="A5" s="1003" t="str">
        <f t="shared" si="0"/>
        <v>!</v>
      </c>
      <c r="B5" s="721"/>
      <c r="C5" s="1180"/>
      <c r="D5" s="722"/>
      <c r="E5" s="585"/>
      <c r="F5" s="586"/>
      <c r="G5" s="592"/>
      <c r="H5" s="1191"/>
      <c r="I5" s="1192"/>
      <c r="J5" s="1193"/>
      <c r="K5" s="1057">
        <f t="shared" ref="K5:K47" si="4">IF($M$2=0,O5+R5+U5+X5+AA5+AD5+AG5+AJ5+AM5,+$N$2*O5+$Q$2*R5+$T$2*U5+$W$2*X5+$Z$2*AA5+$AC$2*AD5+$AF$2*AG5+$AI$2*AJ5+$AL$2*AM5)</f>
        <v>0</v>
      </c>
      <c r="L5" s="1049">
        <f t="shared" si="2"/>
        <v>0</v>
      </c>
      <c r="M5" s="1050">
        <f t="shared" si="3"/>
        <v>0</v>
      </c>
      <c r="N5" s="1051">
        <f t="shared" ref="N5:N47" si="5">IF($F5=$O$2,1,0)</f>
        <v>0</v>
      </c>
      <c r="O5" s="87">
        <f t="shared" ref="O5:O47" si="6">IF(AND($B5&lt;&gt;"-",$F5=O$2),O4+$H5+$I5+$J5,+O4)</f>
        <v>0</v>
      </c>
      <c r="P5" s="87" t="str">
        <f t="shared" ref="P5:P47" si="7">IF(AND($B5&lt;&gt;"-",$F5=O$2),+$H5+$I5+$J5,"")</f>
        <v/>
      </c>
      <c r="Q5" s="1052">
        <f t="shared" ref="Q5:Q47" si="8">IF($F5=$R$2,1,0)</f>
        <v>0</v>
      </c>
      <c r="R5" s="87">
        <f t="shared" ref="R5:R47" si="9">IF(AND($B5&lt;&gt;"-",$F5=R$2),R4+$H5+$I5+$J5,+R4)</f>
        <v>0</v>
      </c>
      <c r="S5" s="87" t="str">
        <f t="shared" ref="S5:S47" si="10">IF(AND($B5&lt;&gt;"-",$F5=R$2),+$H5+$I5+$J5,"")</f>
        <v/>
      </c>
      <c r="T5" s="1052">
        <f t="shared" ref="T5:T47" si="11">IF($F5=$U$2,1,0)</f>
        <v>0</v>
      </c>
      <c r="U5" s="87">
        <f t="shared" ref="U5:U47" si="12">IF(AND($B5&lt;&gt;"-",$F5=U$2),U4+$H5+$I5+$J5,+U4)</f>
        <v>0</v>
      </c>
      <c r="V5" s="87" t="str">
        <f t="shared" ref="V5:V47" si="13">IF(AND($B5&lt;&gt;"-",$F5=U$2),+$H5+$I5+$J5,"")</f>
        <v/>
      </c>
      <c r="W5" s="1052">
        <f t="shared" ref="W5:W47" si="14">IF($F5=$X$2,1,0)</f>
        <v>1</v>
      </c>
      <c r="X5" s="87">
        <f t="shared" ref="X5:X47" si="15">IF(AND($B5&lt;&gt;"-",$F5=X$2),X4+$H5+$I5+$J5,+X4)</f>
        <v>0</v>
      </c>
      <c r="Y5" s="87">
        <f t="shared" ref="Y5:Y47" si="16">IF(AND($B5&lt;&gt;"-",$F5=X$2),+$H5+$I5+$J5,"")</f>
        <v>0</v>
      </c>
      <c r="Z5" s="1052">
        <f t="shared" ref="Z5:Z47" si="17">IF($F5=$AA$2,1,0)</f>
        <v>1</v>
      </c>
      <c r="AA5" s="87">
        <f t="shared" ref="AA5:AA47" si="18">IF(AND($B5&lt;&gt;"-",$F5=AA$2),AA4+$H5+$I5+$J5,+AA4)</f>
        <v>0</v>
      </c>
      <c r="AB5" s="87">
        <f t="shared" ref="AB5:AB47" si="19">IF(AND($B5&lt;&gt;"-",$F5=AA$2),+$H5+$I5+$J5,"")</f>
        <v>0</v>
      </c>
      <c r="AC5" s="1052">
        <f t="shared" ref="AC5:AC47" si="20">IF($F5=$AD$2,1,0)</f>
        <v>1</v>
      </c>
      <c r="AD5" s="87">
        <f t="shared" ref="AD5:AD47" si="21">IF(AND($B5&lt;&gt;"-",$F5=AD$2),AD4+$H5+$I5+$J5,+AD4)</f>
        <v>0</v>
      </c>
      <c r="AE5" s="87">
        <f t="shared" ref="AE5:AE47" si="22">IF(AND($B5&lt;&gt;"-",$F5=AD$2),+$H5+$I5+$J5,"")</f>
        <v>0</v>
      </c>
      <c r="AF5" s="1052">
        <f t="shared" ref="AF5:AF47" si="23">IF($F5=$AG$2,1,0)</f>
        <v>1</v>
      </c>
      <c r="AG5" s="87">
        <f t="shared" ref="AG5:AG47" si="24">IF(AND($B5&lt;&gt;"-",$F5=AG$2),AG4+$H5+$I5+$J5,+AG4)</f>
        <v>0</v>
      </c>
      <c r="AH5" s="87">
        <f t="shared" ref="AH5:AH47" si="25">IF(AND($B5&lt;&gt;"-",$F5=AG$2),+$H5+$I5+$J5,"")</f>
        <v>0</v>
      </c>
      <c r="AI5" s="1052">
        <f t="shared" ref="AI5:AI47" si="26">IF($F5=$AJ$2,1,0)</f>
        <v>1</v>
      </c>
      <c r="AJ5" s="87">
        <f t="shared" ref="AJ5:AJ47" si="27">IF(AND($B5&lt;&gt;"-",$F5=AJ$2),AJ4+$H5+$I5+$J5,+AJ4)</f>
        <v>0</v>
      </c>
      <c r="AK5" s="87">
        <f t="shared" ref="AK5:AK47" si="28">IF(AND($B5&lt;&gt;"-",$F5=AJ$2),+$H5+$I5+$J5,"")</f>
        <v>0</v>
      </c>
      <c r="AL5" s="1052">
        <f t="shared" ref="AL5:AL47" si="29">IF($F5=$AM$2,1,0)</f>
        <v>0</v>
      </c>
      <c r="AM5" s="91">
        <f t="shared" ref="AM5:AM46" si="30">IF(AND($B5&lt;&gt;"-",$F5=AM$2),AM4+$H5+$I5+$J5,+AM4)</f>
        <v>0</v>
      </c>
      <c r="AN5" s="91" t="str">
        <f t="shared" ref="AN5:AN46" si="31">IF(AND($B5&lt;&gt;"-",$F5=AM$2),+$H5+$I5+$J5,"")</f>
        <v/>
      </c>
      <c r="AO5" s="1058" t="str">
        <f>+Parameter!$D$4</f>
        <v>A</v>
      </c>
      <c r="AP5" s="1054">
        <f t="shared" ref="AP5:AP47" si="32">IF(F5&lt;&gt;"",1,0)</f>
        <v>0</v>
      </c>
      <c r="AQ5" s="368" t="str">
        <f>+Parameter!AH5</f>
        <v>B</v>
      </c>
      <c r="AR5" s="369" t="str">
        <f>+Parameter!AI5</f>
        <v>Bargeld</v>
      </c>
      <c r="AS5" s="622">
        <f>SUMIFS($I$4:$I$48,$F$4:$F$48,AQ4,$E$4:$E$48,AQ5)+SUMIFS($J$4:$J$48,$F$4:$F$48,AQ4,$E$4:$E$48,AQ5)+SUMIFS($H$4:$H$48,$F$4:$F$48,AQ4,$E$4:$E$48,AQ5)</f>
        <v>0</v>
      </c>
      <c r="AT5" s="367"/>
      <c r="AU5" s="368" t="str">
        <f>+Parameter!AL5</f>
        <v>A</v>
      </c>
      <c r="AV5" s="369" t="str">
        <f>+Parameter!AM5</f>
        <v>Ausstattung</v>
      </c>
      <c r="AW5" s="367">
        <f>SUMIFS($I$4:$I$48,$F$4:$F$48,AQ4,$E$4:$E$48,AU5)+SUMIFS($J$4:$J$48,$F$4:$F$48,AQ4,$E$4:$E$48,AU5)+SUMIFS($H$4:$H$48,$F$4:$F$48,AQ4,$E$4:$E$48,AU5)</f>
        <v>0</v>
      </c>
      <c r="AX5" s="367"/>
      <c r="AY5" s="368" t="str">
        <f>+Parameter!AP5</f>
        <v>G</v>
      </c>
      <c r="AZ5" s="369" t="str">
        <f>+Parameter!AQ5</f>
        <v>Gaststätten</v>
      </c>
      <c r="BA5" s="367">
        <f>SUMIFS($I$4:$I$48,$F$4:$F$48,AQ4,$E$4:$E$48,AY5)+SUMIFS($J$4:$J$48,$F$4:$F$48,AQ4,$E$4:$E$48,AY5)+SUMIFS($H$4:$H$48,$F$4:$F$48,AQ4,$E$4:$E$48,AY5)</f>
        <v>0</v>
      </c>
      <c r="BB5" s="370" t="str">
        <f>IF(AND($B$50="y",BB6&lt;&gt;0),"aktuell","")</f>
        <v/>
      </c>
      <c r="BD5" s="268"/>
      <c r="BE5" s="274">
        <f>IF($I$2=AQ4,1,IF($I$2=Jahr!$M$7,1,0))</f>
        <v>1</v>
      </c>
      <c r="BF5" s="728">
        <v>1</v>
      </c>
      <c r="BG5" s="699">
        <f>IF(ISERROR(FIND("insen",$AR5,1)),0,+$AS5)</f>
        <v>0</v>
      </c>
      <c r="BH5" s="699">
        <f>IF(ISERROR(FIND("insen",$AV5,1)),0,+$AW5)</f>
        <v>0</v>
      </c>
      <c r="BI5" s="699">
        <f>IF(ISERROR(FIND("insen",$AZ5,1)),0,+$BA5)</f>
        <v>0</v>
      </c>
      <c r="BJ5" s="700">
        <f>IF(ISERROR(FIND("ilgung",$AR5,1)),0,+$AS5)</f>
        <v>0</v>
      </c>
      <c r="BK5" s="700">
        <f>IF(ISERROR(FIND("ilgung",$AV5,1)),0,+$AW5)</f>
        <v>0</v>
      </c>
      <c r="BL5" s="700">
        <f>IF(ISERROR(FIND("ilgung",$AZ5,1)),0,+$BA5)</f>
        <v>0</v>
      </c>
      <c r="BM5" s="701">
        <f>IF(ISERROR(FIND("ücklage",$AR5,1)),0,+$AS5)</f>
        <v>0</v>
      </c>
      <c r="BN5" s="701">
        <f>IF(ISERROR(FIND("ücklage",$AV5,1)),0,+$AW5)</f>
        <v>0</v>
      </c>
      <c r="BO5" s="701">
        <f>IF(ISERROR(FIND("ücklage",$AZ5,1)),0,+$BA5)</f>
        <v>0</v>
      </c>
      <c r="BP5" s="698">
        <f>IF(ISERROR(FIND("teuer",$AR5,1)),0,+$AS5)</f>
        <v>0</v>
      </c>
      <c r="BQ5" s="698">
        <f>IF(ISERROR(FIND("teuer",$AV5,1)),0,+$AW5)</f>
        <v>0</v>
      </c>
      <c r="BR5" s="698">
        <f>IF(ISERROR(FIND("teuer",$AZ5,1)),0,+$BA5)</f>
        <v>0</v>
      </c>
      <c r="BS5" s="270" t="s">
        <v>8</v>
      </c>
      <c r="BV5" s="1055"/>
      <c r="BW5" s="1056"/>
      <c r="BX5" s="1026"/>
    </row>
    <row r="6" spans="1:76" ht="13.35" customHeight="1" x14ac:dyDescent="0.45">
      <c r="A6" s="1003" t="str">
        <f t="shared" si="0"/>
        <v>!</v>
      </c>
      <c r="B6" s="721"/>
      <c r="C6" s="1180"/>
      <c r="D6" s="722"/>
      <c r="E6" s="585"/>
      <c r="F6" s="586"/>
      <c r="G6" s="592"/>
      <c r="H6" s="1191"/>
      <c r="I6" s="1192"/>
      <c r="J6" s="1193"/>
      <c r="K6" s="1057">
        <f t="shared" si="4"/>
        <v>0</v>
      </c>
      <c r="L6" s="1049">
        <f t="shared" si="2"/>
        <v>0</v>
      </c>
      <c r="M6" s="1050">
        <f t="shared" si="3"/>
        <v>0</v>
      </c>
      <c r="N6" s="1051">
        <f t="shared" si="5"/>
        <v>0</v>
      </c>
      <c r="O6" s="87">
        <f t="shared" si="6"/>
        <v>0</v>
      </c>
      <c r="P6" s="87" t="str">
        <f t="shared" si="7"/>
        <v/>
      </c>
      <c r="Q6" s="1052">
        <f t="shared" si="8"/>
        <v>0</v>
      </c>
      <c r="R6" s="87">
        <f t="shared" si="9"/>
        <v>0</v>
      </c>
      <c r="S6" s="87" t="str">
        <f t="shared" si="10"/>
        <v/>
      </c>
      <c r="T6" s="1052">
        <f t="shared" si="11"/>
        <v>0</v>
      </c>
      <c r="U6" s="87">
        <f t="shared" si="12"/>
        <v>0</v>
      </c>
      <c r="V6" s="87" t="str">
        <f t="shared" si="13"/>
        <v/>
      </c>
      <c r="W6" s="1052">
        <f t="shared" si="14"/>
        <v>1</v>
      </c>
      <c r="X6" s="87">
        <f t="shared" si="15"/>
        <v>0</v>
      </c>
      <c r="Y6" s="87">
        <f t="shared" si="16"/>
        <v>0</v>
      </c>
      <c r="Z6" s="1052">
        <f t="shared" si="17"/>
        <v>1</v>
      </c>
      <c r="AA6" s="87">
        <f t="shared" si="18"/>
        <v>0</v>
      </c>
      <c r="AB6" s="87">
        <f t="shared" si="19"/>
        <v>0</v>
      </c>
      <c r="AC6" s="1052">
        <f t="shared" si="20"/>
        <v>1</v>
      </c>
      <c r="AD6" s="87">
        <f t="shared" si="21"/>
        <v>0</v>
      </c>
      <c r="AE6" s="87">
        <f t="shared" si="22"/>
        <v>0</v>
      </c>
      <c r="AF6" s="1052">
        <f t="shared" si="23"/>
        <v>1</v>
      </c>
      <c r="AG6" s="87">
        <f t="shared" si="24"/>
        <v>0</v>
      </c>
      <c r="AH6" s="87">
        <f t="shared" si="25"/>
        <v>0</v>
      </c>
      <c r="AI6" s="1052">
        <f t="shared" si="26"/>
        <v>1</v>
      </c>
      <c r="AJ6" s="87">
        <f t="shared" si="27"/>
        <v>0</v>
      </c>
      <c r="AK6" s="87">
        <f t="shared" si="28"/>
        <v>0</v>
      </c>
      <c r="AL6" s="1052">
        <f t="shared" si="29"/>
        <v>0</v>
      </c>
      <c r="AM6" s="91">
        <f t="shared" si="30"/>
        <v>0</v>
      </c>
      <c r="AN6" s="91" t="str">
        <f t="shared" si="31"/>
        <v/>
      </c>
      <c r="AO6" s="1058" t="str">
        <f>+Parameter!$D$4</f>
        <v>A</v>
      </c>
      <c r="AP6" s="1054">
        <f t="shared" si="32"/>
        <v>0</v>
      </c>
      <c r="AQ6" s="369" t="str">
        <f>+Parameter!AH6</f>
        <v>K</v>
      </c>
      <c r="AR6" s="369" t="str">
        <f>+Parameter!AI6</f>
        <v>Kreditkarte LH</v>
      </c>
      <c r="AS6" s="622">
        <f>SUMIFS($I$4:$I$48,$F$4:$F$48,AQ4,$E$4:$E$48,AQ6)+SUMIFS($J$4:$J$48,$F$4:$F$48,AQ4,$E$4:$E$48,AQ6)+SUMIFS($H$4:$H$48,$F$4:$F$48,AQ4,$E$4:$E$48,AQ6)</f>
        <v>0</v>
      </c>
      <c r="AT6" s="367"/>
      <c r="AU6" s="369" t="str">
        <f>+Parameter!AL6</f>
        <v>F</v>
      </c>
      <c r="AV6" s="369" t="str">
        <f>+Parameter!AM6</f>
        <v>Friseur</v>
      </c>
      <c r="AW6" s="367">
        <f>SUMIFS($I$4:$I$48,$F$4:$F$48,AQ4,$E$4:$E$48,AU6)+SUMIFS($J$4:$J$48,$F$4:$F$48,AQ4,$E$4:$E$48,AU6)+SUMIFS($H$4:$H$48,$F$4:$F$48,AQ4,$E$4:$E$48,AU6)</f>
        <v>0</v>
      </c>
      <c r="AX6" s="367"/>
      <c r="AY6" s="369">
        <f>+Parameter!AP6</f>
        <v>0</v>
      </c>
      <c r="AZ6" s="369">
        <f>+Parameter!AQ6</f>
        <v>0</v>
      </c>
      <c r="BA6" s="367">
        <f>SUMIFS($I$4:$I$48,$F$4:$F$48,AQ4,$E$4:$E$48,AY6)+SUMIFS($J$4:$J$48,$F$4:$F$48,AQ4,$E$4:$E$48,AY6)+SUMIFS($H$4:$H$48,$F$4:$F$48,AQ4,$E$4:$E$48,AY6)</f>
        <v>0</v>
      </c>
      <c r="BB6" s="371">
        <f>+P2</f>
        <v>0</v>
      </c>
      <c r="BD6" s="268"/>
      <c r="BE6" s="274">
        <f>IF($I$2=AQ4,1,IF($I$2=Jahr!$M$7,1,0))</f>
        <v>1</v>
      </c>
      <c r="BF6" s="728">
        <v>1</v>
      </c>
      <c r="BG6" s="699">
        <f t="shared" ref="BG6:BG43" si="33">IF(ISERROR(FIND("insen",$AR6,1)),0,+$AS6)</f>
        <v>0</v>
      </c>
      <c r="BH6" s="699">
        <f t="shared" ref="BH6:BH43" si="34">IF(ISERROR(FIND("insen",$AV6,1)),0,+$AW6)</f>
        <v>0</v>
      </c>
      <c r="BI6" s="699">
        <f t="shared" ref="BI6:BI43" si="35">IF(ISERROR(FIND("insen",$AZ6,1)),0,+$BA6)</f>
        <v>0</v>
      </c>
      <c r="BJ6" s="700">
        <f t="shared" ref="BJ6:BJ43" si="36">IF(ISERROR(FIND("ilgung",$AR6,1)),0,+$AS6)</f>
        <v>0</v>
      </c>
      <c r="BK6" s="700">
        <f t="shared" ref="BK6:BK43" si="37">IF(ISERROR(FIND("ilgung",$AV6,1)),0,+$AW6)</f>
        <v>0</v>
      </c>
      <c r="BL6" s="700">
        <f t="shared" ref="BL6:BL43" si="38">IF(ISERROR(FIND("ilgung",$AZ6,1)),0,+$BA6)</f>
        <v>0</v>
      </c>
      <c r="BM6" s="701">
        <f t="shared" ref="BM6:BM43" si="39">IF(ISERROR(FIND("ücklage",$AR6,1)),0,+$AS6)</f>
        <v>0</v>
      </c>
      <c r="BN6" s="701">
        <f t="shared" ref="BN6:BN43" si="40">IF(ISERROR(FIND("ücklage",$AV6,1)),0,+$AW6)</f>
        <v>0</v>
      </c>
      <c r="BO6" s="701">
        <f t="shared" ref="BO6:BO43" si="41">IF(ISERROR(FIND("ücklage",$AZ6,1)),0,+$BA6)</f>
        <v>0</v>
      </c>
      <c r="BP6" s="698">
        <f t="shared" ref="BP6:BP43" si="42">IF(ISERROR(FIND("teuer",$AR6,1)),0,+$AS6)</f>
        <v>0</v>
      </c>
      <c r="BQ6" s="698">
        <f t="shared" ref="BQ6:BQ43" si="43">IF(ISERROR(FIND("teuer",$AV6,1)),0,+$AW6)</f>
        <v>0</v>
      </c>
      <c r="BR6" s="698">
        <f t="shared" ref="BR6:BR43" si="44">IF(ISERROR(FIND("teuer",$AZ6,1)),0,+$BA6)</f>
        <v>0</v>
      </c>
      <c r="BS6" s="275">
        <f>SUMIFS($H$4:$H$48,$F$4:$F$48,AQ4,$B$4:$B$48,"&gt;0")</f>
        <v>0</v>
      </c>
      <c r="BT6" s="275">
        <f>SUMIFS($I$4:$I$48,$F$4:$F$48,AQ4,$B$4:$B$48,"&gt;0")</f>
        <v>0</v>
      </c>
      <c r="BU6" s="275">
        <f>SUMIFS($J$4:$J$48,$F$4:$F$48,AQ4,$B$4:$B$48,"&gt;0")</f>
        <v>0</v>
      </c>
      <c r="BV6" s="276"/>
      <c r="BW6" s="1056"/>
      <c r="BX6" s="1026"/>
    </row>
    <row r="7" spans="1:76" ht="13.35" customHeight="1" x14ac:dyDescent="0.45">
      <c r="A7" s="1003" t="str">
        <f t="shared" si="0"/>
        <v>!</v>
      </c>
      <c r="B7" s="721"/>
      <c r="C7" s="1180"/>
      <c r="D7" s="722"/>
      <c r="E7" s="585"/>
      <c r="F7" s="586"/>
      <c r="G7" s="592"/>
      <c r="H7" s="1191"/>
      <c r="I7" s="1192"/>
      <c r="J7" s="1193"/>
      <c r="K7" s="1057">
        <f t="shared" si="4"/>
        <v>0</v>
      </c>
      <c r="L7" s="1049">
        <f t="shared" si="2"/>
        <v>0</v>
      </c>
      <c r="M7" s="1050">
        <f t="shared" si="3"/>
        <v>0</v>
      </c>
      <c r="N7" s="1051">
        <f t="shared" si="5"/>
        <v>0</v>
      </c>
      <c r="O7" s="87">
        <f t="shared" si="6"/>
        <v>0</v>
      </c>
      <c r="P7" s="87" t="str">
        <f t="shared" si="7"/>
        <v/>
      </c>
      <c r="Q7" s="1052">
        <f t="shared" si="8"/>
        <v>0</v>
      </c>
      <c r="R7" s="87">
        <f t="shared" si="9"/>
        <v>0</v>
      </c>
      <c r="S7" s="87" t="str">
        <f t="shared" si="10"/>
        <v/>
      </c>
      <c r="T7" s="1052">
        <f t="shared" si="11"/>
        <v>0</v>
      </c>
      <c r="U7" s="87">
        <f t="shared" si="12"/>
        <v>0</v>
      </c>
      <c r="V7" s="87" t="str">
        <f t="shared" si="13"/>
        <v/>
      </c>
      <c r="W7" s="1052">
        <f t="shared" si="14"/>
        <v>1</v>
      </c>
      <c r="X7" s="87">
        <f t="shared" si="15"/>
        <v>0</v>
      </c>
      <c r="Y7" s="87">
        <f t="shared" si="16"/>
        <v>0</v>
      </c>
      <c r="Z7" s="1052">
        <f t="shared" si="17"/>
        <v>1</v>
      </c>
      <c r="AA7" s="87">
        <f t="shared" si="18"/>
        <v>0</v>
      </c>
      <c r="AB7" s="87">
        <f t="shared" si="19"/>
        <v>0</v>
      </c>
      <c r="AC7" s="1052">
        <f t="shared" si="20"/>
        <v>1</v>
      </c>
      <c r="AD7" s="87">
        <f t="shared" si="21"/>
        <v>0</v>
      </c>
      <c r="AE7" s="87">
        <f t="shared" si="22"/>
        <v>0</v>
      </c>
      <c r="AF7" s="1052">
        <f t="shared" si="23"/>
        <v>1</v>
      </c>
      <c r="AG7" s="87">
        <f t="shared" si="24"/>
        <v>0</v>
      </c>
      <c r="AH7" s="87">
        <f t="shared" si="25"/>
        <v>0</v>
      </c>
      <c r="AI7" s="1052">
        <f t="shared" si="26"/>
        <v>1</v>
      </c>
      <c r="AJ7" s="87">
        <f t="shared" si="27"/>
        <v>0</v>
      </c>
      <c r="AK7" s="87">
        <f t="shared" si="28"/>
        <v>0</v>
      </c>
      <c r="AL7" s="1052">
        <f t="shared" si="29"/>
        <v>0</v>
      </c>
      <c r="AM7" s="91">
        <f t="shared" si="30"/>
        <v>0</v>
      </c>
      <c r="AN7" s="91" t="str">
        <f t="shared" si="31"/>
        <v/>
      </c>
      <c r="AO7" s="1058" t="str">
        <f>+Parameter!$D$4</f>
        <v>A</v>
      </c>
      <c r="AP7" s="1054">
        <f t="shared" si="32"/>
        <v>0</v>
      </c>
      <c r="AQ7" s="369" t="str">
        <f>+Parameter!AH7</f>
        <v>L</v>
      </c>
      <c r="AR7" s="369" t="str">
        <f>+Parameter!AI7</f>
        <v>Lebensmittel</v>
      </c>
      <c r="AS7" s="622">
        <f>SUMIFS($I$4:$I$48,$F$4:$F$48,AQ4,$E$4:$E$48,AQ7)+SUMIFS($J$4:$J$48,$F$4:$F$48,AQ4,$E$4:$E$48,AQ7)+SUMIFS($H$4:$H$48,$F$4:$F$48,AQ4,$E$4:$E$48,AQ7)</f>
        <v>0</v>
      </c>
      <c r="AT7" s="367"/>
      <c r="AU7" s="369" t="str">
        <f>+Parameter!AL7</f>
        <v>I</v>
      </c>
      <c r="AV7" s="369" t="str">
        <f>+Parameter!AM7</f>
        <v>Internet</v>
      </c>
      <c r="AW7" s="367">
        <f>SUMIFS($I$4:$I$48,$F$4:$F$48,AQ4,$E$4:$E$48,AU7)+SUMIFS($J$4:$J$48,$F$4:$F$48,AQ4,$E$4:$E$48,AU7)+SUMIFS($H$4:$H$48,$F$4:$F$48,AQ4,$E$4:$E$48,AU7)</f>
        <v>0</v>
      </c>
      <c r="AX7" s="367"/>
      <c r="AY7" s="369">
        <f>+Parameter!AP7</f>
        <v>0</v>
      </c>
      <c r="AZ7" s="369">
        <f>+Parameter!AQ7</f>
        <v>0</v>
      </c>
      <c r="BA7" s="367">
        <f>SUMIFS($I$4:$I$48,$F$4:$F$48,AQ4,$E$4:$E$48,AY7)+SUMIFS($J$4:$J$48,$F$4:$F$48,AQ4,$E$4:$E$48,AY7)+SUMIFS($H$4:$H$48,$F$4:$F$48,AQ4,$E$4:$E$48,AY7)</f>
        <v>0</v>
      </c>
      <c r="BB7" s="372" t="str">
        <f>IF(BB8&lt;&gt;0,"Monatsende","")</f>
        <v/>
      </c>
      <c r="BD7" s="268"/>
      <c r="BE7" s="274">
        <f>IF($I$2=AQ4,1,IF($I$2=Jahr!$M$7,1,0))</f>
        <v>1</v>
      </c>
      <c r="BF7" s="728">
        <v>1</v>
      </c>
      <c r="BG7" s="699">
        <f t="shared" si="33"/>
        <v>0</v>
      </c>
      <c r="BH7" s="699">
        <f t="shared" si="34"/>
        <v>0</v>
      </c>
      <c r="BI7" s="699">
        <f t="shared" si="35"/>
        <v>0</v>
      </c>
      <c r="BJ7" s="700">
        <f t="shared" si="36"/>
        <v>0</v>
      </c>
      <c r="BK7" s="700">
        <f t="shared" si="37"/>
        <v>0</v>
      </c>
      <c r="BL7" s="700">
        <f t="shared" si="38"/>
        <v>0</v>
      </c>
      <c r="BM7" s="701">
        <f t="shared" si="39"/>
        <v>0</v>
      </c>
      <c r="BN7" s="701">
        <f t="shared" si="40"/>
        <v>0</v>
      </c>
      <c r="BO7" s="701">
        <f t="shared" si="41"/>
        <v>0</v>
      </c>
      <c r="BP7" s="698">
        <f t="shared" si="42"/>
        <v>0</v>
      </c>
      <c r="BQ7" s="698">
        <f t="shared" si="43"/>
        <v>0</v>
      </c>
      <c r="BR7" s="698">
        <f t="shared" si="44"/>
        <v>0</v>
      </c>
      <c r="BS7" s="270" t="s">
        <v>22</v>
      </c>
      <c r="BV7" s="1055"/>
      <c r="BW7" s="1056"/>
      <c r="BX7" s="1026"/>
    </row>
    <row r="8" spans="1:76" ht="13.35" customHeight="1" x14ac:dyDescent="0.45">
      <c r="A8" s="1003" t="str">
        <f t="shared" si="0"/>
        <v>!</v>
      </c>
      <c r="B8" s="721"/>
      <c r="C8" s="1180"/>
      <c r="D8" s="722"/>
      <c r="E8" s="585"/>
      <c r="F8" s="586"/>
      <c r="G8" s="592"/>
      <c r="H8" s="1191"/>
      <c r="I8" s="1192"/>
      <c r="J8" s="1193"/>
      <c r="K8" s="1057">
        <f t="shared" si="4"/>
        <v>0</v>
      </c>
      <c r="L8" s="1049">
        <f t="shared" si="2"/>
        <v>0</v>
      </c>
      <c r="M8" s="1050">
        <f t="shared" si="3"/>
        <v>0</v>
      </c>
      <c r="N8" s="1051">
        <f t="shared" si="5"/>
        <v>0</v>
      </c>
      <c r="O8" s="87">
        <f t="shared" si="6"/>
        <v>0</v>
      </c>
      <c r="P8" s="87" t="str">
        <f t="shared" si="7"/>
        <v/>
      </c>
      <c r="Q8" s="1052">
        <f t="shared" si="8"/>
        <v>0</v>
      </c>
      <c r="R8" s="87">
        <f t="shared" si="9"/>
        <v>0</v>
      </c>
      <c r="S8" s="87" t="str">
        <f t="shared" si="10"/>
        <v/>
      </c>
      <c r="T8" s="1052">
        <f t="shared" si="11"/>
        <v>0</v>
      </c>
      <c r="U8" s="87">
        <f t="shared" si="12"/>
        <v>0</v>
      </c>
      <c r="V8" s="87" t="str">
        <f t="shared" si="13"/>
        <v/>
      </c>
      <c r="W8" s="1052">
        <f t="shared" si="14"/>
        <v>1</v>
      </c>
      <c r="X8" s="87">
        <f t="shared" si="15"/>
        <v>0</v>
      </c>
      <c r="Y8" s="87">
        <f t="shared" si="16"/>
        <v>0</v>
      </c>
      <c r="Z8" s="1052">
        <f t="shared" si="17"/>
        <v>1</v>
      </c>
      <c r="AA8" s="87">
        <f t="shared" si="18"/>
        <v>0</v>
      </c>
      <c r="AB8" s="87">
        <f t="shared" si="19"/>
        <v>0</v>
      </c>
      <c r="AC8" s="1052">
        <f t="shared" si="20"/>
        <v>1</v>
      </c>
      <c r="AD8" s="87">
        <f t="shared" si="21"/>
        <v>0</v>
      </c>
      <c r="AE8" s="87">
        <f t="shared" si="22"/>
        <v>0</v>
      </c>
      <c r="AF8" s="1052">
        <f t="shared" si="23"/>
        <v>1</v>
      </c>
      <c r="AG8" s="87">
        <f t="shared" si="24"/>
        <v>0</v>
      </c>
      <c r="AH8" s="87">
        <f t="shared" si="25"/>
        <v>0</v>
      </c>
      <c r="AI8" s="1052">
        <f t="shared" si="26"/>
        <v>1</v>
      </c>
      <c r="AJ8" s="87">
        <f t="shared" si="27"/>
        <v>0</v>
      </c>
      <c r="AK8" s="87">
        <f t="shared" si="28"/>
        <v>0</v>
      </c>
      <c r="AL8" s="1052">
        <f t="shared" si="29"/>
        <v>0</v>
      </c>
      <c r="AM8" s="91">
        <f t="shared" si="30"/>
        <v>0</v>
      </c>
      <c r="AN8" s="91" t="str">
        <f t="shared" si="31"/>
        <v/>
      </c>
      <c r="AO8" s="1058" t="str">
        <f>+Parameter!$D$4</f>
        <v>A</v>
      </c>
      <c r="AP8" s="1054">
        <f t="shared" si="32"/>
        <v>0</v>
      </c>
      <c r="AQ8" s="374" t="str">
        <f>+Parameter!AH8</f>
        <v>V</v>
      </c>
      <c r="AR8" s="374" t="str">
        <f>+Parameter!AI8</f>
        <v>Versicherungen</v>
      </c>
      <c r="AS8" s="622">
        <f>SUMIFS($I$4:$I$48,$F$4:$F$48,AQ4,$E$4:$E$48,AQ8)+SUMIFS($J$4:$J$48,$F$4:$F$48,AQ4,$E$4:$E$48,AQ8)+SUMIFS($H$4:$H$48,$F$4:$F$48,AQ4,$E$4:$E$48,AQ8)</f>
        <v>0</v>
      </c>
      <c r="AT8" s="373"/>
      <c r="AU8" s="374" t="str">
        <f>+Parameter!AL8</f>
        <v>M</v>
      </c>
      <c r="AV8" s="374" t="str">
        <f>+Parameter!AM8</f>
        <v>Mobilfunk</v>
      </c>
      <c r="AW8" s="367">
        <f>SUMIFS($I$4:$I$48,$F$4:$F$48,AQ4,$E$4:$E$48,AU8)+SUMIFS($J$4:$J$48,$F$4:$F$48,AQ4,$E$4:$E$48,AU8)+SUMIFS($H$4:$H$48,$F$4:$F$48,AQ4,$E$4:$E$48,AU8)</f>
        <v>0</v>
      </c>
      <c r="AX8" s="373"/>
      <c r="AY8" s="374" t="str">
        <f>+Parameter!AP8</f>
        <v>S</v>
      </c>
      <c r="AZ8" s="374" t="str">
        <f>+Parameter!AQ8</f>
        <v>Sonstiges</v>
      </c>
      <c r="BA8" s="367">
        <f>SUMIFS($I$4:$I$48,$F$4:$F$48,AQ4,$E$4:$E$48,AY8)+SUMIFS($J$4:$J$48,$F$4:$F$48,AQ4,$E$4:$E$48,AY8)+SUMIFS($H$4:$H$48,$F$4:$F$48,AQ4,$E$4:$E$48,AY8)</f>
        <v>0</v>
      </c>
      <c r="BB8" s="375">
        <f>+P3</f>
        <v>0</v>
      </c>
      <c r="BD8" s="268"/>
      <c r="BE8" s="274">
        <f>IF($I$2=AQ4,1,IF($I$2=Jahr!$M$7,1,0))</f>
        <v>1</v>
      </c>
      <c r="BF8" s="728">
        <v>1</v>
      </c>
      <c r="BG8" s="702">
        <f t="shared" si="33"/>
        <v>0</v>
      </c>
      <c r="BH8" s="702">
        <f t="shared" si="34"/>
        <v>0</v>
      </c>
      <c r="BI8" s="702">
        <f t="shared" si="35"/>
        <v>0</v>
      </c>
      <c r="BJ8" s="703">
        <f t="shared" si="36"/>
        <v>0</v>
      </c>
      <c r="BK8" s="703">
        <f t="shared" si="37"/>
        <v>0</v>
      </c>
      <c r="BL8" s="703">
        <f t="shared" si="38"/>
        <v>0</v>
      </c>
      <c r="BM8" s="704">
        <f t="shared" si="39"/>
        <v>0</v>
      </c>
      <c r="BN8" s="704">
        <f t="shared" si="40"/>
        <v>0</v>
      </c>
      <c r="BO8" s="704">
        <f t="shared" si="41"/>
        <v>0</v>
      </c>
      <c r="BP8" s="705">
        <f t="shared" si="42"/>
        <v>0</v>
      </c>
      <c r="BQ8" s="705">
        <f t="shared" si="43"/>
        <v>0</v>
      </c>
      <c r="BR8" s="705">
        <f t="shared" si="44"/>
        <v>0</v>
      </c>
      <c r="BS8" s="277">
        <f>SUMIFS($H$4:$H$48,$F$4:$F$48,AQ4)</f>
        <v>0</v>
      </c>
      <c r="BT8" s="277">
        <f>SUMIFS($I$4:$I$48,$F$4:$F$48,AQ4)</f>
        <v>0</v>
      </c>
      <c r="BU8" s="277">
        <f>SUMIFS($J$4:$J$48,$F$4:$F$48,AQ4)</f>
        <v>0</v>
      </c>
      <c r="BV8" s="278">
        <f>IF($AP$2=0,+BW8-BB4,0)</f>
        <v>0</v>
      </c>
      <c r="BW8" s="1059">
        <f>+P$50</f>
        <v>0</v>
      </c>
      <c r="BX8" s="1026"/>
    </row>
    <row r="9" spans="1:76" ht="13.35" customHeight="1" x14ac:dyDescent="0.45">
      <c r="A9" s="1003" t="str">
        <f t="shared" si="0"/>
        <v>!</v>
      </c>
      <c r="B9" s="721"/>
      <c r="C9" s="1180"/>
      <c r="D9" s="722"/>
      <c r="E9" s="585"/>
      <c r="F9" s="586"/>
      <c r="G9" s="592"/>
      <c r="H9" s="1191"/>
      <c r="I9" s="1192"/>
      <c r="J9" s="1193"/>
      <c r="K9" s="1057">
        <f t="shared" si="4"/>
        <v>0</v>
      </c>
      <c r="L9" s="1049">
        <f t="shared" si="2"/>
        <v>0</v>
      </c>
      <c r="M9" s="1050">
        <f>IF(AND(B9&gt;0,B9&lt;&gt;"x",M8&lt;&gt;0),+M8+1,0)</f>
        <v>0</v>
      </c>
      <c r="N9" s="1051">
        <f t="shared" si="5"/>
        <v>0</v>
      </c>
      <c r="O9" s="87">
        <f t="shared" si="6"/>
        <v>0</v>
      </c>
      <c r="P9" s="87" t="str">
        <f t="shared" si="7"/>
        <v/>
      </c>
      <c r="Q9" s="1052">
        <f t="shared" si="8"/>
        <v>0</v>
      </c>
      <c r="R9" s="87">
        <f t="shared" si="9"/>
        <v>0</v>
      </c>
      <c r="S9" s="87" t="str">
        <f t="shared" si="10"/>
        <v/>
      </c>
      <c r="T9" s="1052">
        <f t="shared" si="11"/>
        <v>0</v>
      </c>
      <c r="U9" s="87">
        <f t="shared" si="12"/>
        <v>0</v>
      </c>
      <c r="V9" s="87" t="str">
        <f t="shared" si="13"/>
        <v/>
      </c>
      <c r="W9" s="1052">
        <f t="shared" si="14"/>
        <v>1</v>
      </c>
      <c r="X9" s="87">
        <f t="shared" si="15"/>
        <v>0</v>
      </c>
      <c r="Y9" s="87">
        <f t="shared" si="16"/>
        <v>0</v>
      </c>
      <c r="Z9" s="1052">
        <f t="shared" si="17"/>
        <v>1</v>
      </c>
      <c r="AA9" s="87">
        <f t="shared" si="18"/>
        <v>0</v>
      </c>
      <c r="AB9" s="87">
        <f t="shared" si="19"/>
        <v>0</v>
      </c>
      <c r="AC9" s="1052">
        <f t="shared" si="20"/>
        <v>1</v>
      </c>
      <c r="AD9" s="87">
        <f t="shared" si="21"/>
        <v>0</v>
      </c>
      <c r="AE9" s="87">
        <f t="shared" si="22"/>
        <v>0</v>
      </c>
      <c r="AF9" s="1052">
        <f t="shared" si="23"/>
        <v>1</v>
      </c>
      <c r="AG9" s="87">
        <f t="shared" si="24"/>
        <v>0</v>
      </c>
      <c r="AH9" s="87">
        <f t="shared" si="25"/>
        <v>0</v>
      </c>
      <c r="AI9" s="1052">
        <f t="shared" si="26"/>
        <v>1</v>
      </c>
      <c r="AJ9" s="87">
        <f t="shared" si="27"/>
        <v>0</v>
      </c>
      <c r="AK9" s="87">
        <f t="shared" si="28"/>
        <v>0</v>
      </c>
      <c r="AL9" s="1052">
        <f t="shared" si="29"/>
        <v>0</v>
      </c>
      <c r="AM9" s="91">
        <f t="shared" si="30"/>
        <v>0</v>
      </c>
      <c r="AN9" s="91" t="str">
        <f t="shared" si="31"/>
        <v/>
      </c>
      <c r="AO9" s="1053">
        <f>IF(AP9="E",1,0)</f>
        <v>0</v>
      </c>
      <c r="AP9" s="1054">
        <f t="shared" si="32"/>
        <v>0</v>
      </c>
      <c r="AQ9" s="216" t="str">
        <f>+Parameter!AH9</f>
        <v>Frei</v>
      </c>
      <c r="AR9" s="631"/>
      <c r="AS9" s="632">
        <f>SUM(AS10:AS13)</f>
        <v>0</v>
      </c>
      <c r="AT9" s="632"/>
      <c r="AU9" s="632"/>
      <c r="AV9" s="632"/>
      <c r="AW9" s="632">
        <f>SUM(AW10:AW13)</f>
        <v>0</v>
      </c>
      <c r="AX9" s="632"/>
      <c r="AY9" s="632"/>
      <c r="AZ9" s="632"/>
      <c r="BA9" s="632">
        <f>SUM(BA10:BA13)</f>
        <v>0</v>
      </c>
      <c r="BB9" s="634">
        <f>+BA9+AW9+AS9</f>
        <v>0</v>
      </c>
      <c r="BD9" s="268"/>
      <c r="BE9" s="274">
        <f>IF($I$2=AQ9,1,IF($I$2=Jahr!$M$7,1,0))</f>
        <v>1</v>
      </c>
      <c r="BF9" s="728">
        <v>1</v>
      </c>
      <c r="BG9" s="227"/>
      <c r="BH9" s="227"/>
      <c r="BI9" s="227"/>
      <c r="BJ9" s="227"/>
      <c r="BK9" s="227"/>
      <c r="BL9" s="227"/>
      <c r="BM9" s="227"/>
      <c r="BN9" s="227"/>
      <c r="BO9" s="227"/>
      <c r="BP9" s="273"/>
      <c r="BQ9" s="273"/>
      <c r="BR9" s="273"/>
      <c r="BV9" s="1055"/>
      <c r="BW9" s="1056"/>
      <c r="BX9" s="1026"/>
    </row>
    <row r="10" spans="1:76" ht="13.35" customHeight="1" x14ac:dyDescent="0.45">
      <c r="A10" s="1003" t="str">
        <f t="shared" si="0"/>
        <v>!</v>
      </c>
      <c r="B10" s="721"/>
      <c r="C10" s="1180"/>
      <c r="D10" s="722"/>
      <c r="E10" s="585"/>
      <c r="F10" s="586"/>
      <c r="G10" s="592"/>
      <c r="H10" s="1191"/>
      <c r="I10" s="1192"/>
      <c r="J10" s="1193"/>
      <c r="K10" s="1057">
        <f t="shared" si="4"/>
        <v>0</v>
      </c>
      <c r="L10" s="1049">
        <f t="shared" si="2"/>
        <v>0</v>
      </c>
      <c r="M10" s="1050">
        <f t="shared" ref="M10:M24" si="45">IF(AND(B10&gt;0,B10&lt;&gt;"x",M9&lt;&gt;0),+M9+1,0)</f>
        <v>0</v>
      </c>
      <c r="N10" s="1051">
        <f t="shared" si="5"/>
        <v>0</v>
      </c>
      <c r="O10" s="87">
        <f t="shared" si="6"/>
        <v>0</v>
      </c>
      <c r="P10" s="87" t="str">
        <f t="shared" si="7"/>
        <v/>
      </c>
      <c r="Q10" s="1052">
        <f t="shared" si="8"/>
        <v>0</v>
      </c>
      <c r="R10" s="87">
        <f t="shared" si="9"/>
        <v>0</v>
      </c>
      <c r="S10" s="87" t="str">
        <f t="shared" si="10"/>
        <v/>
      </c>
      <c r="T10" s="1052">
        <f t="shared" si="11"/>
        <v>0</v>
      </c>
      <c r="U10" s="87">
        <f t="shared" si="12"/>
        <v>0</v>
      </c>
      <c r="V10" s="87" t="str">
        <f t="shared" si="13"/>
        <v/>
      </c>
      <c r="W10" s="1052">
        <f t="shared" si="14"/>
        <v>1</v>
      </c>
      <c r="X10" s="87">
        <f t="shared" si="15"/>
        <v>0</v>
      </c>
      <c r="Y10" s="87">
        <f t="shared" si="16"/>
        <v>0</v>
      </c>
      <c r="Z10" s="1052">
        <f t="shared" si="17"/>
        <v>1</v>
      </c>
      <c r="AA10" s="87">
        <f t="shared" si="18"/>
        <v>0</v>
      </c>
      <c r="AB10" s="87">
        <f t="shared" si="19"/>
        <v>0</v>
      </c>
      <c r="AC10" s="1052">
        <f t="shared" si="20"/>
        <v>1</v>
      </c>
      <c r="AD10" s="87">
        <f t="shared" si="21"/>
        <v>0</v>
      </c>
      <c r="AE10" s="87">
        <f t="shared" si="22"/>
        <v>0</v>
      </c>
      <c r="AF10" s="1052">
        <f t="shared" si="23"/>
        <v>1</v>
      </c>
      <c r="AG10" s="87">
        <f t="shared" si="24"/>
        <v>0</v>
      </c>
      <c r="AH10" s="87">
        <f t="shared" si="25"/>
        <v>0</v>
      </c>
      <c r="AI10" s="1052">
        <f t="shared" si="26"/>
        <v>1</v>
      </c>
      <c r="AJ10" s="87">
        <f t="shared" si="27"/>
        <v>0</v>
      </c>
      <c r="AK10" s="87">
        <f t="shared" si="28"/>
        <v>0</v>
      </c>
      <c r="AL10" s="1052">
        <f t="shared" si="29"/>
        <v>0</v>
      </c>
      <c r="AM10" s="91">
        <f t="shared" si="30"/>
        <v>0</v>
      </c>
      <c r="AN10" s="91" t="str">
        <f t="shared" si="31"/>
        <v/>
      </c>
      <c r="AO10" s="1058" t="str">
        <f>+Parameter!$D$5</f>
        <v>A</v>
      </c>
      <c r="AP10" s="1054">
        <f t="shared" si="32"/>
        <v>0</v>
      </c>
      <c r="AQ10" s="376">
        <f>+Parameter!AH10</f>
        <v>0</v>
      </c>
      <c r="AR10" s="377">
        <f>+Parameter!AI10</f>
        <v>0</v>
      </c>
      <c r="AS10" s="623">
        <f>SUMIFS($I$4:$I$48,$F$4:$F$48,AQ9,$E$4:$E$48,AQ10)+SUMIFS($J$4:$J$48,$F$4:$F$48,AQ9,$E$4:$E$48,AQ10)+SUMIFS($H$4:$H$48,$F$4:$F$48,AQ9,$E$4:$E$48,AQ10)</f>
        <v>0</v>
      </c>
      <c r="AT10" s="367"/>
      <c r="AU10" s="376" t="str">
        <f>+Parameter!AL10</f>
        <v>F</v>
      </c>
      <c r="AV10" s="377" t="str">
        <f>+Parameter!AM10</f>
        <v>Förderkreise</v>
      </c>
      <c r="AW10" s="367">
        <f>SUMIFS($I$4:$I$48,$F$4:$F$48,AQ9,$E$4:$E$48,AU10)+SUMIFS($J$4:$J$48,$F$4:$F$48,AQ9,$E$4:$E$48,AU10)+SUMIFS($H$4:$H$48,$F$4:$F$48,AQ9,$E$4:$E$48,AU10)</f>
        <v>0</v>
      </c>
      <c r="AX10" s="367"/>
      <c r="AY10" s="376" t="str">
        <f>+Parameter!AP10</f>
        <v>U</v>
      </c>
      <c r="AZ10" s="377" t="str">
        <f>+Parameter!AQ10</f>
        <v>Urlaub</v>
      </c>
      <c r="BA10" s="367">
        <f>SUMIFS($I$4:$I$48,$F$4:$F$48,AQ9,$E$4:$E$48,AY10)+SUMIFS($J$4:$J$48,$F$4:$F$48,AQ9,$E$4:$E$48,AY10)+SUMIFS($H$4:$H$48,$F$4:$F$48,AQ9,$E$4:$E$48,AY10)</f>
        <v>0</v>
      </c>
      <c r="BB10" s="370" t="str">
        <f>IF(AND($B$50="y",BB11&lt;&gt;0),"aktuell","")</f>
        <v/>
      </c>
      <c r="BD10" s="268"/>
      <c r="BE10" s="274">
        <f>IF($I$2=AQ9,1,IF($I$2=Jahr!$M$7,1,0))</f>
        <v>1</v>
      </c>
      <c r="BF10" s="728">
        <v>1</v>
      </c>
      <c r="BG10" s="699">
        <f t="shared" si="33"/>
        <v>0</v>
      </c>
      <c r="BH10" s="699">
        <f t="shared" si="34"/>
        <v>0</v>
      </c>
      <c r="BI10" s="699">
        <f t="shared" si="35"/>
        <v>0</v>
      </c>
      <c r="BJ10" s="700">
        <f t="shared" si="36"/>
        <v>0</v>
      </c>
      <c r="BK10" s="700">
        <f t="shared" si="37"/>
        <v>0</v>
      </c>
      <c r="BL10" s="700">
        <f t="shared" si="38"/>
        <v>0</v>
      </c>
      <c r="BM10" s="701">
        <f t="shared" si="39"/>
        <v>0</v>
      </c>
      <c r="BN10" s="701">
        <f t="shared" si="40"/>
        <v>0</v>
      </c>
      <c r="BO10" s="701">
        <f t="shared" si="41"/>
        <v>0</v>
      </c>
      <c r="BP10" s="698">
        <f t="shared" si="42"/>
        <v>0</v>
      </c>
      <c r="BQ10" s="698">
        <f t="shared" si="43"/>
        <v>0</v>
      </c>
      <c r="BR10" s="698">
        <f t="shared" si="44"/>
        <v>0</v>
      </c>
      <c r="BS10" s="270" t="s">
        <v>8</v>
      </c>
      <c r="BV10" s="1055"/>
      <c r="BW10" s="1056"/>
      <c r="BX10" s="1026"/>
    </row>
    <row r="11" spans="1:76" ht="13.35" customHeight="1" x14ac:dyDescent="0.45">
      <c r="A11" s="1003" t="str">
        <f t="shared" si="0"/>
        <v>!</v>
      </c>
      <c r="B11" s="721"/>
      <c r="C11" s="1180"/>
      <c r="D11" s="722"/>
      <c r="E11" s="585"/>
      <c r="F11" s="586"/>
      <c r="G11" s="592"/>
      <c r="H11" s="1191"/>
      <c r="I11" s="1192"/>
      <c r="J11" s="1193"/>
      <c r="K11" s="1057">
        <f t="shared" si="4"/>
        <v>0</v>
      </c>
      <c r="L11" s="1049">
        <f t="shared" si="2"/>
        <v>0</v>
      </c>
      <c r="M11" s="1050">
        <f t="shared" si="45"/>
        <v>0</v>
      </c>
      <c r="N11" s="1051">
        <f t="shared" si="5"/>
        <v>0</v>
      </c>
      <c r="O11" s="87">
        <f t="shared" si="6"/>
        <v>0</v>
      </c>
      <c r="P11" s="87" t="str">
        <f t="shared" si="7"/>
        <v/>
      </c>
      <c r="Q11" s="1052">
        <f t="shared" si="8"/>
        <v>0</v>
      </c>
      <c r="R11" s="87">
        <f t="shared" si="9"/>
        <v>0</v>
      </c>
      <c r="S11" s="87" t="str">
        <f t="shared" si="10"/>
        <v/>
      </c>
      <c r="T11" s="1052">
        <f t="shared" si="11"/>
        <v>0</v>
      </c>
      <c r="U11" s="87">
        <f t="shared" si="12"/>
        <v>0</v>
      </c>
      <c r="V11" s="87" t="str">
        <f t="shared" si="13"/>
        <v/>
      </c>
      <c r="W11" s="1052">
        <f t="shared" si="14"/>
        <v>1</v>
      </c>
      <c r="X11" s="87">
        <f t="shared" si="15"/>
        <v>0</v>
      </c>
      <c r="Y11" s="87">
        <f t="shared" si="16"/>
        <v>0</v>
      </c>
      <c r="Z11" s="1052">
        <f t="shared" si="17"/>
        <v>1</v>
      </c>
      <c r="AA11" s="87">
        <f t="shared" si="18"/>
        <v>0</v>
      </c>
      <c r="AB11" s="87">
        <f t="shared" si="19"/>
        <v>0</v>
      </c>
      <c r="AC11" s="1052">
        <f t="shared" si="20"/>
        <v>1</v>
      </c>
      <c r="AD11" s="87">
        <f t="shared" si="21"/>
        <v>0</v>
      </c>
      <c r="AE11" s="87">
        <f t="shared" si="22"/>
        <v>0</v>
      </c>
      <c r="AF11" s="1052">
        <f t="shared" si="23"/>
        <v>1</v>
      </c>
      <c r="AG11" s="87">
        <f t="shared" si="24"/>
        <v>0</v>
      </c>
      <c r="AH11" s="87">
        <f t="shared" si="25"/>
        <v>0</v>
      </c>
      <c r="AI11" s="1052">
        <f t="shared" si="26"/>
        <v>1</v>
      </c>
      <c r="AJ11" s="87">
        <f t="shared" si="27"/>
        <v>0</v>
      </c>
      <c r="AK11" s="87">
        <f t="shared" si="28"/>
        <v>0</v>
      </c>
      <c r="AL11" s="1052">
        <f t="shared" si="29"/>
        <v>0</v>
      </c>
      <c r="AM11" s="91">
        <f t="shared" si="30"/>
        <v>0</v>
      </c>
      <c r="AN11" s="91" t="str">
        <f t="shared" si="31"/>
        <v/>
      </c>
      <c r="AO11" s="1058" t="str">
        <f>+Parameter!$D$5</f>
        <v>A</v>
      </c>
      <c r="AP11" s="1054">
        <f t="shared" si="32"/>
        <v>0</v>
      </c>
      <c r="AQ11" s="377">
        <f>+Parameter!AH11</f>
        <v>0</v>
      </c>
      <c r="AR11" s="377">
        <f>+Parameter!AI11</f>
        <v>0</v>
      </c>
      <c r="AS11" s="623">
        <f>SUMIFS($I$4:$I$48,$F$4:$F$48,AQ9,$E$4:$E$48,AQ11)+SUMIFS($J$4:$J$48,$F$4:$F$48,AQ9,$E$4:$E$48,AQ11)+SUMIFS($H$4:$H$48,$F$4:$F$48,AQ9,$E$4:$E$48,AQ11)</f>
        <v>0</v>
      </c>
      <c r="AT11" s="367"/>
      <c r="AU11" s="377" t="str">
        <f>+Parameter!AL11</f>
        <v>G</v>
      </c>
      <c r="AV11" s="377" t="str">
        <f>+Parameter!AM11</f>
        <v>Geschenke</v>
      </c>
      <c r="AW11" s="367">
        <f>SUMIFS($I$4:$I$48,$F$4:$F$48,AQ9,$E$4:$E$48,AU11)+SUMIFS($J$4:$J$48,$F$4:$F$48,AQ9,$E$4:$E$48,AU11)+SUMIFS($H$4:$H$48,$F$4:$F$48,AQ9,$E$4:$E$48,AU11)</f>
        <v>0</v>
      </c>
      <c r="AX11" s="367"/>
      <c r="AY11" s="377" t="str">
        <f>+Parameter!AP11</f>
        <v>V</v>
      </c>
      <c r="AZ11" s="377" t="str">
        <f>+Parameter!AQ11</f>
        <v>Veranstaltungn</v>
      </c>
      <c r="BA11" s="367">
        <f>SUMIFS($I$4:$I$48,$F$4:$F$48,AQ9,$E$4:$E$48,AY11)+SUMIFS($J$4:$J$48,$F$4:$F$48,AQ9,$E$4:$E$48,AY11)+SUMIFS($H$4:$H$48,$F$4:$F$48,AQ9,$E$4:$E$48,AY11)</f>
        <v>0</v>
      </c>
      <c r="BB11" s="371">
        <f>+S2</f>
        <v>0</v>
      </c>
      <c r="BD11" s="268"/>
      <c r="BE11" s="274">
        <f>IF($I$2=AQ9,1,IF($I$2=Jahr!$M$7,1,0))</f>
        <v>1</v>
      </c>
      <c r="BF11" s="728">
        <v>1</v>
      </c>
      <c r="BG11" s="699">
        <f t="shared" si="33"/>
        <v>0</v>
      </c>
      <c r="BH11" s="699">
        <f t="shared" si="34"/>
        <v>0</v>
      </c>
      <c r="BI11" s="699">
        <f t="shared" si="35"/>
        <v>0</v>
      </c>
      <c r="BJ11" s="700">
        <f t="shared" si="36"/>
        <v>0</v>
      </c>
      <c r="BK11" s="700">
        <f t="shared" si="37"/>
        <v>0</v>
      </c>
      <c r="BL11" s="700">
        <f t="shared" si="38"/>
        <v>0</v>
      </c>
      <c r="BM11" s="701">
        <f t="shared" si="39"/>
        <v>0</v>
      </c>
      <c r="BN11" s="701">
        <f t="shared" si="40"/>
        <v>0</v>
      </c>
      <c r="BO11" s="701">
        <f t="shared" si="41"/>
        <v>0</v>
      </c>
      <c r="BP11" s="698">
        <f t="shared" si="42"/>
        <v>0</v>
      </c>
      <c r="BQ11" s="698">
        <f t="shared" si="43"/>
        <v>0</v>
      </c>
      <c r="BR11" s="698">
        <f t="shared" si="44"/>
        <v>0</v>
      </c>
      <c r="BS11" s="275">
        <f>SUMIFS($H$4:$H$48,$F$4:$F$48,AQ9,$B$4:$B$48,"&gt;0")</f>
        <v>0</v>
      </c>
      <c r="BT11" s="275">
        <f>SUMIFS($I$4:$I$48,$F$4:$F$48,AQ9,$B$4:$B$48,"&gt;0")</f>
        <v>0</v>
      </c>
      <c r="BU11" s="275">
        <f>SUMIFS($J$4:$J$48,$F$4:$F$48,AQ9,$B$4:$B$48,"&gt;0")</f>
        <v>0</v>
      </c>
      <c r="BV11" s="276"/>
      <c r="BW11" s="1056"/>
      <c r="BX11" s="1026"/>
    </row>
    <row r="12" spans="1:76" ht="13.35" customHeight="1" x14ac:dyDescent="0.45">
      <c r="A12" s="1003" t="str">
        <f t="shared" si="0"/>
        <v>!</v>
      </c>
      <c r="B12" s="721"/>
      <c r="C12" s="1180"/>
      <c r="D12" s="722"/>
      <c r="E12" s="585"/>
      <c r="F12" s="586"/>
      <c r="G12" s="592"/>
      <c r="H12" s="1191"/>
      <c r="I12" s="1192"/>
      <c r="J12" s="1193"/>
      <c r="K12" s="1057">
        <f t="shared" si="4"/>
        <v>0</v>
      </c>
      <c r="L12" s="1049">
        <f t="shared" si="2"/>
        <v>0</v>
      </c>
      <c r="M12" s="1050">
        <f>IF(AND(B12&gt;0,B12&lt;&gt;"x",M11&lt;&gt;0),+M11+1,0)</f>
        <v>0</v>
      </c>
      <c r="N12" s="1051">
        <f t="shared" si="5"/>
        <v>0</v>
      </c>
      <c r="O12" s="87">
        <f t="shared" si="6"/>
        <v>0</v>
      </c>
      <c r="P12" s="87" t="str">
        <f t="shared" si="7"/>
        <v/>
      </c>
      <c r="Q12" s="1052">
        <f t="shared" si="8"/>
        <v>0</v>
      </c>
      <c r="R12" s="87">
        <f t="shared" si="9"/>
        <v>0</v>
      </c>
      <c r="S12" s="87" t="str">
        <f t="shared" si="10"/>
        <v/>
      </c>
      <c r="T12" s="1052">
        <f t="shared" si="11"/>
        <v>0</v>
      </c>
      <c r="U12" s="87">
        <f t="shared" si="12"/>
        <v>0</v>
      </c>
      <c r="V12" s="87" t="str">
        <f t="shared" si="13"/>
        <v/>
      </c>
      <c r="W12" s="1052">
        <f t="shared" si="14"/>
        <v>1</v>
      </c>
      <c r="X12" s="87">
        <f t="shared" si="15"/>
        <v>0</v>
      </c>
      <c r="Y12" s="87">
        <f t="shared" si="16"/>
        <v>0</v>
      </c>
      <c r="Z12" s="1052">
        <f t="shared" si="17"/>
        <v>1</v>
      </c>
      <c r="AA12" s="87">
        <f t="shared" si="18"/>
        <v>0</v>
      </c>
      <c r="AB12" s="87">
        <f t="shared" si="19"/>
        <v>0</v>
      </c>
      <c r="AC12" s="1052">
        <f t="shared" si="20"/>
        <v>1</v>
      </c>
      <c r="AD12" s="87">
        <f t="shared" si="21"/>
        <v>0</v>
      </c>
      <c r="AE12" s="87">
        <f t="shared" si="22"/>
        <v>0</v>
      </c>
      <c r="AF12" s="1052">
        <f t="shared" si="23"/>
        <v>1</v>
      </c>
      <c r="AG12" s="87">
        <f t="shared" si="24"/>
        <v>0</v>
      </c>
      <c r="AH12" s="87">
        <f t="shared" si="25"/>
        <v>0</v>
      </c>
      <c r="AI12" s="1052">
        <f t="shared" si="26"/>
        <v>1</v>
      </c>
      <c r="AJ12" s="87">
        <f t="shared" si="27"/>
        <v>0</v>
      </c>
      <c r="AK12" s="87">
        <f t="shared" si="28"/>
        <v>0</v>
      </c>
      <c r="AL12" s="1052">
        <f t="shared" si="29"/>
        <v>0</v>
      </c>
      <c r="AM12" s="91">
        <f t="shared" si="30"/>
        <v>0</v>
      </c>
      <c r="AN12" s="91" t="str">
        <f t="shared" si="31"/>
        <v/>
      </c>
      <c r="AO12" s="1058" t="str">
        <f>+Parameter!$D$5</f>
        <v>A</v>
      </c>
      <c r="AP12" s="1054">
        <f t="shared" si="32"/>
        <v>0</v>
      </c>
      <c r="AQ12" s="377">
        <f>+Parameter!AH12</f>
        <v>0</v>
      </c>
      <c r="AR12" s="377">
        <f>+Parameter!AI12</f>
        <v>0</v>
      </c>
      <c r="AS12" s="623">
        <f>SUMIFS($I$4:$I$48,$F$4:$F$48,AQ9,$E$4:$E$48,AQ12)+SUMIFS($J$4:$J$48,$F$4:$F$48,AQ9,$E$4:$E$48,AQ12)+SUMIFS($H$4:$H$48,$F$4:$F$48,AQ9,$E$4:$E$48,AQ12)</f>
        <v>0</v>
      </c>
      <c r="AT12" s="367"/>
      <c r="AU12" s="377" t="str">
        <f>+Parameter!AL12</f>
        <v>H</v>
      </c>
      <c r="AV12" s="377" t="str">
        <f>+Parameter!AM12</f>
        <v>Hobby</v>
      </c>
      <c r="AW12" s="367">
        <f>SUMIFS($I$4:$I$48,$F$4:$F$48,AQ9,$E$4:$E$48,AU12)+SUMIFS($J$4:$J$48,$F$4:$F$48,AQ9,$E$4:$E$48,AU12)+SUMIFS($H$4:$H$48,$F$4:$F$48,AQ9,$E$4:$E$48,AU12)</f>
        <v>0</v>
      </c>
      <c r="AX12" s="367"/>
      <c r="AY12" s="377">
        <f>+Parameter!AP12</f>
        <v>0</v>
      </c>
      <c r="AZ12" s="377">
        <f>+Parameter!AQ12</f>
        <v>0</v>
      </c>
      <c r="BA12" s="367">
        <f>SUMIFS($I$4:$I$48,$F$4:$F$48,AQ9,$E$4:$E$48,AY12)+SUMIFS($J$4:$J$48,$F$4:$F$48,AQ9,$E$4:$E$48,AY12)+SUMIFS($H$4:$H$48,$F$4:$F$48,AQ9,$E$4:$E$48,AY12)</f>
        <v>0</v>
      </c>
      <c r="BB12" s="372" t="str">
        <f>IF(BB13&lt;&gt;0,"Monatsende","")</f>
        <v/>
      </c>
      <c r="BD12" s="268"/>
      <c r="BE12" s="274">
        <f>IF($I$2=AQ9,1,IF($I$2=Jahr!$M$7,1,0))</f>
        <v>1</v>
      </c>
      <c r="BF12" s="728">
        <v>1</v>
      </c>
      <c r="BG12" s="699">
        <f t="shared" si="33"/>
        <v>0</v>
      </c>
      <c r="BH12" s="699">
        <f t="shared" si="34"/>
        <v>0</v>
      </c>
      <c r="BI12" s="699">
        <f t="shared" si="35"/>
        <v>0</v>
      </c>
      <c r="BJ12" s="700">
        <f t="shared" si="36"/>
        <v>0</v>
      </c>
      <c r="BK12" s="700">
        <f t="shared" si="37"/>
        <v>0</v>
      </c>
      <c r="BL12" s="700">
        <f t="shared" si="38"/>
        <v>0</v>
      </c>
      <c r="BM12" s="701">
        <f t="shared" si="39"/>
        <v>0</v>
      </c>
      <c r="BN12" s="701">
        <f t="shared" si="40"/>
        <v>0</v>
      </c>
      <c r="BO12" s="701">
        <f t="shared" si="41"/>
        <v>0</v>
      </c>
      <c r="BP12" s="698">
        <f t="shared" si="42"/>
        <v>0</v>
      </c>
      <c r="BQ12" s="698">
        <f t="shared" si="43"/>
        <v>0</v>
      </c>
      <c r="BR12" s="698">
        <f t="shared" si="44"/>
        <v>0</v>
      </c>
      <c r="BS12" s="270" t="s">
        <v>22</v>
      </c>
      <c r="BV12" s="1055"/>
      <c r="BW12" s="1056"/>
      <c r="BX12" s="1026"/>
    </row>
    <row r="13" spans="1:76" ht="13.35" customHeight="1" x14ac:dyDescent="0.45">
      <c r="A13" s="1003" t="str">
        <f t="shared" si="0"/>
        <v>!</v>
      </c>
      <c r="B13" s="721"/>
      <c r="C13" s="1180"/>
      <c r="D13" s="722"/>
      <c r="E13" s="585"/>
      <c r="F13" s="586"/>
      <c r="G13" s="592"/>
      <c r="H13" s="1191"/>
      <c r="I13" s="1192"/>
      <c r="J13" s="1193"/>
      <c r="K13" s="1057">
        <f t="shared" si="4"/>
        <v>0</v>
      </c>
      <c r="L13" s="1049">
        <f t="shared" si="2"/>
        <v>0</v>
      </c>
      <c r="M13" s="1050">
        <f>IF(AND(B13&gt;0,B13&lt;&gt;"x",M12&lt;&gt;0),+M12+1,0)</f>
        <v>0</v>
      </c>
      <c r="N13" s="1051">
        <f t="shared" si="5"/>
        <v>0</v>
      </c>
      <c r="O13" s="87">
        <f t="shared" si="6"/>
        <v>0</v>
      </c>
      <c r="P13" s="87" t="str">
        <f t="shared" si="7"/>
        <v/>
      </c>
      <c r="Q13" s="1052">
        <f t="shared" si="8"/>
        <v>0</v>
      </c>
      <c r="R13" s="87">
        <f t="shared" si="9"/>
        <v>0</v>
      </c>
      <c r="S13" s="87" t="str">
        <f t="shared" si="10"/>
        <v/>
      </c>
      <c r="T13" s="1052">
        <f t="shared" si="11"/>
        <v>0</v>
      </c>
      <c r="U13" s="87">
        <f t="shared" si="12"/>
        <v>0</v>
      </c>
      <c r="V13" s="87" t="str">
        <f t="shared" si="13"/>
        <v/>
      </c>
      <c r="W13" s="1052">
        <f t="shared" si="14"/>
        <v>1</v>
      </c>
      <c r="X13" s="87">
        <f t="shared" si="15"/>
        <v>0</v>
      </c>
      <c r="Y13" s="87">
        <f t="shared" si="16"/>
        <v>0</v>
      </c>
      <c r="Z13" s="1052">
        <f t="shared" si="17"/>
        <v>1</v>
      </c>
      <c r="AA13" s="87">
        <f t="shared" si="18"/>
        <v>0</v>
      </c>
      <c r="AB13" s="87">
        <f t="shared" si="19"/>
        <v>0</v>
      </c>
      <c r="AC13" s="1052">
        <f t="shared" si="20"/>
        <v>1</v>
      </c>
      <c r="AD13" s="87">
        <f t="shared" si="21"/>
        <v>0</v>
      </c>
      <c r="AE13" s="87">
        <f t="shared" si="22"/>
        <v>0</v>
      </c>
      <c r="AF13" s="1052">
        <f t="shared" si="23"/>
        <v>1</v>
      </c>
      <c r="AG13" s="87">
        <f t="shared" si="24"/>
        <v>0</v>
      </c>
      <c r="AH13" s="87">
        <f t="shared" si="25"/>
        <v>0</v>
      </c>
      <c r="AI13" s="1052">
        <f t="shared" si="26"/>
        <v>1</v>
      </c>
      <c r="AJ13" s="87">
        <f t="shared" si="27"/>
        <v>0</v>
      </c>
      <c r="AK13" s="87">
        <f t="shared" si="28"/>
        <v>0</v>
      </c>
      <c r="AL13" s="1052">
        <f t="shared" si="29"/>
        <v>0</v>
      </c>
      <c r="AM13" s="91">
        <f t="shared" si="30"/>
        <v>0</v>
      </c>
      <c r="AN13" s="91" t="str">
        <f t="shared" si="31"/>
        <v/>
      </c>
      <c r="AO13" s="1058" t="str">
        <f>+Parameter!$D$5</f>
        <v>A</v>
      </c>
      <c r="AP13" s="1054">
        <f t="shared" si="32"/>
        <v>0</v>
      </c>
      <c r="AQ13" s="378">
        <f>+Parameter!AH13</f>
        <v>0</v>
      </c>
      <c r="AR13" s="378">
        <f>+Parameter!AI13</f>
        <v>0</v>
      </c>
      <c r="AS13" s="623">
        <f>SUMIFS($I$4:$I$48,$F$4:$F$48,AQ9,$E$4:$E$48,AQ13)+SUMIFS($J$4:$J$48,$F$4:$F$48,AQ9,$E$4:$E$48,AQ13)+SUMIFS($H$4:$H$48,$F$4:$F$48,AQ9,$E$4:$E$48,AQ13)</f>
        <v>0</v>
      </c>
      <c r="AT13" s="373"/>
      <c r="AU13" s="378" t="str">
        <f>+Parameter!AL13</f>
        <v>S</v>
      </c>
      <c r="AV13" s="378" t="str">
        <f>+Parameter!AM13</f>
        <v>Sport</v>
      </c>
      <c r="AW13" s="367">
        <f>SUMIFS($I$4:$I$48,$F$4:$F$48,AQ9,$E$4:$E$48,AU13)+SUMIFS($J$4:$J$48,$F$4:$F$48,AQ9,$E$4:$E$48,AU13)+SUMIFS($H$4:$H$48,$F$4:$F$48,AQ9,$E$4:$E$48,AU13)</f>
        <v>0</v>
      </c>
      <c r="AX13" s="373"/>
      <c r="AY13" s="378" t="str">
        <f>+Parameter!AP13</f>
        <v>A</v>
      </c>
      <c r="AZ13" s="378" t="str">
        <f>+Parameter!AQ13</f>
        <v>Akkordeon</v>
      </c>
      <c r="BA13" s="367">
        <f>SUMIFS($I$4:$I$48,$F$4:$F$48,AQ9,$E$4:$E$48,AY13)+SUMIFS($J$4:$J$48,$F$4:$F$48,AQ9,$E$4:$E$48,AY13)+SUMIFS($H$4:$H$48,$F$4:$F$48,AQ9,$E$4:$E$48,AY13)</f>
        <v>0</v>
      </c>
      <c r="BB13" s="375">
        <f>+S3</f>
        <v>0</v>
      </c>
      <c r="BD13" s="268"/>
      <c r="BE13" s="274">
        <f>IF($I$2=AQ9,1,IF($I$2=Jahr!$M$7,1,0))</f>
        <v>1</v>
      </c>
      <c r="BF13" s="728">
        <v>1</v>
      </c>
      <c r="BG13" s="702">
        <f t="shared" si="33"/>
        <v>0</v>
      </c>
      <c r="BH13" s="702">
        <f t="shared" si="34"/>
        <v>0</v>
      </c>
      <c r="BI13" s="702">
        <f t="shared" si="35"/>
        <v>0</v>
      </c>
      <c r="BJ13" s="703">
        <f t="shared" si="36"/>
        <v>0</v>
      </c>
      <c r="BK13" s="703">
        <f t="shared" si="37"/>
        <v>0</v>
      </c>
      <c r="BL13" s="703">
        <f t="shared" si="38"/>
        <v>0</v>
      </c>
      <c r="BM13" s="704">
        <f t="shared" si="39"/>
        <v>0</v>
      </c>
      <c r="BN13" s="704">
        <f t="shared" si="40"/>
        <v>0</v>
      </c>
      <c r="BO13" s="704">
        <f t="shared" si="41"/>
        <v>0</v>
      </c>
      <c r="BP13" s="705">
        <f t="shared" si="42"/>
        <v>0</v>
      </c>
      <c r="BQ13" s="705">
        <f t="shared" si="43"/>
        <v>0</v>
      </c>
      <c r="BR13" s="705">
        <f t="shared" si="44"/>
        <v>0</v>
      </c>
      <c r="BS13" s="277">
        <f>SUMIFS($H$4:$H$48,$F$4:$F$48,AQ9)</f>
        <v>0</v>
      </c>
      <c r="BT13" s="277">
        <f>SUMIFS($I$4:$I$48,$F$4:$F$48,AQ9)</f>
        <v>0</v>
      </c>
      <c r="BU13" s="277">
        <f>SUMIFS($J$4:$J$48,$F$4:$F$48,AQ9)</f>
        <v>0</v>
      </c>
      <c r="BV13" s="278">
        <f>IF($AP$2=0,+BW13-BB9,0)</f>
        <v>0</v>
      </c>
      <c r="BW13" s="1059">
        <f>+S$50</f>
        <v>0</v>
      </c>
      <c r="BX13" s="1026"/>
    </row>
    <row r="14" spans="1:76" ht="13.35" customHeight="1" x14ac:dyDescent="0.45">
      <c r="A14" s="1003" t="str">
        <f t="shared" si="0"/>
        <v>!</v>
      </c>
      <c r="B14" s="721"/>
      <c r="C14" s="1180"/>
      <c r="D14" s="722"/>
      <c r="E14" s="585"/>
      <c r="F14" s="586"/>
      <c r="G14" s="592"/>
      <c r="H14" s="1191"/>
      <c r="I14" s="1192"/>
      <c r="J14" s="1193"/>
      <c r="K14" s="1057">
        <f t="shared" si="4"/>
        <v>0</v>
      </c>
      <c r="L14" s="1049">
        <f t="shared" si="2"/>
        <v>0</v>
      </c>
      <c r="M14" s="1050">
        <f>IF(AND(B14&gt;0,B14&lt;&gt;"x",M13&lt;&gt;0),+M13+1,0)</f>
        <v>0</v>
      </c>
      <c r="N14" s="1051">
        <f t="shared" si="5"/>
        <v>0</v>
      </c>
      <c r="O14" s="87">
        <f t="shared" si="6"/>
        <v>0</v>
      </c>
      <c r="P14" s="87" t="str">
        <f t="shared" si="7"/>
        <v/>
      </c>
      <c r="Q14" s="1052">
        <f t="shared" si="8"/>
        <v>0</v>
      </c>
      <c r="R14" s="87">
        <f t="shared" si="9"/>
        <v>0</v>
      </c>
      <c r="S14" s="87" t="str">
        <f t="shared" si="10"/>
        <v/>
      </c>
      <c r="T14" s="1052">
        <f t="shared" si="11"/>
        <v>0</v>
      </c>
      <c r="U14" s="87">
        <f t="shared" si="12"/>
        <v>0</v>
      </c>
      <c r="V14" s="87" t="str">
        <f t="shared" si="13"/>
        <v/>
      </c>
      <c r="W14" s="1052">
        <f t="shared" si="14"/>
        <v>1</v>
      </c>
      <c r="X14" s="87">
        <f t="shared" si="15"/>
        <v>0</v>
      </c>
      <c r="Y14" s="87">
        <f t="shared" si="16"/>
        <v>0</v>
      </c>
      <c r="Z14" s="1052">
        <f t="shared" si="17"/>
        <v>1</v>
      </c>
      <c r="AA14" s="87">
        <f t="shared" si="18"/>
        <v>0</v>
      </c>
      <c r="AB14" s="87">
        <f t="shared" si="19"/>
        <v>0</v>
      </c>
      <c r="AC14" s="1052">
        <f t="shared" si="20"/>
        <v>1</v>
      </c>
      <c r="AD14" s="87">
        <f t="shared" si="21"/>
        <v>0</v>
      </c>
      <c r="AE14" s="87">
        <f t="shared" si="22"/>
        <v>0</v>
      </c>
      <c r="AF14" s="1052">
        <f t="shared" si="23"/>
        <v>1</v>
      </c>
      <c r="AG14" s="87">
        <f t="shared" si="24"/>
        <v>0</v>
      </c>
      <c r="AH14" s="87">
        <f t="shared" si="25"/>
        <v>0</v>
      </c>
      <c r="AI14" s="1052">
        <f t="shared" si="26"/>
        <v>1</v>
      </c>
      <c r="AJ14" s="87">
        <f t="shared" si="27"/>
        <v>0</v>
      </c>
      <c r="AK14" s="87">
        <f t="shared" si="28"/>
        <v>0</v>
      </c>
      <c r="AL14" s="1052">
        <f t="shared" si="29"/>
        <v>0</v>
      </c>
      <c r="AM14" s="91">
        <f t="shared" si="30"/>
        <v>0</v>
      </c>
      <c r="AN14" s="91" t="str">
        <f t="shared" si="31"/>
        <v/>
      </c>
      <c r="AO14" s="1053">
        <f>IF(AP14="E",1,0)</f>
        <v>0</v>
      </c>
      <c r="AP14" s="1054">
        <f t="shared" si="32"/>
        <v>0</v>
      </c>
      <c r="AQ14" s="217" t="str">
        <f>+Parameter!AH14</f>
        <v>Arzt</v>
      </c>
      <c r="AR14" s="631"/>
      <c r="AS14" s="632">
        <f>SUM(AS15:AS18)</f>
        <v>0</v>
      </c>
      <c r="AT14" s="632"/>
      <c r="AU14" s="632"/>
      <c r="AV14" s="632"/>
      <c r="AW14" s="632">
        <f>SUM(AW15:AW18)</f>
        <v>0</v>
      </c>
      <c r="AX14" s="632"/>
      <c r="AY14" s="632"/>
      <c r="AZ14" s="632"/>
      <c r="BA14" s="632">
        <f>SUM(BA15:BA18)</f>
        <v>0</v>
      </c>
      <c r="BB14" s="634">
        <f>+BA14+AW14+AS14</f>
        <v>0</v>
      </c>
      <c r="BD14" s="268"/>
      <c r="BE14" s="274">
        <f>IF($I$2=AQ14,1,IF($I$2=Jahr!$M$7,1,0))</f>
        <v>1</v>
      </c>
      <c r="BF14" s="728">
        <v>1</v>
      </c>
      <c r="BG14" s="227"/>
      <c r="BH14" s="227"/>
      <c r="BI14" s="227"/>
      <c r="BJ14" s="227"/>
      <c r="BK14" s="227"/>
      <c r="BL14" s="227"/>
      <c r="BM14" s="227"/>
      <c r="BN14" s="227"/>
      <c r="BO14" s="227"/>
      <c r="BP14" s="273"/>
      <c r="BQ14" s="273"/>
      <c r="BR14" s="273"/>
      <c r="BV14" s="1055"/>
      <c r="BW14" s="1056"/>
      <c r="BX14" s="1026"/>
    </row>
    <row r="15" spans="1:76" ht="13.35" customHeight="1" x14ac:dyDescent="0.45">
      <c r="A15" s="1003" t="str">
        <f t="shared" si="0"/>
        <v>!</v>
      </c>
      <c r="B15" s="721"/>
      <c r="C15" s="1180"/>
      <c r="D15" s="722"/>
      <c r="E15" s="585"/>
      <c r="F15" s="586"/>
      <c r="G15" s="592"/>
      <c r="H15" s="1191"/>
      <c r="I15" s="1192"/>
      <c r="J15" s="1193"/>
      <c r="K15" s="1057">
        <f t="shared" si="4"/>
        <v>0</v>
      </c>
      <c r="L15" s="1049">
        <f t="shared" si="2"/>
        <v>0</v>
      </c>
      <c r="M15" s="1050">
        <f>IF(AND(B15&gt;0,B15&lt;&gt;"x",M14&lt;&gt;0),+M14+1,0)</f>
        <v>0</v>
      </c>
      <c r="N15" s="1051">
        <f t="shared" si="5"/>
        <v>0</v>
      </c>
      <c r="O15" s="87">
        <f t="shared" si="6"/>
        <v>0</v>
      </c>
      <c r="P15" s="87" t="str">
        <f t="shared" si="7"/>
        <v/>
      </c>
      <c r="Q15" s="1052">
        <f t="shared" si="8"/>
        <v>0</v>
      </c>
      <c r="R15" s="87">
        <f t="shared" si="9"/>
        <v>0</v>
      </c>
      <c r="S15" s="87" t="str">
        <f t="shared" si="10"/>
        <v/>
      </c>
      <c r="T15" s="1052">
        <f t="shared" si="11"/>
        <v>0</v>
      </c>
      <c r="U15" s="87">
        <f t="shared" si="12"/>
        <v>0</v>
      </c>
      <c r="V15" s="87" t="str">
        <f t="shared" si="13"/>
        <v/>
      </c>
      <c r="W15" s="1052">
        <f t="shared" si="14"/>
        <v>1</v>
      </c>
      <c r="X15" s="87">
        <f t="shared" si="15"/>
        <v>0</v>
      </c>
      <c r="Y15" s="87">
        <f t="shared" si="16"/>
        <v>0</v>
      </c>
      <c r="Z15" s="1052">
        <f t="shared" si="17"/>
        <v>1</v>
      </c>
      <c r="AA15" s="87">
        <f t="shared" si="18"/>
        <v>0</v>
      </c>
      <c r="AB15" s="87">
        <f t="shared" si="19"/>
        <v>0</v>
      </c>
      <c r="AC15" s="1052">
        <f t="shared" si="20"/>
        <v>1</v>
      </c>
      <c r="AD15" s="87">
        <f t="shared" si="21"/>
        <v>0</v>
      </c>
      <c r="AE15" s="87">
        <f t="shared" si="22"/>
        <v>0</v>
      </c>
      <c r="AF15" s="1052">
        <f t="shared" si="23"/>
        <v>1</v>
      </c>
      <c r="AG15" s="87">
        <f t="shared" si="24"/>
        <v>0</v>
      </c>
      <c r="AH15" s="87">
        <f t="shared" si="25"/>
        <v>0</v>
      </c>
      <c r="AI15" s="1052">
        <f t="shared" si="26"/>
        <v>1</v>
      </c>
      <c r="AJ15" s="87">
        <f t="shared" si="27"/>
        <v>0</v>
      </c>
      <c r="AK15" s="87">
        <f t="shared" si="28"/>
        <v>0</v>
      </c>
      <c r="AL15" s="1052">
        <f t="shared" si="29"/>
        <v>0</v>
      </c>
      <c r="AM15" s="91">
        <f t="shared" si="30"/>
        <v>0</v>
      </c>
      <c r="AN15" s="91" t="str">
        <f t="shared" si="31"/>
        <v/>
      </c>
      <c r="AO15" s="1058" t="str">
        <f>+Parameter!$D$6</f>
        <v>A</v>
      </c>
      <c r="AP15" s="1054">
        <f t="shared" si="32"/>
        <v>0</v>
      </c>
      <c r="AQ15" s="380" t="str">
        <f>+Parameter!AH15</f>
        <v>A</v>
      </c>
      <c r="AR15" s="381" t="str">
        <f>+Parameter!AI15</f>
        <v>Augenarzt</v>
      </c>
      <c r="AS15" s="501">
        <f>SUMIFS($I$4:$I$48,$F$4:$F$48,AQ14,$E$4:$E$48,AQ15)+SUMIFS($J$4:$J$48,$F$4:$F$48,AQ14,$E$4:$E$48,AQ15)+SUMIFS($H$4:$H$48,$F$4:$F$48,AQ14,$E$4:$E$48,AQ15)</f>
        <v>0</v>
      </c>
      <c r="AT15" s="379"/>
      <c r="AU15" s="380" t="str">
        <f>+Parameter!AL15</f>
        <v>K</v>
      </c>
      <c r="AV15" s="381" t="str">
        <f>+Parameter!AM15</f>
        <v>Kardiologie</v>
      </c>
      <c r="AW15" s="379">
        <f>SUMIFS($I$4:$I$48,$F$4:$F$48,AQ14,$E$4:$E$48,AU15)+SUMIFS($J$4:$J$48,$F$4:$F$48,AQ14,$E$4:$E$48,AU15)+SUMIFS($H$4:$H$48,$F$4:$F$48,AQ14,$E$4:$E$48,AU15)</f>
        <v>0</v>
      </c>
      <c r="AX15" s="379"/>
      <c r="AY15" s="380" t="str">
        <f>+Parameter!AP15</f>
        <v>D</v>
      </c>
      <c r="AZ15" s="381" t="str">
        <f>+Parameter!AQ15</f>
        <v>DKV-Beitrag</v>
      </c>
      <c r="BA15" s="379">
        <f>SUMIFS($I$4:$I$48,$F$4:$F$48,AQ14,$E$4:$E$48,AY15)+SUMIFS($J$4:$J$48,$F$4:$F$48,AQ14,$E$4:$E$48,AY15)+SUMIFS($H$4:$H$48,$F$4:$F$48,AQ14,$E$4:$E$48,AY15)</f>
        <v>0</v>
      </c>
      <c r="BB15" s="370" t="str">
        <f>IF(AND($B$50="y",BB16&lt;&gt;0),"aktuell","")</f>
        <v/>
      </c>
      <c r="BD15" s="268"/>
      <c r="BE15" s="274">
        <f>IF($I$2=AQ14,1,IF($I$2=Jahr!$M$7,1,0))</f>
        <v>1</v>
      </c>
      <c r="BF15" s="728">
        <v>1</v>
      </c>
      <c r="BG15" s="699">
        <f t="shared" si="33"/>
        <v>0</v>
      </c>
      <c r="BH15" s="699">
        <f t="shared" si="34"/>
        <v>0</v>
      </c>
      <c r="BI15" s="699">
        <f t="shared" si="35"/>
        <v>0</v>
      </c>
      <c r="BJ15" s="700">
        <f t="shared" si="36"/>
        <v>0</v>
      </c>
      <c r="BK15" s="700">
        <f t="shared" si="37"/>
        <v>0</v>
      </c>
      <c r="BL15" s="700">
        <f t="shared" si="38"/>
        <v>0</v>
      </c>
      <c r="BM15" s="701">
        <f t="shared" si="39"/>
        <v>0</v>
      </c>
      <c r="BN15" s="701">
        <f t="shared" si="40"/>
        <v>0</v>
      </c>
      <c r="BO15" s="701">
        <f t="shared" si="41"/>
        <v>0</v>
      </c>
      <c r="BP15" s="698">
        <f t="shared" si="42"/>
        <v>0</v>
      </c>
      <c r="BQ15" s="698">
        <f t="shared" si="43"/>
        <v>0</v>
      </c>
      <c r="BR15" s="698">
        <f t="shared" si="44"/>
        <v>0</v>
      </c>
      <c r="BS15" s="270" t="s">
        <v>8</v>
      </c>
      <c r="BV15" s="1055"/>
      <c r="BW15" s="1056"/>
      <c r="BX15" s="1026"/>
    </row>
    <row r="16" spans="1:76" ht="13.35" customHeight="1" x14ac:dyDescent="0.45">
      <c r="A16" s="1003" t="str">
        <f t="shared" si="0"/>
        <v>!</v>
      </c>
      <c r="B16" s="721"/>
      <c r="C16" s="1180"/>
      <c r="D16" s="722"/>
      <c r="E16" s="585"/>
      <c r="F16" s="586"/>
      <c r="G16" s="592"/>
      <c r="H16" s="1191"/>
      <c r="I16" s="1192"/>
      <c r="J16" s="1193"/>
      <c r="K16" s="1057">
        <f t="shared" si="4"/>
        <v>0</v>
      </c>
      <c r="L16" s="1049">
        <f t="shared" si="2"/>
        <v>0</v>
      </c>
      <c r="M16" s="1050">
        <f t="shared" si="45"/>
        <v>0</v>
      </c>
      <c r="N16" s="1051">
        <f t="shared" si="5"/>
        <v>0</v>
      </c>
      <c r="O16" s="87">
        <f t="shared" si="6"/>
        <v>0</v>
      </c>
      <c r="P16" s="87" t="str">
        <f t="shared" si="7"/>
        <v/>
      </c>
      <c r="Q16" s="1052">
        <f t="shared" si="8"/>
        <v>0</v>
      </c>
      <c r="R16" s="87">
        <f t="shared" si="9"/>
        <v>0</v>
      </c>
      <c r="S16" s="87" t="str">
        <f t="shared" si="10"/>
        <v/>
      </c>
      <c r="T16" s="1052">
        <f t="shared" si="11"/>
        <v>0</v>
      </c>
      <c r="U16" s="87">
        <f t="shared" si="12"/>
        <v>0</v>
      </c>
      <c r="V16" s="87" t="str">
        <f t="shared" si="13"/>
        <v/>
      </c>
      <c r="W16" s="1052">
        <f t="shared" si="14"/>
        <v>1</v>
      </c>
      <c r="X16" s="87">
        <f t="shared" si="15"/>
        <v>0</v>
      </c>
      <c r="Y16" s="87">
        <f t="shared" si="16"/>
        <v>0</v>
      </c>
      <c r="Z16" s="1052">
        <f t="shared" si="17"/>
        <v>1</v>
      </c>
      <c r="AA16" s="87">
        <f t="shared" si="18"/>
        <v>0</v>
      </c>
      <c r="AB16" s="87">
        <f t="shared" si="19"/>
        <v>0</v>
      </c>
      <c r="AC16" s="1052">
        <f t="shared" si="20"/>
        <v>1</v>
      </c>
      <c r="AD16" s="87">
        <f t="shared" si="21"/>
        <v>0</v>
      </c>
      <c r="AE16" s="87">
        <f t="shared" si="22"/>
        <v>0</v>
      </c>
      <c r="AF16" s="1052">
        <f t="shared" si="23"/>
        <v>1</v>
      </c>
      <c r="AG16" s="87">
        <f t="shared" si="24"/>
        <v>0</v>
      </c>
      <c r="AH16" s="87">
        <f t="shared" si="25"/>
        <v>0</v>
      </c>
      <c r="AI16" s="1052">
        <f t="shared" si="26"/>
        <v>1</v>
      </c>
      <c r="AJ16" s="87">
        <f t="shared" si="27"/>
        <v>0</v>
      </c>
      <c r="AK16" s="87">
        <f t="shared" si="28"/>
        <v>0</v>
      </c>
      <c r="AL16" s="1052">
        <f t="shared" si="29"/>
        <v>0</v>
      </c>
      <c r="AM16" s="91">
        <f t="shared" si="30"/>
        <v>0</v>
      </c>
      <c r="AN16" s="91" t="str">
        <f t="shared" si="31"/>
        <v/>
      </c>
      <c r="AO16" s="1058" t="str">
        <f>+Parameter!$D$6</f>
        <v>A</v>
      </c>
      <c r="AP16" s="1054">
        <f t="shared" si="32"/>
        <v>0</v>
      </c>
      <c r="AQ16" s="381" t="str">
        <f>+Parameter!AH16</f>
        <v>H</v>
      </c>
      <c r="AR16" s="381" t="str">
        <f>+Parameter!AI16</f>
        <v>Hausarzt</v>
      </c>
      <c r="AS16" s="501">
        <f>SUMIFS($I$4:$I$48,$F$4:$F$48,AQ14,$E$4:$E$48,AQ16)+SUMIFS($J$4:$J$48,$F$4:$F$48,AQ14,$E$4:$E$48,AQ16)+SUMIFS($H$4:$H$48,$F$4:$F$48,AQ14,$E$4:$E$48,AQ16)</f>
        <v>0</v>
      </c>
      <c r="AT16" s="379"/>
      <c r="AU16" s="381" t="str">
        <f>+Parameter!AL16</f>
        <v>N</v>
      </c>
      <c r="AV16" s="381" t="str">
        <f>+Parameter!AM16</f>
        <v>Nephrologie</v>
      </c>
      <c r="AW16" s="379">
        <f>SUMIFS($I$4:$I$48,$F$4:$F$48,AQ14,$E$4:$E$48,AU16)+SUMIFS($J$4:$J$48,$F$4:$F$48,AQ14,$E$4:$E$48,AU16)+SUMIFS($H$4:$H$48,$F$4:$F$48,AQ14,$E$4:$E$48,AU16)</f>
        <v>0</v>
      </c>
      <c r="AX16" s="379"/>
      <c r="AY16" s="381">
        <f>+Parameter!AP16</f>
        <v>0</v>
      </c>
      <c r="AZ16" s="381">
        <f>+Parameter!AQ16</f>
        <v>0</v>
      </c>
      <c r="BA16" s="379">
        <f>SUMIFS($I$4:$I$48,$F$4:$F$48,AQ14,$E$4:$E$48,AY16)+SUMIFS($J$4:$J$48,$F$4:$F$48,AQ14,$E$4:$E$48,AY16)+SUMIFS($H$4:$H$48,$F$4:$F$48,AQ14,$E$4:$E$48,AY16)</f>
        <v>0</v>
      </c>
      <c r="BB16" s="371">
        <f>+V2</f>
        <v>0</v>
      </c>
      <c r="BD16" s="268"/>
      <c r="BE16" s="274">
        <f>IF($I$2=AQ14,1,IF($I$2=Jahr!$M$7,1,0))</f>
        <v>1</v>
      </c>
      <c r="BF16" s="728">
        <v>1</v>
      </c>
      <c r="BG16" s="699">
        <f t="shared" si="33"/>
        <v>0</v>
      </c>
      <c r="BH16" s="699">
        <f t="shared" si="34"/>
        <v>0</v>
      </c>
      <c r="BI16" s="699">
        <f t="shared" si="35"/>
        <v>0</v>
      </c>
      <c r="BJ16" s="700">
        <f t="shared" si="36"/>
        <v>0</v>
      </c>
      <c r="BK16" s="700">
        <f t="shared" si="37"/>
        <v>0</v>
      </c>
      <c r="BL16" s="700">
        <f t="shared" si="38"/>
        <v>0</v>
      </c>
      <c r="BM16" s="701">
        <f t="shared" si="39"/>
        <v>0</v>
      </c>
      <c r="BN16" s="701">
        <f t="shared" si="40"/>
        <v>0</v>
      </c>
      <c r="BO16" s="701">
        <f t="shared" si="41"/>
        <v>0</v>
      </c>
      <c r="BP16" s="698">
        <f t="shared" si="42"/>
        <v>0</v>
      </c>
      <c r="BQ16" s="698">
        <f t="shared" si="43"/>
        <v>0</v>
      </c>
      <c r="BR16" s="698">
        <f t="shared" si="44"/>
        <v>0</v>
      </c>
      <c r="BS16" s="275">
        <f>SUMIFS($H$4:$H$48,$F$4:$F$48,AQ14,$B$4:$B$48,"&gt;0")</f>
        <v>0</v>
      </c>
      <c r="BT16" s="275">
        <f>SUMIFS($I$4:$I$48,$F$4:$F$48,AQ14,$B$4:$B$48,"&gt;0")</f>
        <v>0</v>
      </c>
      <c r="BU16" s="275">
        <f>SUMIFS($J$4:$J$48,$F$4:$F$48,AQ14,$B$4:$B$48,"&gt;0")</f>
        <v>0</v>
      </c>
      <c r="BV16" s="276"/>
      <c r="BW16" s="1056"/>
      <c r="BX16" s="1026"/>
    </row>
    <row r="17" spans="1:76" ht="13.35" customHeight="1" x14ac:dyDescent="0.45">
      <c r="A17" s="1003" t="str">
        <f t="shared" si="0"/>
        <v>!</v>
      </c>
      <c r="B17" s="721"/>
      <c r="C17" s="1180"/>
      <c r="D17" s="1184"/>
      <c r="E17" s="585"/>
      <c r="F17" s="586"/>
      <c r="G17" s="592"/>
      <c r="H17" s="1191"/>
      <c r="I17" s="1192"/>
      <c r="J17" s="1193"/>
      <c r="K17" s="1057">
        <f t="shared" si="4"/>
        <v>0</v>
      </c>
      <c r="L17" s="1049">
        <f t="shared" si="2"/>
        <v>0</v>
      </c>
      <c r="M17" s="1050">
        <f t="shared" si="45"/>
        <v>0</v>
      </c>
      <c r="N17" s="1051">
        <f t="shared" si="5"/>
        <v>0</v>
      </c>
      <c r="O17" s="87">
        <f t="shared" si="6"/>
        <v>0</v>
      </c>
      <c r="P17" s="87" t="str">
        <f t="shared" si="7"/>
        <v/>
      </c>
      <c r="Q17" s="1052">
        <f t="shared" si="8"/>
        <v>0</v>
      </c>
      <c r="R17" s="87">
        <f t="shared" si="9"/>
        <v>0</v>
      </c>
      <c r="S17" s="87" t="str">
        <f t="shared" si="10"/>
        <v/>
      </c>
      <c r="T17" s="1052">
        <f t="shared" si="11"/>
        <v>0</v>
      </c>
      <c r="U17" s="87">
        <f t="shared" si="12"/>
        <v>0</v>
      </c>
      <c r="V17" s="87" t="str">
        <f t="shared" si="13"/>
        <v/>
      </c>
      <c r="W17" s="1052">
        <f t="shared" si="14"/>
        <v>1</v>
      </c>
      <c r="X17" s="87">
        <f t="shared" si="15"/>
        <v>0</v>
      </c>
      <c r="Y17" s="87">
        <f t="shared" si="16"/>
        <v>0</v>
      </c>
      <c r="Z17" s="1052">
        <f t="shared" si="17"/>
        <v>1</v>
      </c>
      <c r="AA17" s="87">
        <f t="shared" si="18"/>
        <v>0</v>
      </c>
      <c r="AB17" s="87">
        <f t="shared" si="19"/>
        <v>0</v>
      </c>
      <c r="AC17" s="1052">
        <f t="shared" si="20"/>
        <v>1</v>
      </c>
      <c r="AD17" s="87">
        <f t="shared" si="21"/>
        <v>0</v>
      </c>
      <c r="AE17" s="87">
        <f t="shared" si="22"/>
        <v>0</v>
      </c>
      <c r="AF17" s="1052">
        <f t="shared" si="23"/>
        <v>1</v>
      </c>
      <c r="AG17" s="87">
        <f t="shared" si="24"/>
        <v>0</v>
      </c>
      <c r="AH17" s="87">
        <f t="shared" si="25"/>
        <v>0</v>
      </c>
      <c r="AI17" s="1052">
        <f t="shared" si="26"/>
        <v>1</v>
      </c>
      <c r="AJ17" s="87">
        <f t="shared" si="27"/>
        <v>0</v>
      </c>
      <c r="AK17" s="87">
        <f t="shared" si="28"/>
        <v>0</v>
      </c>
      <c r="AL17" s="1052">
        <f t="shared" si="29"/>
        <v>0</v>
      </c>
      <c r="AM17" s="91">
        <f t="shared" si="30"/>
        <v>0</v>
      </c>
      <c r="AN17" s="91" t="str">
        <f t="shared" si="31"/>
        <v/>
      </c>
      <c r="AO17" s="1058" t="str">
        <f>+Parameter!$D$6</f>
        <v>A</v>
      </c>
      <c r="AP17" s="1054">
        <f t="shared" si="32"/>
        <v>0</v>
      </c>
      <c r="AQ17" s="381" t="str">
        <f>+Parameter!AH17</f>
        <v>Z</v>
      </c>
      <c r="AR17" s="381" t="str">
        <f>+Parameter!AI17</f>
        <v>Zahnarzt</v>
      </c>
      <c r="AS17" s="501">
        <f>SUMIFS($I$4:$I$48,$F$4:$F$48,AQ14,$E$4:$E$48,AQ17)+SUMIFS($J$4:$J$48,$F$4:$F$48,AQ14,$E$4:$E$48,AQ17)+SUMIFS($H$4:$H$48,$F$4:$F$48,AQ14,$E$4:$E$48,AQ17)</f>
        <v>0</v>
      </c>
      <c r="AT17" s="379"/>
      <c r="AU17" s="381" t="str">
        <f>+Parameter!AL17</f>
        <v>U</v>
      </c>
      <c r="AV17" s="381" t="str">
        <f>+Parameter!AM17</f>
        <v>Urologie</v>
      </c>
      <c r="AW17" s="379">
        <f>SUMIFS($I$4:$I$48,$F$4:$F$48,AQ14,$E$4:$E$48,AU17)+SUMIFS($J$4:$J$48,$F$4:$F$48,AQ14,$E$4:$E$48,AU17)+SUMIFS($H$4:$H$48,$F$4:$F$48,AQ14,$E$4:$E$48,AU17)</f>
        <v>0</v>
      </c>
      <c r="AX17" s="379"/>
      <c r="AY17" s="381">
        <f>+Parameter!AP17</f>
        <v>0</v>
      </c>
      <c r="AZ17" s="381">
        <f>+Parameter!AQ17</f>
        <v>0</v>
      </c>
      <c r="BA17" s="379">
        <f>SUMIFS($I$4:$I$48,$F$4:$F$48,AQ14,$E$4:$E$48,AY17)+SUMIFS($J$4:$J$48,$F$4:$F$48,AQ14,$E$4:$E$48,AY17)+SUMIFS($H$4:$H$48,$F$4:$F$48,AQ14,$E$4:$E$48,AY17)</f>
        <v>0</v>
      </c>
      <c r="BB17" s="372" t="str">
        <f>IF(BB18&lt;&gt;0,"Monatsende","")</f>
        <v/>
      </c>
      <c r="BD17" s="268"/>
      <c r="BE17" s="274">
        <f>IF($I$2=AQ14,1,IF($I$2=Jahr!$M$7,1,0))</f>
        <v>1</v>
      </c>
      <c r="BF17" s="728">
        <v>1</v>
      </c>
      <c r="BG17" s="699">
        <f t="shared" si="33"/>
        <v>0</v>
      </c>
      <c r="BH17" s="699">
        <f t="shared" si="34"/>
        <v>0</v>
      </c>
      <c r="BI17" s="699">
        <f t="shared" si="35"/>
        <v>0</v>
      </c>
      <c r="BJ17" s="700">
        <f t="shared" si="36"/>
        <v>0</v>
      </c>
      <c r="BK17" s="700">
        <f t="shared" si="37"/>
        <v>0</v>
      </c>
      <c r="BL17" s="700">
        <f t="shared" si="38"/>
        <v>0</v>
      </c>
      <c r="BM17" s="701">
        <f t="shared" si="39"/>
        <v>0</v>
      </c>
      <c r="BN17" s="701">
        <f t="shared" si="40"/>
        <v>0</v>
      </c>
      <c r="BO17" s="701">
        <f t="shared" si="41"/>
        <v>0</v>
      </c>
      <c r="BP17" s="698">
        <f t="shared" si="42"/>
        <v>0</v>
      </c>
      <c r="BQ17" s="698">
        <f t="shared" si="43"/>
        <v>0</v>
      </c>
      <c r="BR17" s="698">
        <f t="shared" si="44"/>
        <v>0</v>
      </c>
      <c r="BS17" s="270" t="s">
        <v>22</v>
      </c>
      <c r="BV17" s="1055"/>
      <c r="BW17" s="1056"/>
      <c r="BX17" s="1026"/>
    </row>
    <row r="18" spans="1:76" ht="13.35" customHeight="1" x14ac:dyDescent="0.45">
      <c r="A18" s="1003" t="str">
        <f t="shared" si="0"/>
        <v>!</v>
      </c>
      <c r="B18" s="721"/>
      <c r="C18" s="1180"/>
      <c r="D18" s="1184"/>
      <c r="E18" s="585"/>
      <c r="F18" s="586"/>
      <c r="G18" s="592"/>
      <c r="H18" s="1195"/>
      <c r="I18" s="1192"/>
      <c r="J18" s="1193"/>
      <c r="K18" s="1057">
        <f t="shared" si="4"/>
        <v>0</v>
      </c>
      <c r="L18" s="1049">
        <f t="shared" si="2"/>
        <v>0</v>
      </c>
      <c r="M18" s="1050">
        <f t="shared" si="45"/>
        <v>0</v>
      </c>
      <c r="N18" s="1051">
        <f t="shared" si="5"/>
        <v>0</v>
      </c>
      <c r="O18" s="87">
        <f t="shared" si="6"/>
        <v>0</v>
      </c>
      <c r="P18" s="87" t="str">
        <f t="shared" si="7"/>
        <v/>
      </c>
      <c r="Q18" s="1052">
        <f t="shared" si="8"/>
        <v>0</v>
      </c>
      <c r="R18" s="87">
        <f t="shared" si="9"/>
        <v>0</v>
      </c>
      <c r="S18" s="87" t="str">
        <f t="shared" si="10"/>
        <v/>
      </c>
      <c r="T18" s="1052">
        <f t="shared" si="11"/>
        <v>0</v>
      </c>
      <c r="U18" s="87">
        <f t="shared" si="12"/>
        <v>0</v>
      </c>
      <c r="V18" s="87" t="str">
        <f t="shared" si="13"/>
        <v/>
      </c>
      <c r="W18" s="1052">
        <f t="shared" si="14"/>
        <v>1</v>
      </c>
      <c r="X18" s="87">
        <f t="shared" si="15"/>
        <v>0</v>
      </c>
      <c r="Y18" s="87">
        <f t="shared" si="16"/>
        <v>0</v>
      </c>
      <c r="Z18" s="1052">
        <f t="shared" si="17"/>
        <v>1</v>
      </c>
      <c r="AA18" s="87">
        <f t="shared" si="18"/>
        <v>0</v>
      </c>
      <c r="AB18" s="87">
        <f t="shared" si="19"/>
        <v>0</v>
      </c>
      <c r="AC18" s="1052">
        <f t="shared" si="20"/>
        <v>1</v>
      </c>
      <c r="AD18" s="87">
        <f t="shared" si="21"/>
        <v>0</v>
      </c>
      <c r="AE18" s="87">
        <f t="shared" si="22"/>
        <v>0</v>
      </c>
      <c r="AF18" s="1052">
        <f t="shared" si="23"/>
        <v>1</v>
      </c>
      <c r="AG18" s="87">
        <f t="shared" si="24"/>
        <v>0</v>
      </c>
      <c r="AH18" s="87">
        <f t="shared" si="25"/>
        <v>0</v>
      </c>
      <c r="AI18" s="1052">
        <f t="shared" si="26"/>
        <v>1</v>
      </c>
      <c r="AJ18" s="87">
        <f t="shared" si="27"/>
        <v>0</v>
      </c>
      <c r="AK18" s="87">
        <f t="shared" si="28"/>
        <v>0</v>
      </c>
      <c r="AL18" s="1052">
        <f t="shared" si="29"/>
        <v>0</v>
      </c>
      <c r="AM18" s="91">
        <f t="shared" si="30"/>
        <v>0</v>
      </c>
      <c r="AN18" s="91" t="str">
        <f t="shared" si="31"/>
        <v/>
      </c>
      <c r="AO18" s="1058" t="str">
        <f>+Parameter!$D$6</f>
        <v>A</v>
      </c>
      <c r="AP18" s="1054">
        <f t="shared" si="32"/>
        <v>0</v>
      </c>
      <c r="AQ18" s="383" t="str">
        <f>+Parameter!AH18</f>
        <v>M</v>
      </c>
      <c r="AR18" s="383" t="str">
        <f>+Parameter!AI18</f>
        <v>Medikamente</v>
      </c>
      <c r="AS18" s="501">
        <f>SUMIFS($I$4:$I$48,$F$4:$F$48,AQ14,$E$4:$E$48,AQ18)+SUMIFS($J$4:$J$48,$F$4:$F$48,AQ14,$E$4:$E$48,AQ18)+SUMIFS($H$4:$H$48,$F$4:$F$48,AQ14,$E$4:$E$48,AQ18)</f>
        <v>0</v>
      </c>
      <c r="AT18" s="382"/>
      <c r="AU18" s="383" t="str">
        <f>+Parameter!AL18</f>
        <v>L</v>
      </c>
      <c r="AV18" s="383" t="str">
        <f>+Parameter!AM18</f>
        <v>Labor</v>
      </c>
      <c r="AW18" s="379">
        <f>SUMIFS($I$4:$I$48,$F$4:$F$48,AQ14,$E$4:$E$48,AU18)+SUMIFS($J$4:$J$48,$F$4:$F$48,AQ14,$E$4:$E$48,AU18)+SUMIFS($H$4:$H$48,$F$4:$F$48,AQ14,$E$4:$E$48,AU18)</f>
        <v>0</v>
      </c>
      <c r="AX18" s="382"/>
      <c r="AY18" s="383" t="str">
        <f>+Parameter!AP18</f>
        <v>E</v>
      </c>
      <c r="AZ18" s="383" t="str">
        <f>+Parameter!AQ18</f>
        <v>Erstattung DKV</v>
      </c>
      <c r="BA18" s="379">
        <f>SUMIFS($I$4:$I$48,$F$4:$F$48,AQ14,$E$4:$E$48,AY18)+SUMIFS($J$4:$J$48,$F$4:$F$48,AQ14,$E$4:$E$48,AY18)+SUMIFS($H$4:$H$48,$F$4:$F$48,AQ14,$E$4:$E$48,AY18)</f>
        <v>0</v>
      </c>
      <c r="BB18" s="375">
        <f>+V3</f>
        <v>0</v>
      </c>
      <c r="BD18" s="268"/>
      <c r="BE18" s="274">
        <f>IF($I$2=AQ14,1,IF($I$2=Jahr!$M$7,1,0))</f>
        <v>1</v>
      </c>
      <c r="BF18" s="728">
        <v>1</v>
      </c>
      <c r="BG18" s="702">
        <f t="shared" si="33"/>
        <v>0</v>
      </c>
      <c r="BH18" s="702">
        <f t="shared" si="34"/>
        <v>0</v>
      </c>
      <c r="BI18" s="702">
        <f t="shared" si="35"/>
        <v>0</v>
      </c>
      <c r="BJ18" s="703">
        <f t="shared" si="36"/>
        <v>0</v>
      </c>
      <c r="BK18" s="703">
        <f t="shared" si="37"/>
        <v>0</v>
      </c>
      <c r="BL18" s="703">
        <f t="shared" si="38"/>
        <v>0</v>
      </c>
      <c r="BM18" s="704">
        <f t="shared" si="39"/>
        <v>0</v>
      </c>
      <c r="BN18" s="704">
        <f t="shared" si="40"/>
        <v>0</v>
      </c>
      <c r="BO18" s="704">
        <f t="shared" si="41"/>
        <v>0</v>
      </c>
      <c r="BP18" s="705">
        <f t="shared" si="42"/>
        <v>0</v>
      </c>
      <c r="BQ18" s="705">
        <f t="shared" si="43"/>
        <v>0</v>
      </c>
      <c r="BR18" s="705">
        <f t="shared" si="44"/>
        <v>0</v>
      </c>
      <c r="BS18" s="277">
        <f>SUMIFS($H$4:$H$48,$F$4:$F$48,AQ14)</f>
        <v>0</v>
      </c>
      <c r="BT18" s="277">
        <f>SUMIFS($I$4:$I$48,$F$4:$F$48,AQ14)</f>
        <v>0</v>
      </c>
      <c r="BU18" s="277">
        <f>SUMIFS($J$4:$J$48,$F$4:$F$48,AQ14)</f>
        <v>0</v>
      </c>
      <c r="BV18" s="278">
        <f>IF($AP$2=0,+BW18-BB14,0)</f>
        <v>0</v>
      </c>
      <c r="BW18" s="1059">
        <f>+V$50</f>
        <v>0</v>
      </c>
      <c r="BX18" s="1026"/>
    </row>
    <row r="19" spans="1:76" ht="13.35" customHeight="1" x14ac:dyDescent="0.45">
      <c r="A19" s="1003" t="str">
        <f t="shared" si="0"/>
        <v>!</v>
      </c>
      <c r="B19" s="721"/>
      <c r="C19" s="1180"/>
      <c r="D19" s="722"/>
      <c r="E19" s="585"/>
      <c r="F19" s="586"/>
      <c r="G19" s="592"/>
      <c r="H19" s="1195"/>
      <c r="I19" s="1192"/>
      <c r="J19" s="1196"/>
      <c r="K19" s="1057">
        <f t="shared" si="4"/>
        <v>0</v>
      </c>
      <c r="L19" s="1049">
        <f t="shared" si="2"/>
        <v>0</v>
      </c>
      <c r="M19" s="1050">
        <f t="shared" si="45"/>
        <v>0</v>
      </c>
      <c r="N19" s="1051">
        <f t="shared" si="5"/>
        <v>0</v>
      </c>
      <c r="O19" s="87">
        <f t="shared" si="6"/>
        <v>0</v>
      </c>
      <c r="P19" s="87" t="str">
        <f t="shared" si="7"/>
        <v/>
      </c>
      <c r="Q19" s="1052">
        <f t="shared" si="8"/>
        <v>0</v>
      </c>
      <c r="R19" s="87">
        <f t="shared" si="9"/>
        <v>0</v>
      </c>
      <c r="S19" s="87" t="str">
        <f t="shared" si="10"/>
        <v/>
      </c>
      <c r="T19" s="1052">
        <f t="shared" si="11"/>
        <v>0</v>
      </c>
      <c r="U19" s="87">
        <f t="shared" si="12"/>
        <v>0</v>
      </c>
      <c r="V19" s="87" t="str">
        <f t="shared" si="13"/>
        <v/>
      </c>
      <c r="W19" s="1052">
        <f t="shared" si="14"/>
        <v>1</v>
      </c>
      <c r="X19" s="87">
        <f t="shared" si="15"/>
        <v>0</v>
      </c>
      <c r="Y19" s="87">
        <f t="shared" si="16"/>
        <v>0</v>
      </c>
      <c r="Z19" s="1052">
        <f t="shared" si="17"/>
        <v>1</v>
      </c>
      <c r="AA19" s="87">
        <f t="shared" si="18"/>
        <v>0</v>
      </c>
      <c r="AB19" s="87">
        <f t="shared" si="19"/>
        <v>0</v>
      </c>
      <c r="AC19" s="1052">
        <f t="shared" si="20"/>
        <v>1</v>
      </c>
      <c r="AD19" s="87">
        <f t="shared" si="21"/>
        <v>0</v>
      </c>
      <c r="AE19" s="87">
        <f t="shared" si="22"/>
        <v>0</v>
      </c>
      <c r="AF19" s="1052">
        <f t="shared" si="23"/>
        <v>1</v>
      </c>
      <c r="AG19" s="87">
        <f t="shared" si="24"/>
        <v>0</v>
      </c>
      <c r="AH19" s="87">
        <f t="shared" si="25"/>
        <v>0</v>
      </c>
      <c r="AI19" s="1052">
        <f t="shared" si="26"/>
        <v>1</v>
      </c>
      <c r="AJ19" s="87">
        <f t="shared" si="27"/>
        <v>0</v>
      </c>
      <c r="AK19" s="87">
        <f t="shared" si="28"/>
        <v>0</v>
      </c>
      <c r="AL19" s="1052">
        <f t="shared" si="29"/>
        <v>0</v>
      </c>
      <c r="AM19" s="91">
        <f t="shared" si="30"/>
        <v>0</v>
      </c>
      <c r="AN19" s="91" t="str">
        <f t="shared" si="31"/>
        <v/>
      </c>
      <c r="AO19" s="1053">
        <f>IF(AP19="E",1,0)</f>
        <v>0</v>
      </c>
      <c r="AP19" s="1054">
        <f t="shared" si="32"/>
        <v>0</v>
      </c>
      <c r="AQ19" s="218" t="str">
        <f>+Parameter!AH19</f>
        <v>#</v>
      </c>
      <c r="AR19" s="631"/>
      <c r="AS19" s="632">
        <f>SUM(AS20:AS23)</f>
        <v>0</v>
      </c>
      <c r="AT19" s="632"/>
      <c r="AU19" s="632"/>
      <c r="AV19" s="632"/>
      <c r="AW19" s="632">
        <f>SUM(AW20:AW23)</f>
        <v>0</v>
      </c>
      <c r="AX19" s="632"/>
      <c r="AY19" s="632"/>
      <c r="AZ19" s="632"/>
      <c r="BA19" s="632">
        <f>SUM(BA20:BA23)</f>
        <v>0</v>
      </c>
      <c r="BB19" s="634">
        <f>+BA19+AW19+AS19</f>
        <v>0</v>
      </c>
      <c r="BD19" s="268"/>
      <c r="BE19" s="274">
        <f>IF($I$2=AQ19,1,IF($I$2=Jahr!$M$7,1,0))</f>
        <v>1</v>
      </c>
      <c r="BF19" s="728">
        <v>1</v>
      </c>
      <c r="BG19" s="227"/>
      <c r="BH19" s="227"/>
      <c r="BI19" s="227"/>
      <c r="BJ19" s="227"/>
      <c r="BK19" s="227"/>
      <c r="BL19" s="227"/>
      <c r="BM19" s="227"/>
      <c r="BN19" s="227"/>
      <c r="BO19" s="227"/>
      <c r="BP19" s="273"/>
      <c r="BQ19" s="273"/>
      <c r="BR19" s="273"/>
      <c r="BV19" s="1055"/>
      <c r="BW19" s="1056"/>
      <c r="BX19" s="1026"/>
    </row>
    <row r="20" spans="1:76" ht="13.35" customHeight="1" x14ac:dyDescent="0.45">
      <c r="A20" s="1003" t="str">
        <f t="shared" si="0"/>
        <v>!</v>
      </c>
      <c r="B20" s="721"/>
      <c r="C20" s="1180"/>
      <c r="D20" s="722"/>
      <c r="E20" s="585"/>
      <c r="F20" s="586"/>
      <c r="G20" s="592"/>
      <c r="H20" s="1195"/>
      <c r="I20" s="1192"/>
      <c r="J20" s="1196"/>
      <c r="K20" s="1057">
        <f t="shared" si="4"/>
        <v>0</v>
      </c>
      <c r="L20" s="1049">
        <f t="shared" si="2"/>
        <v>0</v>
      </c>
      <c r="M20" s="1050">
        <f t="shared" si="45"/>
        <v>0</v>
      </c>
      <c r="N20" s="1051">
        <f t="shared" si="5"/>
        <v>0</v>
      </c>
      <c r="O20" s="87">
        <f t="shared" si="6"/>
        <v>0</v>
      </c>
      <c r="P20" s="87" t="str">
        <f t="shared" si="7"/>
        <v/>
      </c>
      <c r="Q20" s="1052">
        <f t="shared" si="8"/>
        <v>0</v>
      </c>
      <c r="R20" s="87">
        <f t="shared" si="9"/>
        <v>0</v>
      </c>
      <c r="S20" s="87" t="str">
        <f t="shared" si="10"/>
        <v/>
      </c>
      <c r="T20" s="1052">
        <f t="shared" si="11"/>
        <v>0</v>
      </c>
      <c r="U20" s="87">
        <f t="shared" si="12"/>
        <v>0</v>
      </c>
      <c r="V20" s="87" t="str">
        <f t="shared" si="13"/>
        <v/>
      </c>
      <c r="W20" s="1052">
        <f t="shared" si="14"/>
        <v>1</v>
      </c>
      <c r="X20" s="87">
        <f t="shared" si="15"/>
        <v>0</v>
      </c>
      <c r="Y20" s="87">
        <f t="shared" si="16"/>
        <v>0</v>
      </c>
      <c r="Z20" s="1052">
        <f t="shared" si="17"/>
        <v>1</v>
      </c>
      <c r="AA20" s="87">
        <f t="shared" si="18"/>
        <v>0</v>
      </c>
      <c r="AB20" s="87">
        <f t="shared" si="19"/>
        <v>0</v>
      </c>
      <c r="AC20" s="1052">
        <f t="shared" si="20"/>
        <v>1</v>
      </c>
      <c r="AD20" s="87">
        <f t="shared" si="21"/>
        <v>0</v>
      </c>
      <c r="AE20" s="87">
        <f t="shared" si="22"/>
        <v>0</v>
      </c>
      <c r="AF20" s="1052">
        <f t="shared" si="23"/>
        <v>1</v>
      </c>
      <c r="AG20" s="87">
        <f t="shared" si="24"/>
        <v>0</v>
      </c>
      <c r="AH20" s="87">
        <f t="shared" si="25"/>
        <v>0</v>
      </c>
      <c r="AI20" s="1052">
        <f t="shared" si="26"/>
        <v>1</v>
      </c>
      <c r="AJ20" s="87">
        <f t="shared" si="27"/>
        <v>0</v>
      </c>
      <c r="AK20" s="87">
        <f t="shared" si="28"/>
        <v>0</v>
      </c>
      <c r="AL20" s="1052">
        <f t="shared" si="29"/>
        <v>0</v>
      </c>
      <c r="AM20" s="91">
        <f t="shared" si="30"/>
        <v>0</v>
      </c>
      <c r="AN20" s="91" t="str">
        <f t="shared" si="31"/>
        <v/>
      </c>
      <c r="AO20" s="1058">
        <f>+Parameter!$D$7</f>
        <v>0</v>
      </c>
      <c r="AP20" s="1054">
        <f t="shared" si="32"/>
        <v>0</v>
      </c>
      <c r="AQ20" s="384">
        <f>+Parameter!AH20</f>
        <v>0</v>
      </c>
      <c r="AR20" s="385">
        <f>+Parameter!AI20</f>
        <v>0</v>
      </c>
      <c r="AS20" s="379">
        <f>SUMIFS($I$4:$I$48,$F$4:$F$48,AQ19,$E$4:$E$48,AQ20)+SUMIFS($J$4:$J$48,$F$4:$F$48,AQ19,$E$4:$E$48,AQ20)+SUMIFS($H$4:$H$48,$F$4:$F$48,AQ19,$E$4:$E$48,AQ20)</f>
        <v>0</v>
      </c>
      <c r="AT20" s="379"/>
      <c r="AU20" s="384">
        <f>+Parameter!AL20</f>
        <v>0</v>
      </c>
      <c r="AV20" s="385">
        <f>+Parameter!AM20</f>
        <v>0</v>
      </c>
      <c r="AW20" s="379">
        <f>SUMIFS($I$4:$I$48,$F$4:$F$48,AQ19,$E$4:$E$48,AU20)+SUMIFS($J$4:$J$48,$F$4:$F$48,AQ19,$E$4:$E$48,AU20)+SUMIFS($H$4:$H$48,$F$4:$F$48,AQ19,$E$4:$E$48,AU20)</f>
        <v>0</v>
      </c>
      <c r="AX20" s="379"/>
      <c r="AY20" s="384">
        <f>+Parameter!AP20</f>
        <v>0</v>
      </c>
      <c r="AZ20" s="385">
        <f>+Parameter!AQ20</f>
        <v>0</v>
      </c>
      <c r="BA20" s="379">
        <f>SUMIFS($I$4:$I$48,$F$4:$F$48,AQ19,$E$4:$E$48,AY20)+SUMIFS($J$4:$J$48,$F$4:$F$48,AQ19,$E$4:$E$48,AY20)+SUMIFS($H$4:$H$48,$F$4:$F$48,AQ19,$E$4:$E$48,AY20)</f>
        <v>0</v>
      </c>
      <c r="BB20" s="370" t="str">
        <f>IF(AND($B$50="y",BB21&lt;&gt;0),"aktuell","")</f>
        <v/>
      </c>
      <c r="BD20" s="268"/>
      <c r="BE20" s="274">
        <f>IF($I$2=AQ19,1,IF($I$2=Jahr!$M$7,1,0))</f>
        <v>1</v>
      </c>
      <c r="BF20" s="728">
        <v>1</v>
      </c>
      <c r="BG20" s="699">
        <f t="shared" si="33"/>
        <v>0</v>
      </c>
      <c r="BH20" s="699">
        <f t="shared" si="34"/>
        <v>0</v>
      </c>
      <c r="BI20" s="699">
        <f t="shared" si="35"/>
        <v>0</v>
      </c>
      <c r="BJ20" s="700">
        <f t="shared" si="36"/>
        <v>0</v>
      </c>
      <c r="BK20" s="700">
        <f t="shared" si="37"/>
        <v>0</v>
      </c>
      <c r="BL20" s="700">
        <f t="shared" si="38"/>
        <v>0</v>
      </c>
      <c r="BM20" s="701">
        <f t="shared" si="39"/>
        <v>0</v>
      </c>
      <c r="BN20" s="701">
        <f t="shared" si="40"/>
        <v>0</v>
      </c>
      <c r="BO20" s="701">
        <f t="shared" si="41"/>
        <v>0</v>
      </c>
      <c r="BP20" s="698">
        <f t="shared" si="42"/>
        <v>0</v>
      </c>
      <c r="BQ20" s="698">
        <f t="shared" si="43"/>
        <v>0</v>
      </c>
      <c r="BR20" s="698">
        <f t="shared" si="44"/>
        <v>0</v>
      </c>
      <c r="BS20" s="270" t="s">
        <v>8</v>
      </c>
      <c r="BV20" s="1055"/>
      <c r="BW20" s="1056"/>
      <c r="BX20" s="1026"/>
    </row>
    <row r="21" spans="1:76" ht="13.35" customHeight="1" x14ac:dyDescent="0.45">
      <c r="A21" s="1003" t="str">
        <f t="shared" si="0"/>
        <v>!</v>
      </c>
      <c r="B21" s="721"/>
      <c r="C21" s="1180"/>
      <c r="D21" s="722"/>
      <c r="E21" s="585"/>
      <c r="F21" s="586"/>
      <c r="G21" s="592"/>
      <c r="H21" s="1195"/>
      <c r="I21" s="1192"/>
      <c r="J21" s="1196"/>
      <c r="K21" s="1057">
        <f t="shared" si="4"/>
        <v>0</v>
      </c>
      <c r="L21" s="1049">
        <f t="shared" si="2"/>
        <v>0</v>
      </c>
      <c r="M21" s="1050">
        <f t="shared" si="45"/>
        <v>0</v>
      </c>
      <c r="N21" s="1051">
        <f t="shared" si="5"/>
        <v>0</v>
      </c>
      <c r="O21" s="87">
        <f t="shared" si="6"/>
        <v>0</v>
      </c>
      <c r="P21" s="87" t="str">
        <f t="shared" si="7"/>
        <v/>
      </c>
      <c r="Q21" s="1052">
        <f t="shared" si="8"/>
        <v>0</v>
      </c>
      <c r="R21" s="87">
        <f t="shared" si="9"/>
        <v>0</v>
      </c>
      <c r="S21" s="87" t="str">
        <f t="shared" si="10"/>
        <v/>
      </c>
      <c r="T21" s="1052">
        <f t="shared" si="11"/>
        <v>0</v>
      </c>
      <c r="U21" s="87">
        <f t="shared" si="12"/>
        <v>0</v>
      </c>
      <c r="V21" s="87" t="str">
        <f t="shared" si="13"/>
        <v/>
      </c>
      <c r="W21" s="1052">
        <f t="shared" si="14"/>
        <v>1</v>
      </c>
      <c r="X21" s="87">
        <f t="shared" si="15"/>
        <v>0</v>
      </c>
      <c r="Y21" s="87">
        <f t="shared" si="16"/>
        <v>0</v>
      </c>
      <c r="Z21" s="1052">
        <f t="shared" si="17"/>
        <v>1</v>
      </c>
      <c r="AA21" s="87">
        <f t="shared" si="18"/>
        <v>0</v>
      </c>
      <c r="AB21" s="87">
        <f t="shared" si="19"/>
        <v>0</v>
      </c>
      <c r="AC21" s="1052">
        <f t="shared" si="20"/>
        <v>1</v>
      </c>
      <c r="AD21" s="87">
        <f t="shared" si="21"/>
        <v>0</v>
      </c>
      <c r="AE21" s="87">
        <f t="shared" si="22"/>
        <v>0</v>
      </c>
      <c r="AF21" s="1052">
        <f t="shared" si="23"/>
        <v>1</v>
      </c>
      <c r="AG21" s="87">
        <f t="shared" si="24"/>
        <v>0</v>
      </c>
      <c r="AH21" s="87">
        <f t="shared" si="25"/>
        <v>0</v>
      </c>
      <c r="AI21" s="1052">
        <f t="shared" si="26"/>
        <v>1</v>
      </c>
      <c r="AJ21" s="87">
        <f t="shared" si="27"/>
        <v>0</v>
      </c>
      <c r="AK21" s="87">
        <f t="shared" si="28"/>
        <v>0</v>
      </c>
      <c r="AL21" s="1052">
        <f t="shared" si="29"/>
        <v>0</v>
      </c>
      <c r="AM21" s="91">
        <f t="shared" si="30"/>
        <v>0</v>
      </c>
      <c r="AN21" s="91" t="str">
        <f t="shared" si="31"/>
        <v/>
      </c>
      <c r="AO21" s="1058">
        <f>+Parameter!$D$7</f>
        <v>0</v>
      </c>
      <c r="AP21" s="1054">
        <f t="shared" si="32"/>
        <v>0</v>
      </c>
      <c r="AQ21" s="385">
        <f>+Parameter!AH21</f>
        <v>0</v>
      </c>
      <c r="AR21" s="385">
        <f>+Parameter!AI21</f>
        <v>0</v>
      </c>
      <c r="AS21" s="379">
        <f>SUMIFS($I$4:$I$48,$F$4:$F$48,AQ19,$E$4:$E$48,AQ21)+SUMIFS($J$4:$J$48,$F$4:$F$48,AQ19,$E$4:$E$48,AQ21)+SUMIFS($H$4:$H$48,$F$4:$F$48,AQ19,$E$4:$E$48,AQ21)</f>
        <v>0</v>
      </c>
      <c r="AT21" s="379"/>
      <c r="AU21" s="385">
        <f>+Parameter!AL21</f>
        <v>0</v>
      </c>
      <c r="AV21" s="385">
        <f>+Parameter!AM21</f>
        <v>0</v>
      </c>
      <c r="AW21" s="379">
        <f>SUMIFS($I$4:$I$48,$F$4:$F$48,AQ19,$E$4:$E$48,AU21)+SUMIFS($J$4:$J$48,$F$4:$F$48,AQ19,$E$4:$E$48,AU21)+SUMIFS($H$4:$H$48,$F$4:$F$48,AQ19,$E$4:$E$48,AU21)</f>
        <v>0</v>
      </c>
      <c r="AX21" s="379"/>
      <c r="AY21" s="385">
        <f>+Parameter!AP21</f>
        <v>0</v>
      </c>
      <c r="AZ21" s="385">
        <f>+Parameter!AQ21</f>
        <v>0</v>
      </c>
      <c r="BA21" s="379">
        <f>SUMIFS($I$4:$I$48,$F$4:$F$48,AQ19,$E$4:$E$48,AY21)+SUMIFS($J$4:$J$48,$F$4:$F$48,AQ19,$E$4:$E$48,AY21)+SUMIFS($H$4:$H$48,$F$4:$F$48,AQ19,$E$4:$E$48,AY21)</f>
        <v>0</v>
      </c>
      <c r="BB21" s="371">
        <f>+Y2</f>
        <v>0</v>
      </c>
      <c r="BD21" s="268"/>
      <c r="BE21" s="274">
        <f>IF($I$2=AQ19,1,IF($I$2=Jahr!$M$7,1,0))</f>
        <v>1</v>
      </c>
      <c r="BF21" s="728">
        <v>1</v>
      </c>
      <c r="BG21" s="699">
        <f t="shared" si="33"/>
        <v>0</v>
      </c>
      <c r="BH21" s="699">
        <f t="shared" si="34"/>
        <v>0</v>
      </c>
      <c r="BI21" s="699">
        <f t="shared" si="35"/>
        <v>0</v>
      </c>
      <c r="BJ21" s="700">
        <f t="shared" si="36"/>
        <v>0</v>
      </c>
      <c r="BK21" s="700">
        <f t="shared" si="37"/>
        <v>0</v>
      </c>
      <c r="BL21" s="700">
        <f t="shared" si="38"/>
        <v>0</v>
      </c>
      <c r="BM21" s="701">
        <f t="shared" si="39"/>
        <v>0</v>
      </c>
      <c r="BN21" s="701">
        <f t="shared" si="40"/>
        <v>0</v>
      </c>
      <c r="BO21" s="701">
        <f t="shared" si="41"/>
        <v>0</v>
      </c>
      <c r="BP21" s="698">
        <f t="shared" si="42"/>
        <v>0</v>
      </c>
      <c r="BQ21" s="698">
        <f t="shared" si="43"/>
        <v>0</v>
      </c>
      <c r="BR21" s="698">
        <f t="shared" si="44"/>
        <v>0</v>
      </c>
      <c r="BS21" s="275">
        <f>SUMIFS($H$4:$H$48,$F$4:$F$48,AQ19,$B$4:$B$48,"&gt;0")</f>
        <v>0</v>
      </c>
      <c r="BT21" s="275">
        <f>SUMIFS($I$4:$I$48,$F$4:$F$48,AQ19,$B$4:$B$48,"&gt;0")</f>
        <v>0</v>
      </c>
      <c r="BU21" s="275">
        <f>SUMIFS($J$4:$J$48,$F$4:$F$48,AQ19,$B$4:$B$48,"&gt;0")</f>
        <v>0</v>
      </c>
      <c r="BV21" s="276"/>
      <c r="BW21" s="1056"/>
      <c r="BX21" s="1026"/>
    </row>
    <row r="22" spans="1:76" ht="13.35" customHeight="1" x14ac:dyDescent="0.45">
      <c r="A22" s="1003" t="str">
        <f t="shared" si="0"/>
        <v>!</v>
      </c>
      <c r="B22" s="721"/>
      <c r="C22" s="1180"/>
      <c r="D22" s="722"/>
      <c r="E22" s="585"/>
      <c r="F22" s="586"/>
      <c r="G22" s="592"/>
      <c r="H22" s="1195"/>
      <c r="I22" s="1192"/>
      <c r="J22" s="1196"/>
      <c r="K22" s="1057">
        <f t="shared" si="4"/>
        <v>0</v>
      </c>
      <c r="L22" s="1049">
        <f t="shared" si="2"/>
        <v>0</v>
      </c>
      <c r="M22" s="1050">
        <f t="shared" si="45"/>
        <v>0</v>
      </c>
      <c r="N22" s="1051">
        <f t="shared" si="5"/>
        <v>0</v>
      </c>
      <c r="O22" s="87">
        <f t="shared" si="6"/>
        <v>0</v>
      </c>
      <c r="P22" s="87" t="str">
        <f t="shared" si="7"/>
        <v/>
      </c>
      <c r="Q22" s="1052">
        <f t="shared" si="8"/>
        <v>0</v>
      </c>
      <c r="R22" s="87">
        <f t="shared" si="9"/>
        <v>0</v>
      </c>
      <c r="S22" s="87" t="str">
        <f t="shared" si="10"/>
        <v/>
      </c>
      <c r="T22" s="1052">
        <f t="shared" si="11"/>
        <v>0</v>
      </c>
      <c r="U22" s="87">
        <f t="shared" si="12"/>
        <v>0</v>
      </c>
      <c r="V22" s="87" t="str">
        <f t="shared" si="13"/>
        <v/>
      </c>
      <c r="W22" s="1052">
        <f t="shared" si="14"/>
        <v>1</v>
      </c>
      <c r="X22" s="87">
        <f t="shared" si="15"/>
        <v>0</v>
      </c>
      <c r="Y22" s="87">
        <f t="shared" si="16"/>
        <v>0</v>
      </c>
      <c r="Z22" s="1052">
        <f t="shared" si="17"/>
        <v>1</v>
      </c>
      <c r="AA22" s="87">
        <f t="shared" si="18"/>
        <v>0</v>
      </c>
      <c r="AB22" s="87">
        <f t="shared" si="19"/>
        <v>0</v>
      </c>
      <c r="AC22" s="1052">
        <f t="shared" si="20"/>
        <v>1</v>
      </c>
      <c r="AD22" s="87">
        <f t="shared" si="21"/>
        <v>0</v>
      </c>
      <c r="AE22" s="87">
        <f t="shared" si="22"/>
        <v>0</v>
      </c>
      <c r="AF22" s="1052">
        <f t="shared" si="23"/>
        <v>1</v>
      </c>
      <c r="AG22" s="87">
        <f t="shared" si="24"/>
        <v>0</v>
      </c>
      <c r="AH22" s="87">
        <f t="shared" si="25"/>
        <v>0</v>
      </c>
      <c r="AI22" s="1052">
        <f t="shared" si="26"/>
        <v>1</v>
      </c>
      <c r="AJ22" s="87">
        <f t="shared" si="27"/>
        <v>0</v>
      </c>
      <c r="AK22" s="87">
        <f t="shared" si="28"/>
        <v>0</v>
      </c>
      <c r="AL22" s="1052">
        <f t="shared" si="29"/>
        <v>0</v>
      </c>
      <c r="AM22" s="91">
        <f t="shared" si="30"/>
        <v>0</v>
      </c>
      <c r="AN22" s="91" t="str">
        <f t="shared" si="31"/>
        <v/>
      </c>
      <c r="AO22" s="1058">
        <f>+Parameter!$D$7</f>
        <v>0</v>
      </c>
      <c r="AP22" s="1054">
        <f t="shared" si="32"/>
        <v>0</v>
      </c>
      <c r="AQ22" s="385">
        <f>+Parameter!AH22</f>
        <v>0</v>
      </c>
      <c r="AR22" s="385">
        <f>+Parameter!AI22</f>
        <v>0</v>
      </c>
      <c r="AS22" s="379">
        <f>SUMIFS($I$4:$I$48,$F$4:$F$48,AQ19,$E$4:$E$48,AQ22)+SUMIFS($J$4:$J$48,$F$4:$F$48,AQ19,$E$4:$E$48,AQ22)+SUMIFS($H$4:$H$48,$F$4:$F$48,AQ19,$E$4:$E$48,AQ22)</f>
        <v>0</v>
      </c>
      <c r="AT22" s="379"/>
      <c r="AU22" s="385">
        <f>+Parameter!AL22</f>
        <v>0</v>
      </c>
      <c r="AV22" s="385">
        <f>+Parameter!AM22</f>
        <v>0</v>
      </c>
      <c r="AW22" s="379">
        <f>SUMIFS($I$4:$I$48,$F$4:$F$48,AQ19,$E$4:$E$48,AU22)+SUMIFS($J$4:$J$48,$F$4:$F$48,AQ19,$E$4:$E$48,AU22)+SUMIFS($H$4:$H$48,$F$4:$F$48,AQ19,$E$4:$E$48,AU22)</f>
        <v>0</v>
      </c>
      <c r="AX22" s="379"/>
      <c r="AY22" s="385">
        <f>+Parameter!AP22</f>
        <v>0</v>
      </c>
      <c r="AZ22" s="385">
        <f>+Parameter!AQ22</f>
        <v>0</v>
      </c>
      <c r="BA22" s="379">
        <f>SUMIFS($I$4:$I$48,$F$4:$F$48,AQ19,$E$4:$E$48,AY22)+SUMIFS($J$4:$J$48,$F$4:$F$48,AQ19,$E$4:$E$48,AY22)+SUMIFS($H$4:$H$48,$F$4:$F$48,AQ19,$E$4:$E$48,AY22)</f>
        <v>0</v>
      </c>
      <c r="BB22" s="386" t="str">
        <f>IF(BB23&lt;&gt;0,"Monatsende","")</f>
        <v/>
      </c>
      <c r="BD22" s="268"/>
      <c r="BE22" s="274">
        <f>IF($I$2=AQ19,1,IF($I$2=Jahr!$M$7,1,0))</f>
        <v>1</v>
      </c>
      <c r="BF22" s="728">
        <v>1</v>
      </c>
      <c r="BG22" s="699">
        <f t="shared" si="33"/>
        <v>0</v>
      </c>
      <c r="BH22" s="699">
        <f t="shared" si="34"/>
        <v>0</v>
      </c>
      <c r="BI22" s="699">
        <f t="shared" si="35"/>
        <v>0</v>
      </c>
      <c r="BJ22" s="700">
        <f t="shared" si="36"/>
        <v>0</v>
      </c>
      <c r="BK22" s="700">
        <f t="shared" si="37"/>
        <v>0</v>
      </c>
      <c r="BL22" s="700">
        <f t="shared" si="38"/>
        <v>0</v>
      </c>
      <c r="BM22" s="701">
        <f t="shared" si="39"/>
        <v>0</v>
      </c>
      <c r="BN22" s="701">
        <f t="shared" si="40"/>
        <v>0</v>
      </c>
      <c r="BO22" s="701">
        <f t="shared" si="41"/>
        <v>0</v>
      </c>
      <c r="BP22" s="698">
        <f t="shared" si="42"/>
        <v>0</v>
      </c>
      <c r="BQ22" s="698">
        <f t="shared" si="43"/>
        <v>0</v>
      </c>
      <c r="BR22" s="698">
        <f t="shared" si="44"/>
        <v>0</v>
      </c>
      <c r="BS22" s="270" t="s">
        <v>22</v>
      </c>
      <c r="BV22" s="1055"/>
      <c r="BW22" s="1056"/>
      <c r="BX22" s="1026"/>
    </row>
    <row r="23" spans="1:76" ht="13.35" customHeight="1" x14ac:dyDescent="0.45">
      <c r="A23" s="1003" t="str">
        <f t="shared" si="0"/>
        <v>!</v>
      </c>
      <c r="B23" s="721"/>
      <c r="C23" s="1180"/>
      <c r="D23" s="722"/>
      <c r="E23" s="585"/>
      <c r="F23" s="586"/>
      <c r="G23" s="592"/>
      <c r="H23" s="1195"/>
      <c r="I23" s="1192"/>
      <c r="J23" s="1196"/>
      <c r="K23" s="1057">
        <f t="shared" si="4"/>
        <v>0</v>
      </c>
      <c r="L23" s="1049">
        <f t="shared" si="2"/>
        <v>0</v>
      </c>
      <c r="M23" s="1050">
        <f t="shared" si="45"/>
        <v>0</v>
      </c>
      <c r="N23" s="1051">
        <f t="shared" si="5"/>
        <v>0</v>
      </c>
      <c r="O23" s="87">
        <f t="shared" si="6"/>
        <v>0</v>
      </c>
      <c r="P23" s="87" t="str">
        <f t="shared" si="7"/>
        <v/>
      </c>
      <c r="Q23" s="1052">
        <f t="shared" si="8"/>
        <v>0</v>
      </c>
      <c r="R23" s="87">
        <f t="shared" si="9"/>
        <v>0</v>
      </c>
      <c r="S23" s="87" t="str">
        <f t="shared" si="10"/>
        <v/>
      </c>
      <c r="T23" s="1052">
        <f t="shared" si="11"/>
        <v>0</v>
      </c>
      <c r="U23" s="87">
        <f t="shared" si="12"/>
        <v>0</v>
      </c>
      <c r="V23" s="87" t="str">
        <f t="shared" si="13"/>
        <v/>
      </c>
      <c r="W23" s="1052">
        <f t="shared" si="14"/>
        <v>1</v>
      </c>
      <c r="X23" s="87">
        <f t="shared" si="15"/>
        <v>0</v>
      </c>
      <c r="Y23" s="87">
        <f t="shared" si="16"/>
        <v>0</v>
      </c>
      <c r="Z23" s="1052">
        <f t="shared" si="17"/>
        <v>1</v>
      </c>
      <c r="AA23" s="87">
        <f t="shared" si="18"/>
        <v>0</v>
      </c>
      <c r="AB23" s="87">
        <f t="shared" si="19"/>
        <v>0</v>
      </c>
      <c r="AC23" s="1052">
        <f t="shared" si="20"/>
        <v>1</v>
      </c>
      <c r="AD23" s="87">
        <f t="shared" si="21"/>
        <v>0</v>
      </c>
      <c r="AE23" s="87">
        <f t="shared" si="22"/>
        <v>0</v>
      </c>
      <c r="AF23" s="1052">
        <f t="shared" si="23"/>
        <v>1</v>
      </c>
      <c r="AG23" s="87">
        <f t="shared" si="24"/>
        <v>0</v>
      </c>
      <c r="AH23" s="87">
        <f t="shared" si="25"/>
        <v>0</v>
      </c>
      <c r="AI23" s="1052">
        <f t="shared" si="26"/>
        <v>1</v>
      </c>
      <c r="AJ23" s="87">
        <f t="shared" si="27"/>
        <v>0</v>
      </c>
      <c r="AK23" s="87">
        <f t="shared" si="28"/>
        <v>0</v>
      </c>
      <c r="AL23" s="1052">
        <f t="shared" si="29"/>
        <v>0</v>
      </c>
      <c r="AM23" s="91">
        <f t="shared" si="30"/>
        <v>0</v>
      </c>
      <c r="AN23" s="91" t="str">
        <f t="shared" si="31"/>
        <v/>
      </c>
      <c r="AO23" s="1058">
        <f>+Parameter!$D$7</f>
        <v>0</v>
      </c>
      <c r="AP23" s="1054">
        <f t="shared" si="32"/>
        <v>0</v>
      </c>
      <c r="AQ23" s="387">
        <f>+Parameter!AH23</f>
        <v>0</v>
      </c>
      <c r="AR23" s="387">
        <f>+Parameter!AI23</f>
        <v>0</v>
      </c>
      <c r="AS23" s="379">
        <f>SUMIFS($I$4:$I$48,$F$4:$F$48,AQ19,$E$4:$E$48,AQ23)+SUMIFS($J$4:$J$48,$F$4:$F$48,AQ19,$E$4:$E$48,AQ23)+SUMIFS($H$4:$H$48,$F$4:$F$48,AQ19,$E$4:$E$48,AQ23)</f>
        <v>0</v>
      </c>
      <c r="AT23" s="382"/>
      <c r="AU23" s="387">
        <f>+Parameter!AL23</f>
        <v>0</v>
      </c>
      <c r="AV23" s="387">
        <f>+Parameter!AM23</f>
        <v>0</v>
      </c>
      <c r="AW23" s="379">
        <f>SUMIFS($I$4:$I$48,$F$4:$F$48,AQ19,$E$4:$E$48,AU23)+SUMIFS($J$4:$J$48,$F$4:$F$48,AQ19,$E$4:$E$48,AU23)+SUMIFS($H$4:$H$48,$F$4:$F$48,AQ19,$E$4:$E$48,AU23)</f>
        <v>0</v>
      </c>
      <c r="AX23" s="382"/>
      <c r="AY23" s="387">
        <f>+Parameter!AP23</f>
        <v>0</v>
      </c>
      <c r="AZ23" s="387">
        <f>+Parameter!AQ23</f>
        <v>0</v>
      </c>
      <c r="BA23" s="379">
        <f>SUMIFS($I$4:$I$48,$F$4:$F$48,AQ19,$E$4:$E$48,AY23)+SUMIFS($J$4:$J$48,$F$4:$F$48,AQ19,$E$4:$E$48,AY23)+SUMIFS($H$4:$H$48,$F$4:$F$48,AQ19,$E$4:$E$48,AY23)</f>
        <v>0</v>
      </c>
      <c r="BB23" s="375">
        <f>+Y3</f>
        <v>0</v>
      </c>
      <c r="BD23" s="268"/>
      <c r="BE23" s="274">
        <f>IF($I$2=AQ19,1,IF($I$2=Jahr!$M$7,1,0))</f>
        <v>1</v>
      </c>
      <c r="BF23" s="728">
        <v>1</v>
      </c>
      <c r="BG23" s="702">
        <f t="shared" si="33"/>
        <v>0</v>
      </c>
      <c r="BH23" s="702">
        <f t="shared" si="34"/>
        <v>0</v>
      </c>
      <c r="BI23" s="702">
        <f t="shared" si="35"/>
        <v>0</v>
      </c>
      <c r="BJ23" s="703">
        <f t="shared" si="36"/>
        <v>0</v>
      </c>
      <c r="BK23" s="703">
        <f t="shared" si="37"/>
        <v>0</v>
      </c>
      <c r="BL23" s="703">
        <f t="shared" si="38"/>
        <v>0</v>
      </c>
      <c r="BM23" s="704">
        <f t="shared" si="39"/>
        <v>0</v>
      </c>
      <c r="BN23" s="704">
        <f t="shared" si="40"/>
        <v>0</v>
      </c>
      <c r="BO23" s="704">
        <f t="shared" si="41"/>
        <v>0</v>
      </c>
      <c r="BP23" s="705">
        <f t="shared" si="42"/>
        <v>0</v>
      </c>
      <c r="BQ23" s="705">
        <f t="shared" si="43"/>
        <v>0</v>
      </c>
      <c r="BR23" s="705">
        <f t="shared" si="44"/>
        <v>0</v>
      </c>
      <c r="BS23" s="277">
        <f>SUMIFS($H$4:$H$48,$F$4:$F$48,AQ19)</f>
        <v>0</v>
      </c>
      <c r="BT23" s="277">
        <f>SUMIFS($I$4:$I$48,$F$4:$F$48,AQ19)</f>
        <v>0</v>
      </c>
      <c r="BU23" s="277">
        <f>SUMIFS($J$4:$J$48,$F$4:$F$48,AQ19)</f>
        <v>0</v>
      </c>
      <c r="BV23" s="278">
        <f>IF($AP$2=0,+BW23-BB19,0)</f>
        <v>0</v>
      </c>
      <c r="BW23" s="1059">
        <f>+Y$50</f>
        <v>0</v>
      </c>
      <c r="BX23" s="1026"/>
    </row>
    <row r="24" spans="1:76" ht="13.35" customHeight="1" x14ac:dyDescent="0.45">
      <c r="A24" s="1003" t="str">
        <f t="shared" si="0"/>
        <v>!</v>
      </c>
      <c r="B24" s="721"/>
      <c r="C24" s="1180"/>
      <c r="D24" s="722"/>
      <c r="E24" s="585"/>
      <c r="F24" s="586"/>
      <c r="G24" s="592"/>
      <c r="H24" s="1195"/>
      <c r="I24" s="1192"/>
      <c r="J24" s="1196"/>
      <c r="K24" s="1057">
        <f t="shared" si="4"/>
        <v>0</v>
      </c>
      <c r="L24" s="1049">
        <f t="shared" si="2"/>
        <v>0</v>
      </c>
      <c r="M24" s="1050">
        <f t="shared" si="45"/>
        <v>0</v>
      </c>
      <c r="N24" s="1051">
        <f t="shared" si="5"/>
        <v>0</v>
      </c>
      <c r="O24" s="87">
        <f t="shared" si="6"/>
        <v>0</v>
      </c>
      <c r="P24" s="87" t="str">
        <f t="shared" si="7"/>
        <v/>
      </c>
      <c r="Q24" s="1052">
        <f t="shared" si="8"/>
        <v>0</v>
      </c>
      <c r="R24" s="87">
        <f t="shared" si="9"/>
        <v>0</v>
      </c>
      <c r="S24" s="87" t="str">
        <f t="shared" si="10"/>
        <v/>
      </c>
      <c r="T24" s="1052">
        <f t="shared" si="11"/>
        <v>0</v>
      </c>
      <c r="U24" s="87">
        <f t="shared" si="12"/>
        <v>0</v>
      </c>
      <c r="V24" s="87" t="str">
        <f t="shared" si="13"/>
        <v/>
      </c>
      <c r="W24" s="1052">
        <f t="shared" si="14"/>
        <v>1</v>
      </c>
      <c r="X24" s="87">
        <f t="shared" si="15"/>
        <v>0</v>
      </c>
      <c r="Y24" s="87">
        <f t="shared" si="16"/>
        <v>0</v>
      </c>
      <c r="Z24" s="1052">
        <f t="shared" si="17"/>
        <v>1</v>
      </c>
      <c r="AA24" s="87">
        <f t="shared" si="18"/>
        <v>0</v>
      </c>
      <c r="AB24" s="87">
        <f t="shared" si="19"/>
        <v>0</v>
      </c>
      <c r="AC24" s="1052">
        <f t="shared" si="20"/>
        <v>1</v>
      </c>
      <c r="AD24" s="87">
        <f t="shared" si="21"/>
        <v>0</v>
      </c>
      <c r="AE24" s="87">
        <f t="shared" si="22"/>
        <v>0</v>
      </c>
      <c r="AF24" s="1052">
        <f t="shared" si="23"/>
        <v>1</v>
      </c>
      <c r="AG24" s="87">
        <f t="shared" si="24"/>
        <v>0</v>
      </c>
      <c r="AH24" s="87">
        <f t="shared" si="25"/>
        <v>0</v>
      </c>
      <c r="AI24" s="1052">
        <f t="shared" si="26"/>
        <v>1</v>
      </c>
      <c r="AJ24" s="87">
        <f t="shared" si="27"/>
        <v>0</v>
      </c>
      <c r="AK24" s="87">
        <f t="shared" si="28"/>
        <v>0</v>
      </c>
      <c r="AL24" s="1052">
        <f t="shared" si="29"/>
        <v>0</v>
      </c>
      <c r="AM24" s="91">
        <f t="shared" si="30"/>
        <v>0</v>
      </c>
      <c r="AN24" s="91" t="str">
        <f t="shared" si="31"/>
        <v/>
      </c>
      <c r="AO24" s="1053">
        <f>IF(AP24="E",1,0)</f>
        <v>0</v>
      </c>
      <c r="AP24" s="1054">
        <f t="shared" si="32"/>
        <v>0</v>
      </c>
      <c r="AQ24" s="219" t="str">
        <f>+Parameter!AH24</f>
        <v>#</v>
      </c>
      <c r="AR24" s="631"/>
      <c r="AS24" s="632">
        <f>SUM(AS25:AS28)</f>
        <v>0</v>
      </c>
      <c r="AT24" s="632"/>
      <c r="AU24" s="632"/>
      <c r="AV24" s="632"/>
      <c r="AW24" s="632">
        <f>SUM(AW25:AW28)</f>
        <v>0</v>
      </c>
      <c r="AX24" s="632"/>
      <c r="AY24" s="632"/>
      <c r="AZ24" s="632"/>
      <c r="BA24" s="632">
        <f>SUM(BA25:BA28)</f>
        <v>0</v>
      </c>
      <c r="BB24" s="634">
        <f>+BA24+AW24+AS24</f>
        <v>0</v>
      </c>
      <c r="BD24" s="268"/>
      <c r="BE24" s="274">
        <f>IF($I$2=AQ24,1,IF($I$2=Jahr!$M$7,1,0))</f>
        <v>1</v>
      </c>
      <c r="BF24" s="728">
        <v>1</v>
      </c>
      <c r="BG24" s="227"/>
      <c r="BH24" s="227"/>
      <c r="BI24" s="227"/>
      <c r="BJ24" s="227"/>
      <c r="BK24" s="227"/>
      <c r="BL24" s="227"/>
      <c r="BM24" s="227"/>
      <c r="BN24" s="227"/>
      <c r="BO24" s="227"/>
      <c r="BP24" s="273"/>
      <c r="BQ24" s="273"/>
      <c r="BR24" s="273"/>
      <c r="BV24" s="1055"/>
      <c r="BW24" s="1056"/>
      <c r="BX24" s="1026"/>
    </row>
    <row r="25" spans="1:76" ht="13.35" customHeight="1" x14ac:dyDescent="0.45">
      <c r="A25" s="1003" t="str">
        <f t="shared" si="0"/>
        <v>!</v>
      </c>
      <c r="B25" s="721"/>
      <c r="C25" s="1180"/>
      <c r="D25" s="722"/>
      <c r="E25" s="585"/>
      <c r="F25" s="586"/>
      <c r="G25" s="592"/>
      <c r="H25" s="1195"/>
      <c r="I25" s="1192"/>
      <c r="J25" s="1196"/>
      <c r="K25" s="1057">
        <f t="shared" si="4"/>
        <v>0</v>
      </c>
      <c r="L25" s="1049">
        <f t="shared" si="2"/>
        <v>0</v>
      </c>
      <c r="M25" s="1050">
        <f t="shared" si="3"/>
        <v>0</v>
      </c>
      <c r="N25" s="1051">
        <f t="shared" si="5"/>
        <v>0</v>
      </c>
      <c r="O25" s="87">
        <f t="shared" si="6"/>
        <v>0</v>
      </c>
      <c r="P25" s="87" t="str">
        <f t="shared" si="7"/>
        <v/>
      </c>
      <c r="Q25" s="1052">
        <f t="shared" si="8"/>
        <v>0</v>
      </c>
      <c r="R25" s="87">
        <f t="shared" si="9"/>
        <v>0</v>
      </c>
      <c r="S25" s="87" t="str">
        <f t="shared" si="10"/>
        <v/>
      </c>
      <c r="T25" s="1052">
        <f t="shared" si="11"/>
        <v>0</v>
      </c>
      <c r="U25" s="87">
        <f t="shared" si="12"/>
        <v>0</v>
      </c>
      <c r="V25" s="87" t="str">
        <f t="shared" si="13"/>
        <v/>
      </c>
      <c r="W25" s="1052">
        <f t="shared" si="14"/>
        <v>1</v>
      </c>
      <c r="X25" s="87">
        <f t="shared" si="15"/>
        <v>0</v>
      </c>
      <c r="Y25" s="87">
        <f t="shared" si="16"/>
        <v>0</v>
      </c>
      <c r="Z25" s="1052">
        <f t="shared" si="17"/>
        <v>1</v>
      </c>
      <c r="AA25" s="87">
        <f t="shared" si="18"/>
        <v>0</v>
      </c>
      <c r="AB25" s="87">
        <f t="shared" si="19"/>
        <v>0</v>
      </c>
      <c r="AC25" s="1052">
        <f t="shared" si="20"/>
        <v>1</v>
      </c>
      <c r="AD25" s="87">
        <f t="shared" si="21"/>
        <v>0</v>
      </c>
      <c r="AE25" s="87">
        <f t="shared" si="22"/>
        <v>0</v>
      </c>
      <c r="AF25" s="1052">
        <f t="shared" si="23"/>
        <v>1</v>
      </c>
      <c r="AG25" s="87">
        <f t="shared" si="24"/>
        <v>0</v>
      </c>
      <c r="AH25" s="87">
        <f t="shared" si="25"/>
        <v>0</v>
      </c>
      <c r="AI25" s="1052">
        <f t="shared" si="26"/>
        <v>1</v>
      </c>
      <c r="AJ25" s="87">
        <f t="shared" si="27"/>
        <v>0</v>
      </c>
      <c r="AK25" s="87">
        <f t="shared" si="28"/>
        <v>0</v>
      </c>
      <c r="AL25" s="1052">
        <f t="shared" si="29"/>
        <v>0</v>
      </c>
      <c r="AM25" s="91">
        <f t="shared" si="30"/>
        <v>0</v>
      </c>
      <c r="AN25" s="91" t="str">
        <f t="shared" si="31"/>
        <v/>
      </c>
      <c r="AO25" s="1058">
        <f>+Parameter!$D$8</f>
        <v>0</v>
      </c>
      <c r="AP25" s="1054">
        <f t="shared" si="32"/>
        <v>0</v>
      </c>
      <c r="AQ25" s="389">
        <f>+Parameter!AH25</f>
        <v>0</v>
      </c>
      <c r="AR25" s="390">
        <f>+Parameter!AI25</f>
        <v>0</v>
      </c>
      <c r="AS25" s="388">
        <f>SUMIFS($I$4:$I$48,$F$4:$F$48,AQ24,$E$4:$E$48,AQ25)+SUMIFS($J$4:$J$48,$F$4:$F$48,AQ24,$E$4:$E$48,AQ25)+SUMIFS($H$4:$H$48,$F$4:$F$48,AQ24,$E$4:$E$48,AQ25)</f>
        <v>0</v>
      </c>
      <c r="AT25" s="388"/>
      <c r="AU25" s="389">
        <f>+Parameter!AL25</f>
        <v>0</v>
      </c>
      <c r="AV25" s="390">
        <f>+Parameter!AM25</f>
        <v>0</v>
      </c>
      <c r="AW25" s="388">
        <f>SUMIFS($I$4:$I$48,$F$4:$F$48,AQ24,$E$4:$E$48,AU25)+SUMIFS($J$4:$J$48,$F$4:$F$48,AQ24,$E$4:$E$48,AU25)+SUMIFS($H$4:$H$48,$F$4:$F$48,AQ24,$E$4:$E$48,AU25)</f>
        <v>0</v>
      </c>
      <c r="AX25" s="388"/>
      <c r="AY25" s="389">
        <f>+Parameter!AP25</f>
        <v>0</v>
      </c>
      <c r="AZ25" s="390">
        <f>+Parameter!AQ25</f>
        <v>0</v>
      </c>
      <c r="BA25" s="388">
        <f>SUMIFS($I$4:$I$48,$F$4:$F$48,AQ24,$E$4:$E$48,AY25)+SUMIFS($J$4:$J$48,$F$4:$F$48,AQ24,$E$4:$E$48,AY25)+SUMIFS($H$4:$H$48,$F$4:$F$48,AQ24,$E$4:$E$48,AY25)</f>
        <v>0</v>
      </c>
      <c r="BB25" s="370" t="str">
        <f>IF(AND($B$50="y",BB26&lt;&gt;0),"aktuell","")</f>
        <v/>
      </c>
      <c r="BD25" s="268"/>
      <c r="BE25" s="274">
        <f>IF($I$2=AQ24,1,IF($I$2=Jahr!$M$7,1,0))</f>
        <v>1</v>
      </c>
      <c r="BF25" s="728">
        <v>1</v>
      </c>
      <c r="BG25" s="699">
        <f t="shared" si="33"/>
        <v>0</v>
      </c>
      <c r="BH25" s="699">
        <f t="shared" si="34"/>
        <v>0</v>
      </c>
      <c r="BI25" s="699">
        <f t="shared" si="35"/>
        <v>0</v>
      </c>
      <c r="BJ25" s="700">
        <f t="shared" si="36"/>
        <v>0</v>
      </c>
      <c r="BK25" s="700">
        <f t="shared" si="37"/>
        <v>0</v>
      </c>
      <c r="BL25" s="700">
        <f t="shared" si="38"/>
        <v>0</v>
      </c>
      <c r="BM25" s="701">
        <f t="shared" si="39"/>
        <v>0</v>
      </c>
      <c r="BN25" s="701">
        <f t="shared" si="40"/>
        <v>0</v>
      </c>
      <c r="BO25" s="701">
        <f t="shared" si="41"/>
        <v>0</v>
      </c>
      <c r="BP25" s="698">
        <f t="shared" si="42"/>
        <v>0</v>
      </c>
      <c r="BQ25" s="698">
        <f t="shared" si="43"/>
        <v>0</v>
      </c>
      <c r="BR25" s="698">
        <f t="shared" si="44"/>
        <v>0</v>
      </c>
      <c r="BS25" s="270" t="s">
        <v>8</v>
      </c>
      <c r="BV25" s="1055"/>
      <c r="BW25" s="1056"/>
      <c r="BX25" s="1026"/>
    </row>
    <row r="26" spans="1:76" ht="13.35" customHeight="1" x14ac:dyDescent="0.45">
      <c r="A26" s="1003" t="str">
        <f t="shared" si="0"/>
        <v>!</v>
      </c>
      <c r="B26" s="721"/>
      <c r="C26" s="1180"/>
      <c r="D26" s="722"/>
      <c r="E26" s="731"/>
      <c r="F26" s="732"/>
      <c r="G26" s="592"/>
      <c r="H26" s="1195"/>
      <c r="I26" s="1192"/>
      <c r="J26" s="1196"/>
      <c r="K26" s="1057">
        <f t="shared" si="4"/>
        <v>0</v>
      </c>
      <c r="L26" s="1049">
        <f t="shared" si="2"/>
        <v>0</v>
      </c>
      <c r="M26" s="1050">
        <f t="shared" ref="M26:M35" si="46">IF(AND(B26&gt;0,B26&lt;&gt;"x",M25&lt;&gt;0),+M25+1,0)</f>
        <v>0</v>
      </c>
      <c r="N26" s="1051">
        <f t="shared" si="5"/>
        <v>0</v>
      </c>
      <c r="O26" s="87">
        <f t="shared" si="6"/>
        <v>0</v>
      </c>
      <c r="P26" s="87" t="str">
        <f t="shared" si="7"/>
        <v/>
      </c>
      <c r="Q26" s="1052">
        <f t="shared" si="8"/>
        <v>0</v>
      </c>
      <c r="R26" s="87">
        <f t="shared" si="9"/>
        <v>0</v>
      </c>
      <c r="S26" s="87" t="str">
        <f t="shared" si="10"/>
        <v/>
      </c>
      <c r="T26" s="1052">
        <f t="shared" si="11"/>
        <v>0</v>
      </c>
      <c r="U26" s="87">
        <f t="shared" si="12"/>
        <v>0</v>
      </c>
      <c r="V26" s="87" t="str">
        <f t="shared" si="13"/>
        <v/>
      </c>
      <c r="W26" s="1052">
        <f t="shared" si="14"/>
        <v>1</v>
      </c>
      <c r="X26" s="87">
        <f t="shared" si="15"/>
        <v>0</v>
      </c>
      <c r="Y26" s="87">
        <f t="shared" si="16"/>
        <v>0</v>
      </c>
      <c r="Z26" s="1052">
        <f t="shared" si="17"/>
        <v>1</v>
      </c>
      <c r="AA26" s="87">
        <f t="shared" si="18"/>
        <v>0</v>
      </c>
      <c r="AB26" s="87">
        <f t="shared" si="19"/>
        <v>0</v>
      </c>
      <c r="AC26" s="1052">
        <f t="shared" si="20"/>
        <v>1</v>
      </c>
      <c r="AD26" s="87">
        <f t="shared" si="21"/>
        <v>0</v>
      </c>
      <c r="AE26" s="87">
        <f t="shared" si="22"/>
        <v>0</v>
      </c>
      <c r="AF26" s="1052">
        <f t="shared" si="23"/>
        <v>1</v>
      </c>
      <c r="AG26" s="87">
        <f t="shared" si="24"/>
        <v>0</v>
      </c>
      <c r="AH26" s="87">
        <f t="shared" si="25"/>
        <v>0</v>
      </c>
      <c r="AI26" s="1052">
        <f t="shared" si="26"/>
        <v>1</v>
      </c>
      <c r="AJ26" s="87">
        <f t="shared" si="27"/>
        <v>0</v>
      </c>
      <c r="AK26" s="87">
        <f t="shared" si="28"/>
        <v>0</v>
      </c>
      <c r="AL26" s="1052">
        <f t="shared" si="29"/>
        <v>0</v>
      </c>
      <c r="AM26" s="91">
        <f t="shared" si="30"/>
        <v>0</v>
      </c>
      <c r="AN26" s="91" t="str">
        <f t="shared" si="31"/>
        <v/>
      </c>
      <c r="AO26" s="1058">
        <f>+Parameter!$D$8</f>
        <v>0</v>
      </c>
      <c r="AP26" s="1054">
        <f t="shared" si="32"/>
        <v>0</v>
      </c>
      <c r="AQ26" s="390">
        <f>+Parameter!AH26</f>
        <v>0</v>
      </c>
      <c r="AR26" s="390">
        <f>+Parameter!AI26</f>
        <v>0</v>
      </c>
      <c r="AS26" s="388">
        <f>SUMIFS($I$4:$I$48,$F$4:$F$48,AQ24,$E$4:$E$48,AQ26)+SUMIFS($J$4:$J$48,$F$4:$F$48,AQ24,$E$4:$E$48,AQ26)+SUMIFS($H$4:$H$48,$F$4:$F$48,AQ24,$E$4:$E$48,AQ26)</f>
        <v>0</v>
      </c>
      <c r="AT26" s="388"/>
      <c r="AU26" s="390">
        <f>+Parameter!AL26</f>
        <v>0</v>
      </c>
      <c r="AV26" s="390">
        <f>+Parameter!AM26</f>
        <v>0</v>
      </c>
      <c r="AW26" s="388">
        <f>SUMIFS($I$4:$I$48,$F$4:$F$48,AQ24,$E$4:$E$48,AU26)+SUMIFS($J$4:$J$48,$F$4:$F$48,AQ24,$E$4:$E$48,AU26)+SUMIFS($H$4:$H$48,$F$4:$F$48,AQ24,$E$4:$E$48,AU26)</f>
        <v>0</v>
      </c>
      <c r="AX26" s="388"/>
      <c r="AY26" s="390">
        <f>+Parameter!AP26</f>
        <v>0</v>
      </c>
      <c r="AZ26" s="390">
        <f>+Parameter!AQ26</f>
        <v>0</v>
      </c>
      <c r="BA26" s="388">
        <f>SUMIFS($I$4:$I$48,$F$4:$F$48,AQ24,$E$4:$E$48,AY26)+SUMIFS($J$4:$J$48,$F$4:$F$48,AQ24,$E$4:$E$48,AY26)+SUMIFS($H$4:$H$48,$F$4:$F$48,AQ24,$E$4:$E$48,AY26)</f>
        <v>0</v>
      </c>
      <c r="BB26" s="371">
        <f>+AB2</f>
        <v>0</v>
      </c>
      <c r="BD26" s="268"/>
      <c r="BE26" s="274">
        <f>IF($I$2=AQ24,1,IF($I$2=Jahr!$M$7,1,0))</f>
        <v>1</v>
      </c>
      <c r="BF26" s="728">
        <v>1</v>
      </c>
      <c r="BG26" s="699">
        <f t="shared" si="33"/>
        <v>0</v>
      </c>
      <c r="BH26" s="699">
        <f t="shared" si="34"/>
        <v>0</v>
      </c>
      <c r="BI26" s="699">
        <f t="shared" si="35"/>
        <v>0</v>
      </c>
      <c r="BJ26" s="700">
        <f t="shared" si="36"/>
        <v>0</v>
      </c>
      <c r="BK26" s="700">
        <f t="shared" si="37"/>
        <v>0</v>
      </c>
      <c r="BL26" s="700">
        <f t="shared" si="38"/>
        <v>0</v>
      </c>
      <c r="BM26" s="701">
        <f t="shared" si="39"/>
        <v>0</v>
      </c>
      <c r="BN26" s="701">
        <f t="shared" si="40"/>
        <v>0</v>
      </c>
      <c r="BO26" s="701">
        <f t="shared" si="41"/>
        <v>0</v>
      </c>
      <c r="BP26" s="698">
        <f t="shared" si="42"/>
        <v>0</v>
      </c>
      <c r="BQ26" s="698">
        <f t="shared" si="43"/>
        <v>0</v>
      </c>
      <c r="BR26" s="698">
        <f t="shared" si="44"/>
        <v>0</v>
      </c>
      <c r="BS26" s="275">
        <f>SUMIFS($H$4:$H$48,$F$4:$F$48,AQ24,$B$4:$B$48,"&gt;0")</f>
        <v>0</v>
      </c>
      <c r="BT26" s="275">
        <f>SUMIFS($I$4:$I$48,$F$4:$F$48,AQ24,$B$4:$B$48,"&gt;0")</f>
        <v>0</v>
      </c>
      <c r="BU26" s="275">
        <f>SUMIFS($J$4:$J$48,$F$4:$F$48,AQ24,$B$4:$B$48,"&gt;0")</f>
        <v>0</v>
      </c>
      <c r="BV26" s="276"/>
      <c r="BW26" s="1056"/>
      <c r="BX26" s="1026"/>
    </row>
    <row r="27" spans="1:76" ht="13.35" customHeight="1" x14ac:dyDescent="0.45">
      <c r="A27" s="1003" t="str">
        <f t="shared" si="0"/>
        <v>!</v>
      </c>
      <c r="B27" s="721"/>
      <c r="C27" s="1180"/>
      <c r="D27" s="722"/>
      <c r="E27" s="585"/>
      <c r="F27" s="586"/>
      <c r="G27" s="592"/>
      <c r="H27" s="1195"/>
      <c r="I27" s="1192"/>
      <c r="J27" s="1196"/>
      <c r="K27" s="1057">
        <f t="shared" si="4"/>
        <v>0</v>
      </c>
      <c r="L27" s="1049">
        <f t="shared" si="2"/>
        <v>0</v>
      </c>
      <c r="M27" s="1050">
        <f t="shared" si="46"/>
        <v>0</v>
      </c>
      <c r="N27" s="1051">
        <f t="shared" si="5"/>
        <v>0</v>
      </c>
      <c r="O27" s="87">
        <f t="shared" si="6"/>
        <v>0</v>
      </c>
      <c r="P27" s="87" t="str">
        <f t="shared" si="7"/>
        <v/>
      </c>
      <c r="Q27" s="1052">
        <f t="shared" si="8"/>
        <v>0</v>
      </c>
      <c r="R27" s="87">
        <f t="shared" si="9"/>
        <v>0</v>
      </c>
      <c r="S27" s="87" t="str">
        <f t="shared" si="10"/>
        <v/>
      </c>
      <c r="T27" s="1052">
        <f t="shared" si="11"/>
        <v>0</v>
      </c>
      <c r="U27" s="87">
        <f t="shared" si="12"/>
        <v>0</v>
      </c>
      <c r="V27" s="87" t="str">
        <f t="shared" si="13"/>
        <v/>
      </c>
      <c r="W27" s="1052">
        <f t="shared" si="14"/>
        <v>1</v>
      </c>
      <c r="X27" s="87">
        <f t="shared" si="15"/>
        <v>0</v>
      </c>
      <c r="Y27" s="87">
        <f t="shared" si="16"/>
        <v>0</v>
      </c>
      <c r="Z27" s="1052">
        <f t="shared" si="17"/>
        <v>1</v>
      </c>
      <c r="AA27" s="87">
        <f t="shared" si="18"/>
        <v>0</v>
      </c>
      <c r="AB27" s="87">
        <f t="shared" si="19"/>
        <v>0</v>
      </c>
      <c r="AC27" s="1052">
        <f t="shared" si="20"/>
        <v>1</v>
      </c>
      <c r="AD27" s="87">
        <f t="shared" si="21"/>
        <v>0</v>
      </c>
      <c r="AE27" s="87">
        <f t="shared" si="22"/>
        <v>0</v>
      </c>
      <c r="AF27" s="1052">
        <f t="shared" si="23"/>
        <v>1</v>
      </c>
      <c r="AG27" s="87">
        <f t="shared" si="24"/>
        <v>0</v>
      </c>
      <c r="AH27" s="87">
        <f t="shared" si="25"/>
        <v>0</v>
      </c>
      <c r="AI27" s="1052">
        <f t="shared" si="26"/>
        <v>1</v>
      </c>
      <c r="AJ27" s="87">
        <f t="shared" si="27"/>
        <v>0</v>
      </c>
      <c r="AK27" s="87">
        <f t="shared" si="28"/>
        <v>0</v>
      </c>
      <c r="AL27" s="1052">
        <f t="shared" si="29"/>
        <v>0</v>
      </c>
      <c r="AM27" s="91">
        <f t="shared" si="30"/>
        <v>0</v>
      </c>
      <c r="AN27" s="91" t="str">
        <f t="shared" si="31"/>
        <v/>
      </c>
      <c r="AO27" s="1058">
        <f>+Parameter!$D$8</f>
        <v>0</v>
      </c>
      <c r="AP27" s="1054">
        <f t="shared" si="32"/>
        <v>0</v>
      </c>
      <c r="AQ27" s="390">
        <f>+Parameter!AH27</f>
        <v>0</v>
      </c>
      <c r="AR27" s="390">
        <f>+Parameter!AI27</f>
        <v>0</v>
      </c>
      <c r="AS27" s="388">
        <f>SUMIFS($I$4:$I$48,$F$4:$F$48,AQ24,$E$4:$E$48,AQ27)+SUMIFS($J$4:$J$48,$F$4:$F$48,AQ24,$E$4:$E$48,AQ27)+SUMIFS($H$4:$H$48,$F$4:$F$48,AQ24,$E$4:$E$48,AQ27)</f>
        <v>0</v>
      </c>
      <c r="AT27" s="388"/>
      <c r="AU27" s="390">
        <f>+Parameter!AL27</f>
        <v>0</v>
      </c>
      <c r="AV27" s="390">
        <f>+Parameter!AM27</f>
        <v>0</v>
      </c>
      <c r="AW27" s="388">
        <f>SUMIFS($I$4:$I$48,$F$4:$F$48,AQ24,$E$4:$E$48,AU27)+SUMIFS($J$4:$J$48,$F$4:$F$48,AQ24,$E$4:$E$48,AU27)+SUMIFS($H$4:$H$48,$F$4:$F$48,AQ24,$E$4:$E$48,AU27)</f>
        <v>0</v>
      </c>
      <c r="AX27" s="388"/>
      <c r="AY27" s="390">
        <f>+Parameter!AP27</f>
        <v>0</v>
      </c>
      <c r="AZ27" s="390">
        <f>+Parameter!AQ27</f>
        <v>0</v>
      </c>
      <c r="BA27" s="388">
        <f>SUMIFS($I$4:$I$48,$F$4:$F$48,AQ24,$E$4:$E$48,AY27)+SUMIFS($J$4:$J$48,$F$4:$F$48,AQ24,$E$4:$E$48,AY27)+SUMIFS($H$4:$H$48,$F$4:$F$48,AQ24,$E$4:$E$48,AY27)</f>
        <v>0</v>
      </c>
      <c r="BB27" s="372" t="str">
        <f>IF(BB28&lt;&gt;0,"Monatsende","")</f>
        <v/>
      </c>
      <c r="BD27" s="268"/>
      <c r="BE27" s="274">
        <f>IF($I$2=AQ24,1,IF($I$2=Jahr!$M$7,1,0))</f>
        <v>1</v>
      </c>
      <c r="BF27" s="728">
        <v>1</v>
      </c>
      <c r="BG27" s="699">
        <f t="shared" si="33"/>
        <v>0</v>
      </c>
      <c r="BH27" s="699">
        <f t="shared" si="34"/>
        <v>0</v>
      </c>
      <c r="BI27" s="699">
        <f t="shared" si="35"/>
        <v>0</v>
      </c>
      <c r="BJ27" s="700">
        <f t="shared" si="36"/>
        <v>0</v>
      </c>
      <c r="BK27" s="700">
        <f t="shared" si="37"/>
        <v>0</v>
      </c>
      <c r="BL27" s="700">
        <f t="shared" si="38"/>
        <v>0</v>
      </c>
      <c r="BM27" s="701">
        <f t="shared" si="39"/>
        <v>0</v>
      </c>
      <c r="BN27" s="701">
        <f t="shared" si="40"/>
        <v>0</v>
      </c>
      <c r="BO27" s="701">
        <f t="shared" si="41"/>
        <v>0</v>
      </c>
      <c r="BP27" s="698">
        <f t="shared" si="42"/>
        <v>0</v>
      </c>
      <c r="BQ27" s="698">
        <f t="shared" si="43"/>
        <v>0</v>
      </c>
      <c r="BR27" s="698">
        <f t="shared" si="44"/>
        <v>0</v>
      </c>
      <c r="BS27" s="270" t="s">
        <v>22</v>
      </c>
      <c r="BV27" s="1055"/>
      <c r="BW27" s="1056"/>
      <c r="BX27" s="1026"/>
    </row>
    <row r="28" spans="1:76" ht="13.35" customHeight="1" x14ac:dyDescent="0.45">
      <c r="A28" s="1003" t="str">
        <f t="shared" si="0"/>
        <v>!</v>
      </c>
      <c r="B28" s="721"/>
      <c r="C28" s="1180"/>
      <c r="D28" s="722"/>
      <c r="E28" s="585"/>
      <c r="F28" s="586"/>
      <c r="G28" s="592"/>
      <c r="H28" s="1195"/>
      <c r="I28" s="1192"/>
      <c r="J28" s="1196"/>
      <c r="K28" s="1057">
        <f t="shared" si="4"/>
        <v>0</v>
      </c>
      <c r="L28" s="1049">
        <f t="shared" si="2"/>
        <v>0</v>
      </c>
      <c r="M28" s="1050">
        <f t="shared" si="46"/>
        <v>0</v>
      </c>
      <c r="N28" s="1051">
        <f t="shared" si="5"/>
        <v>0</v>
      </c>
      <c r="O28" s="87">
        <f t="shared" si="6"/>
        <v>0</v>
      </c>
      <c r="P28" s="87" t="str">
        <f t="shared" si="7"/>
        <v/>
      </c>
      <c r="Q28" s="1052">
        <f t="shared" si="8"/>
        <v>0</v>
      </c>
      <c r="R28" s="87">
        <f t="shared" si="9"/>
        <v>0</v>
      </c>
      <c r="S28" s="87" t="str">
        <f t="shared" si="10"/>
        <v/>
      </c>
      <c r="T28" s="1052">
        <f t="shared" si="11"/>
        <v>0</v>
      </c>
      <c r="U28" s="87">
        <f t="shared" si="12"/>
        <v>0</v>
      </c>
      <c r="V28" s="87" t="str">
        <f t="shared" si="13"/>
        <v/>
      </c>
      <c r="W28" s="1052">
        <f t="shared" si="14"/>
        <v>1</v>
      </c>
      <c r="X28" s="87">
        <f t="shared" si="15"/>
        <v>0</v>
      </c>
      <c r="Y28" s="87">
        <f t="shared" si="16"/>
        <v>0</v>
      </c>
      <c r="Z28" s="1052">
        <f t="shared" si="17"/>
        <v>1</v>
      </c>
      <c r="AA28" s="87">
        <f t="shared" si="18"/>
        <v>0</v>
      </c>
      <c r="AB28" s="87">
        <f t="shared" si="19"/>
        <v>0</v>
      </c>
      <c r="AC28" s="1052">
        <f t="shared" si="20"/>
        <v>1</v>
      </c>
      <c r="AD28" s="87">
        <f t="shared" si="21"/>
        <v>0</v>
      </c>
      <c r="AE28" s="87">
        <f t="shared" si="22"/>
        <v>0</v>
      </c>
      <c r="AF28" s="1052">
        <f t="shared" si="23"/>
        <v>1</v>
      </c>
      <c r="AG28" s="87">
        <f t="shared" si="24"/>
        <v>0</v>
      </c>
      <c r="AH28" s="87">
        <f t="shared" si="25"/>
        <v>0</v>
      </c>
      <c r="AI28" s="1052">
        <f t="shared" si="26"/>
        <v>1</v>
      </c>
      <c r="AJ28" s="87">
        <f t="shared" si="27"/>
        <v>0</v>
      </c>
      <c r="AK28" s="87">
        <f t="shared" si="28"/>
        <v>0</v>
      </c>
      <c r="AL28" s="1052">
        <f t="shared" si="29"/>
        <v>0</v>
      </c>
      <c r="AM28" s="91">
        <f t="shared" si="30"/>
        <v>0</v>
      </c>
      <c r="AN28" s="91" t="str">
        <f t="shared" si="31"/>
        <v/>
      </c>
      <c r="AO28" s="1058">
        <f>+Parameter!$D$8</f>
        <v>0</v>
      </c>
      <c r="AP28" s="1054">
        <f t="shared" si="32"/>
        <v>0</v>
      </c>
      <c r="AQ28" s="392">
        <f>+Parameter!AH28</f>
        <v>0</v>
      </c>
      <c r="AR28" s="392">
        <f>+Parameter!AI28</f>
        <v>0</v>
      </c>
      <c r="AS28" s="388">
        <f>SUMIFS($I$4:$I$48,$F$4:$F$48,AQ24,$E$4:$E$48,AQ28)+SUMIFS($J$4:$J$48,$F$4:$F$48,AQ24,$E$4:$E$48,AQ28)+SUMIFS($H$4:$H$48,$F$4:$F$48,AQ24,$E$4:$E$48,AQ28)</f>
        <v>0</v>
      </c>
      <c r="AT28" s="391"/>
      <c r="AU28" s="392">
        <f>+Parameter!AL28</f>
        <v>0</v>
      </c>
      <c r="AV28" s="392">
        <f>+Parameter!AM28</f>
        <v>0</v>
      </c>
      <c r="AW28" s="388">
        <f>SUMIFS($I$4:$I$48,$F$4:$F$48,AQ24,$E$4:$E$48,AU28)+SUMIFS($J$4:$J$48,$F$4:$F$48,AQ24,$E$4:$E$48,AU28)+SUMIFS($H$4:$H$48,$F$4:$F$48,AQ24,$E$4:$E$48,AU28)</f>
        <v>0</v>
      </c>
      <c r="AX28" s="391"/>
      <c r="AY28" s="392">
        <f>+Parameter!AP28</f>
        <v>0</v>
      </c>
      <c r="AZ28" s="392">
        <f>+Parameter!AQ28</f>
        <v>0</v>
      </c>
      <c r="BA28" s="388">
        <f>SUMIFS($I$4:$I$48,$F$4:$F$48,AQ24,$E$4:$E$48,AY28)+SUMIFS($J$4:$J$48,$F$4:$F$48,AQ24,$E$4:$E$48,AY28)+SUMIFS($H$4:$H$48,$F$4:$F$48,AQ24,$E$4:$E$48,AY28)</f>
        <v>0</v>
      </c>
      <c r="BB28" s="375">
        <f>+AB3</f>
        <v>0</v>
      </c>
      <c r="BD28" s="268"/>
      <c r="BE28" s="274">
        <f>IF($I$2=AQ24,1,IF($I$2=Jahr!$M$7,1,0))</f>
        <v>1</v>
      </c>
      <c r="BF28" s="728">
        <v>1</v>
      </c>
      <c r="BG28" s="702">
        <f t="shared" si="33"/>
        <v>0</v>
      </c>
      <c r="BH28" s="702">
        <f t="shared" si="34"/>
        <v>0</v>
      </c>
      <c r="BI28" s="702">
        <f t="shared" si="35"/>
        <v>0</v>
      </c>
      <c r="BJ28" s="703">
        <f t="shared" si="36"/>
        <v>0</v>
      </c>
      <c r="BK28" s="703">
        <f t="shared" si="37"/>
        <v>0</v>
      </c>
      <c r="BL28" s="703">
        <f t="shared" si="38"/>
        <v>0</v>
      </c>
      <c r="BM28" s="704">
        <f t="shared" si="39"/>
        <v>0</v>
      </c>
      <c r="BN28" s="704">
        <f t="shared" si="40"/>
        <v>0</v>
      </c>
      <c r="BO28" s="704">
        <f t="shared" si="41"/>
        <v>0</v>
      </c>
      <c r="BP28" s="705">
        <f t="shared" si="42"/>
        <v>0</v>
      </c>
      <c r="BQ28" s="705">
        <f t="shared" si="43"/>
        <v>0</v>
      </c>
      <c r="BR28" s="705">
        <f t="shared" si="44"/>
        <v>0</v>
      </c>
      <c r="BS28" s="277">
        <f>SUMIFS($H$4:$H$48,$F$4:$F$48,AQ24)</f>
        <v>0</v>
      </c>
      <c r="BT28" s="277">
        <f>SUMIFS($I$4:$I$48,$F$4:$F$48,AQ24)</f>
        <v>0</v>
      </c>
      <c r="BU28" s="277">
        <f>SUMIFS($J$4:$J$48,$F$4:$F$48,AQ24)</f>
        <v>0</v>
      </c>
      <c r="BV28" s="278">
        <f>IF($AP$2=0,+BW28-BB24,0)</f>
        <v>0</v>
      </c>
      <c r="BW28" s="1059">
        <f>+AB$50</f>
        <v>0</v>
      </c>
      <c r="BX28" s="1026"/>
    </row>
    <row r="29" spans="1:76" ht="13.35" customHeight="1" x14ac:dyDescent="0.45">
      <c r="A29" s="1003" t="str">
        <f t="shared" si="0"/>
        <v>!</v>
      </c>
      <c r="B29" s="721"/>
      <c r="C29" s="1180"/>
      <c r="D29" s="722"/>
      <c r="E29" s="585"/>
      <c r="F29" s="586"/>
      <c r="G29" s="592"/>
      <c r="H29" s="1195"/>
      <c r="I29" s="1192"/>
      <c r="J29" s="1196"/>
      <c r="K29" s="1057">
        <f t="shared" si="4"/>
        <v>0</v>
      </c>
      <c r="L29" s="1049">
        <f t="shared" si="2"/>
        <v>0</v>
      </c>
      <c r="M29" s="1050">
        <f t="shared" si="46"/>
        <v>0</v>
      </c>
      <c r="N29" s="1051">
        <f t="shared" si="5"/>
        <v>0</v>
      </c>
      <c r="O29" s="87">
        <f t="shared" si="6"/>
        <v>0</v>
      </c>
      <c r="P29" s="87" t="str">
        <f t="shared" si="7"/>
        <v/>
      </c>
      <c r="Q29" s="1052">
        <f t="shared" si="8"/>
        <v>0</v>
      </c>
      <c r="R29" s="87">
        <f t="shared" si="9"/>
        <v>0</v>
      </c>
      <c r="S29" s="87" t="str">
        <f t="shared" si="10"/>
        <v/>
      </c>
      <c r="T29" s="1052">
        <f t="shared" si="11"/>
        <v>0</v>
      </c>
      <c r="U29" s="87">
        <f t="shared" si="12"/>
        <v>0</v>
      </c>
      <c r="V29" s="87" t="str">
        <f t="shared" si="13"/>
        <v/>
      </c>
      <c r="W29" s="1052">
        <f t="shared" si="14"/>
        <v>1</v>
      </c>
      <c r="X29" s="87">
        <f t="shared" si="15"/>
        <v>0</v>
      </c>
      <c r="Y29" s="87">
        <f t="shared" si="16"/>
        <v>0</v>
      </c>
      <c r="Z29" s="1052">
        <f t="shared" si="17"/>
        <v>1</v>
      </c>
      <c r="AA29" s="87">
        <f t="shared" si="18"/>
        <v>0</v>
      </c>
      <c r="AB29" s="87">
        <f t="shared" si="19"/>
        <v>0</v>
      </c>
      <c r="AC29" s="1052">
        <f t="shared" si="20"/>
        <v>1</v>
      </c>
      <c r="AD29" s="87">
        <f t="shared" si="21"/>
        <v>0</v>
      </c>
      <c r="AE29" s="87">
        <f t="shared" si="22"/>
        <v>0</v>
      </c>
      <c r="AF29" s="1052">
        <f t="shared" si="23"/>
        <v>1</v>
      </c>
      <c r="AG29" s="87">
        <f t="shared" si="24"/>
        <v>0</v>
      </c>
      <c r="AH29" s="87">
        <f t="shared" si="25"/>
        <v>0</v>
      </c>
      <c r="AI29" s="1052">
        <f t="shared" si="26"/>
        <v>1</v>
      </c>
      <c r="AJ29" s="87">
        <f t="shared" si="27"/>
        <v>0</v>
      </c>
      <c r="AK29" s="87">
        <f t="shared" si="28"/>
        <v>0</v>
      </c>
      <c r="AL29" s="1052">
        <f t="shared" si="29"/>
        <v>0</v>
      </c>
      <c r="AM29" s="91">
        <f t="shared" si="30"/>
        <v>0</v>
      </c>
      <c r="AN29" s="91" t="str">
        <f t="shared" si="31"/>
        <v/>
      </c>
      <c r="AO29" s="1053">
        <f>IF(AP29="E",1,0)</f>
        <v>0</v>
      </c>
      <c r="AP29" s="1054">
        <f t="shared" si="32"/>
        <v>0</v>
      </c>
      <c r="AQ29" s="220" t="str">
        <f>+Parameter!AH29</f>
        <v>#</v>
      </c>
      <c r="AR29" s="631"/>
      <c r="AS29" s="632">
        <f>SUM(AS30:AS33)</f>
        <v>0</v>
      </c>
      <c r="AT29" s="632"/>
      <c r="AU29" s="632"/>
      <c r="AV29" s="632"/>
      <c r="AW29" s="632">
        <f>SUM(AW30:AW33)</f>
        <v>0</v>
      </c>
      <c r="AX29" s="632"/>
      <c r="AY29" s="632"/>
      <c r="AZ29" s="632"/>
      <c r="BA29" s="632">
        <f>SUM(BA30:BA33)</f>
        <v>0</v>
      </c>
      <c r="BB29" s="634">
        <f>+BA29+AW29+AS29</f>
        <v>0</v>
      </c>
      <c r="BD29" s="268"/>
      <c r="BE29" s="274">
        <f>IF($I$2=AQ29,1,IF($I$2=Jahr!$M$7,1,0))</f>
        <v>1</v>
      </c>
      <c r="BF29" s="728">
        <v>1</v>
      </c>
      <c r="BG29" s="227"/>
      <c r="BH29" s="227"/>
      <c r="BI29" s="227"/>
      <c r="BJ29" s="227"/>
      <c r="BK29" s="227"/>
      <c r="BL29" s="227"/>
      <c r="BM29" s="227"/>
      <c r="BN29" s="227"/>
      <c r="BO29" s="227"/>
      <c r="BP29" s="273"/>
      <c r="BQ29" s="273"/>
      <c r="BR29" s="273"/>
      <c r="BV29" s="1055"/>
      <c r="BW29" s="1056"/>
      <c r="BX29" s="1026"/>
    </row>
    <row r="30" spans="1:76" ht="13.35" customHeight="1" x14ac:dyDescent="0.45">
      <c r="A30" s="1003" t="str">
        <f t="shared" si="0"/>
        <v>!</v>
      </c>
      <c r="B30" s="721"/>
      <c r="C30" s="1180"/>
      <c r="D30" s="722"/>
      <c r="E30" s="585"/>
      <c r="F30" s="586"/>
      <c r="G30" s="592"/>
      <c r="H30" s="1195"/>
      <c r="I30" s="1192"/>
      <c r="J30" s="1196"/>
      <c r="K30" s="1057">
        <f t="shared" si="4"/>
        <v>0</v>
      </c>
      <c r="L30" s="1049">
        <f t="shared" si="2"/>
        <v>0</v>
      </c>
      <c r="M30" s="1050">
        <f t="shared" si="46"/>
        <v>0</v>
      </c>
      <c r="N30" s="1051">
        <f t="shared" si="5"/>
        <v>0</v>
      </c>
      <c r="O30" s="87">
        <f t="shared" si="6"/>
        <v>0</v>
      </c>
      <c r="P30" s="87" t="str">
        <f t="shared" si="7"/>
        <v/>
      </c>
      <c r="Q30" s="1052">
        <f t="shared" si="8"/>
        <v>0</v>
      </c>
      <c r="R30" s="87">
        <f t="shared" si="9"/>
        <v>0</v>
      </c>
      <c r="S30" s="87" t="str">
        <f t="shared" si="10"/>
        <v/>
      </c>
      <c r="T30" s="1052">
        <f t="shared" si="11"/>
        <v>0</v>
      </c>
      <c r="U30" s="87">
        <f t="shared" si="12"/>
        <v>0</v>
      </c>
      <c r="V30" s="87" t="str">
        <f t="shared" si="13"/>
        <v/>
      </c>
      <c r="W30" s="1052">
        <f t="shared" si="14"/>
        <v>1</v>
      </c>
      <c r="X30" s="87">
        <f t="shared" si="15"/>
        <v>0</v>
      </c>
      <c r="Y30" s="87">
        <f t="shared" si="16"/>
        <v>0</v>
      </c>
      <c r="Z30" s="1052">
        <f t="shared" si="17"/>
        <v>1</v>
      </c>
      <c r="AA30" s="87">
        <f t="shared" si="18"/>
        <v>0</v>
      </c>
      <c r="AB30" s="87">
        <f t="shared" si="19"/>
        <v>0</v>
      </c>
      <c r="AC30" s="1052">
        <f t="shared" si="20"/>
        <v>1</v>
      </c>
      <c r="AD30" s="87">
        <f t="shared" si="21"/>
        <v>0</v>
      </c>
      <c r="AE30" s="87">
        <f t="shared" si="22"/>
        <v>0</v>
      </c>
      <c r="AF30" s="1052">
        <f t="shared" si="23"/>
        <v>1</v>
      </c>
      <c r="AG30" s="87">
        <f t="shared" si="24"/>
        <v>0</v>
      </c>
      <c r="AH30" s="87">
        <f t="shared" si="25"/>
        <v>0</v>
      </c>
      <c r="AI30" s="1052">
        <f t="shared" si="26"/>
        <v>1</v>
      </c>
      <c r="AJ30" s="87">
        <f t="shared" si="27"/>
        <v>0</v>
      </c>
      <c r="AK30" s="87">
        <f t="shared" si="28"/>
        <v>0</v>
      </c>
      <c r="AL30" s="1052">
        <f t="shared" si="29"/>
        <v>0</v>
      </c>
      <c r="AM30" s="91">
        <f t="shared" si="30"/>
        <v>0</v>
      </c>
      <c r="AN30" s="91" t="str">
        <f t="shared" si="31"/>
        <v/>
      </c>
      <c r="AO30" s="1058">
        <f>+Parameter!$D$9</f>
        <v>0</v>
      </c>
      <c r="AP30" s="1054">
        <f t="shared" si="32"/>
        <v>0</v>
      </c>
      <c r="AQ30" s="394">
        <f>+Parameter!AH30</f>
        <v>0</v>
      </c>
      <c r="AR30" s="395">
        <f>+Parameter!AI30</f>
        <v>0</v>
      </c>
      <c r="AS30" s="393">
        <f>SUMIFS($I$4:$I$48,$F$4:$F$48,AQ29,$E$4:$E$48,AQ30)+SUMIFS($J$4:$J$48,$F$4:$F$48,AQ29,$E$4:$E$48,AQ30)+SUMIFS($H$4:$H$48,$F$4:$F$48,AQ29,$E$4:$E$48,AQ30)</f>
        <v>0</v>
      </c>
      <c r="AT30" s="393"/>
      <c r="AU30" s="394">
        <f>+Parameter!AL30</f>
        <v>0</v>
      </c>
      <c r="AV30" s="395">
        <f>+Parameter!AM30</f>
        <v>0</v>
      </c>
      <c r="AW30" s="393">
        <f>SUMIFS($I$4:$I$48,$F$4:$F$48,AQ29,$E$4:$E$48,AU30)+SUMIFS($J$4:$J$48,$F$4:$F$48,AQ29,$E$4:$E$48,AU30)+SUMIFS($H$4:$H$48,$F$4:$F$48,AQ29,$E$4:$E$48,AU30)</f>
        <v>0</v>
      </c>
      <c r="AX30" s="393"/>
      <c r="AY30" s="394">
        <f>+Parameter!AP30</f>
        <v>0</v>
      </c>
      <c r="AZ30" s="395">
        <f>+Parameter!AQ30</f>
        <v>0</v>
      </c>
      <c r="BA30" s="393">
        <f>SUMIFS($I$4:$I$48,$F$4:$F$48,AQ29,$E$4:$E$48,AY30)+SUMIFS($J$4:$J$48,$F$4:$F$48,AQ29,$E$4:$E$48,AY30)+SUMIFS($H$4:$H$48,$F$4:$F$48,AQ29,$E$4:$E$48,AY30)</f>
        <v>0</v>
      </c>
      <c r="BB30" s="370" t="str">
        <f>IF(AND($B$50="y",BB31&lt;&gt;0),"aktuell","")</f>
        <v/>
      </c>
      <c r="BD30" s="268"/>
      <c r="BE30" s="274">
        <f>IF($I$2=AQ29,1,IF($I$2=Jahr!$M$7,1,0))</f>
        <v>1</v>
      </c>
      <c r="BF30" s="728">
        <v>1</v>
      </c>
      <c r="BG30" s="699">
        <f t="shared" si="33"/>
        <v>0</v>
      </c>
      <c r="BH30" s="699">
        <f t="shared" si="34"/>
        <v>0</v>
      </c>
      <c r="BI30" s="699">
        <f t="shared" si="35"/>
        <v>0</v>
      </c>
      <c r="BJ30" s="700">
        <f t="shared" si="36"/>
        <v>0</v>
      </c>
      <c r="BK30" s="700">
        <f t="shared" si="37"/>
        <v>0</v>
      </c>
      <c r="BL30" s="700">
        <f t="shared" si="38"/>
        <v>0</v>
      </c>
      <c r="BM30" s="701">
        <f t="shared" si="39"/>
        <v>0</v>
      </c>
      <c r="BN30" s="701">
        <f t="shared" si="40"/>
        <v>0</v>
      </c>
      <c r="BO30" s="701">
        <f t="shared" si="41"/>
        <v>0</v>
      </c>
      <c r="BP30" s="698">
        <f t="shared" si="42"/>
        <v>0</v>
      </c>
      <c r="BQ30" s="698">
        <f t="shared" si="43"/>
        <v>0</v>
      </c>
      <c r="BR30" s="698">
        <f t="shared" si="44"/>
        <v>0</v>
      </c>
      <c r="BS30" s="270" t="s">
        <v>8</v>
      </c>
      <c r="BV30" s="1055"/>
      <c r="BW30" s="1056"/>
      <c r="BX30" s="1026"/>
    </row>
    <row r="31" spans="1:76" ht="13.35" customHeight="1" x14ac:dyDescent="0.45">
      <c r="A31" s="1003" t="str">
        <f t="shared" si="0"/>
        <v>!</v>
      </c>
      <c r="B31" s="721"/>
      <c r="C31" s="1180"/>
      <c r="D31" s="722"/>
      <c r="E31" s="585"/>
      <c r="F31" s="586"/>
      <c r="G31" s="592"/>
      <c r="H31" s="1195"/>
      <c r="I31" s="1192"/>
      <c r="J31" s="1196"/>
      <c r="K31" s="1057">
        <f t="shared" si="4"/>
        <v>0</v>
      </c>
      <c r="L31" s="1049">
        <f t="shared" si="2"/>
        <v>0</v>
      </c>
      <c r="M31" s="1050">
        <f t="shared" si="46"/>
        <v>0</v>
      </c>
      <c r="N31" s="1051">
        <f t="shared" si="5"/>
        <v>0</v>
      </c>
      <c r="O31" s="87">
        <f t="shared" si="6"/>
        <v>0</v>
      </c>
      <c r="P31" s="87" t="str">
        <f t="shared" si="7"/>
        <v/>
      </c>
      <c r="Q31" s="1052">
        <f t="shared" si="8"/>
        <v>0</v>
      </c>
      <c r="R31" s="87">
        <f t="shared" si="9"/>
        <v>0</v>
      </c>
      <c r="S31" s="87" t="str">
        <f t="shared" si="10"/>
        <v/>
      </c>
      <c r="T31" s="1052">
        <f t="shared" si="11"/>
        <v>0</v>
      </c>
      <c r="U31" s="87">
        <f t="shared" si="12"/>
        <v>0</v>
      </c>
      <c r="V31" s="87" t="str">
        <f t="shared" si="13"/>
        <v/>
      </c>
      <c r="W31" s="1052">
        <f t="shared" si="14"/>
        <v>1</v>
      </c>
      <c r="X31" s="87">
        <f t="shared" si="15"/>
        <v>0</v>
      </c>
      <c r="Y31" s="87">
        <f t="shared" si="16"/>
        <v>0</v>
      </c>
      <c r="Z31" s="1052">
        <f t="shared" si="17"/>
        <v>1</v>
      </c>
      <c r="AA31" s="87">
        <f t="shared" si="18"/>
        <v>0</v>
      </c>
      <c r="AB31" s="87">
        <f t="shared" si="19"/>
        <v>0</v>
      </c>
      <c r="AC31" s="1052">
        <f t="shared" si="20"/>
        <v>1</v>
      </c>
      <c r="AD31" s="87">
        <f t="shared" si="21"/>
        <v>0</v>
      </c>
      <c r="AE31" s="87">
        <f t="shared" si="22"/>
        <v>0</v>
      </c>
      <c r="AF31" s="1052">
        <f t="shared" si="23"/>
        <v>1</v>
      </c>
      <c r="AG31" s="87">
        <f t="shared" si="24"/>
        <v>0</v>
      </c>
      <c r="AH31" s="87">
        <f t="shared" si="25"/>
        <v>0</v>
      </c>
      <c r="AI31" s="1052">
        <f t="shared" si="26"/>
        <v>1</v>
      </c>
      <c r="AJ31" s="87">
        <f t="shared" si="27"/>
        <v>0</v>
      </c>
      <c r="AK31" s="87">
        <f t="shared" si="28"/>
        <v>0</v>
      </c>
      <c r="AL31" s="1052">
        <f t="shared" si="29"/>
        <v>0</v>
      </c>
      <c r="AM31" s="91">
        <f t="shared" si="30"/>
        <v>0</v>
      </c>
      <c r="AN31" s="91" t="str">
        <f t="shared" si="31"/>
        <v/>
      </c>
      <c r="AO31" s="1058">
        <f>+Parameter!$D$9</f>
        <v>0</v>
      </c>
      <c r="AP31" s="1054">
        <f t="shared" si="32"/>
        <v>0</v>
      </c>
      <c r="AQ31" s="395">
        <f>+Parameter!AH31</f>
        <v>0</v>
      </c>
      <c r="AR31" s="395">
        <f>+Parameter!AI31</f>
        <v>0</v>
      </c>
      <c r="AS31" s="393">
        <f>SUMIFS($I$4:$I$48,$F$4:$F$48,AQ29,$E$4:$E$48,AQ31)+SUMIFS($J$4:$J$48,$F$4:$F$48,AQ29,$E$4:$E$48,AQ31)+SUMIFS($H$4:$H$48,$F$4:$F$48,AQ29,$E$4:$E$48,AQ31)</f>
        <v>0</v>
      </c>
      <c r="AT31" s="393"/>
      <c r="AU31" s="395">
        <f>+Parameter!AL31</f>
        <v>0</v>
      </c>
      <c r="AV31" s="395">
        <f>+Parameter!AM31</f>
        <v>0</v>
      </c>
      <c r="AW31" s="393">
        <f>SUMIFS($I$4:$I$48,$F$4:$F$48,AQ29,$E$4:$E$48,AU31)+SUMIFS($J$4:$J$48,$F$4:$F$48,AQ29,$E$4:$E$48,AU31)+SUMIFS($H$4:$H$48,$F$4:$F$48,AQ29,$E$4:$E$48,AU31)</f>
        <v>0</v>
      </c>
      <c r="AX31" s="393"/>
      <c r="AY31" s="395">
        <f>+Parameter!AP31</f>
        <v>0</v>
      </c>
      <c r="AZ31" s="395">
        <f>+Parameter!AQ31</f>
        <v>0</v>
      </c>
      <c r="BA31" s="393">
        <f>SUMIFS($I$4:$I$48,$F$4:$F$48,AQ29,$E$4:$E$48,AY31)+SUMIFS($J$4:$J$48,$F$4:$F$48,AQ29,$E$4:$E$48,AY31)+SUMIFS($H$4:$H$48,$F$4:$F$48,AQ29,$E$4:$E$48,AY31)</f>
        <v>0</v>
      </c>
      <c r="BB31" s="371">
        <f>+AE2</f>
        <v>0</v>
      </c>
      <c r="BD31" s="268"/>
      <c r="BE31" s="274">
        <f>IF($I$2=AQ29,1,IF($I$2=Jahr!$M$7,1,0))</f>
        <v>1</v>
      </c>
      <c r="BF31" s="728">
        <v>1</v>
      </c>
      <c r="BG31" s="699">
        <f t="shared" si="33"/>
        <v>0</v>
      </c>
      <c r="BH31" s="699">
        <f t="shared" si="34"/>
        <v>0</v>
      </c>
      <c r="BI31" s="699">
        <f t="shared" si="35"/>
        <v>0</v>
      </c>
      <c r="BJ31" s="700">
        <f t="shared" si="36"/>
        <v>0</v>
      </c>
      <c r="BK31" s="700">
        <f t="shared" si="37"/>
        <v>0</v>
      </c>
      <c r="BL31" s="700">
        <f t="shared" si="38"/>
        <v>0</v>
      </c>
      <c r="BM31" s="701">
        <f t="shared" si="39"/>
        <v>0</v>
      </c>
      <c r="BN31" s="701">
        <f t="shared" si="40"/>
        <v>0</v>
      </c>
      <c r="BO31" s="701">
        <f t="shared" si="41"/>
        <v>0</v>
      </c>
      <c r="BP31" s="698">
        <f t="shared" si="42"/>
        <v>0</v>
      </c>
      <c r="BQ31" s="698">
        <f t="shared" si="43"/>
        <v>0</v>
      </c>
      <c r="BR31" s="698">
        <f t="shared" si="44"/>
        <v>0</v>
      </c>
      <c r="BS31" s="275">
        <f>SUMIFS($H$4:$H$48,$F$4:$F$48,AQ29,$B$4:$B$48,"&gt;0")</f>
        <v>0</v>
      </c>
      <c r="BT31" s="275">
        <f>SUMIFS($I$4:$I$48,$F$4:$F$48,AQ29,$B$4:$B$48,"&gt;0")</f>
        <v>0</v>
      </c>
      <c r="BU31" s="275">
        <f>SUMIFS($J$4:$J$48,$F$4:$F$48,AQ29,$B$4:$B$48,"&gt;0")</f>
        <v>0</v>
      </c>
      <c r="BV31" s="276"/>
      <c r="BW31" s="1056"/>
      <c r="BX31" s="1026"/>
    </row>
    <row r="32" spans="1:76" ht="13.35" customHeight="1" x14ac:dyDescent="0.45">
      <c r="A32" s="1003" t="str">
        <f t="shared" si="0"/>
        <v>!</v>
      </c>
      <c r="B32" s="721"/>
      <c r="C32" s="1180"/>
      <c r="D32" s="722"/>
      <c r="E32" s="585"/>
      <c r="F32" s="586"/>
      <c r="G32" s="592"/>
      <c r="H32" s="1195"/>
      <c r="I32" s="1192"/>
      <c r="J32" s="1196"/>
      <c r="K32" s="1057">
        <f t="shared" si="4"/>
        <v>0</v>
      </c>
      <c r="L32" s="1049">
        <f t="shared" si="2"/>
        <v>0</v>
      </c>
      <c r="M32" s="1050">
        <f t="shared" si="46"/>
        <v>0</v>
      </c>
      <c r="N32" s="1051">
        <f t="shared" si="5"/>
        <v>0</v>
      </c>
      <c r="O32" s="87">
        <f t="shared" si="6"/>
        <v>0</v>
      </c>
      <c r="P32" s="87" t="str">
        <f t="shared" si="7"/>
        <v/>
      </c>
      <c r="Q32" s="1052">
        <f t="shared" si="8"/>
        <v>0</v>
      </c>
      <c r="R32" s="87">
        <f t="shared" si="9"/>
        <v>0</v>
      </c>
      <c r="S32" s="87" t="str">
        <f t="shared" si="10"/>
        <v/>
      </c>
      <c r="T32" s="1052">
        <f t="shared" si="11"/>
        <v>0</v>
      </c>
      <c r="U32" s="87">
        <f t="shared" si="12"/>
        <v>0</v>
      </c>
      <c r="V32" s="87" t="str">
        <f t="shared" si="13"/>
        <v/>
      </c>
      <c r="W32" s="1052">
        <f t="shared" si="14"/>
        <v>1</v>
      </c>
      <c r="X32" s="87">
        <f t="shared" si="15"/>
        <v>0</v>
      </c>
      <c r="Y32" s="87">
        <f t="shared" si="16"/>
        <v>0</v>
      </c>
      <c r="Z32" s="1052">
        <f t="shared" si="17"/>
        <v>1</v>
      </c>
      <c r="AA32" s="87">
        <f t="shared" si="18"/>
        <v>0</v>
      </c>
      <c r="AB32" s="87">
        <f t="shared" si="19"/>
        <v>0</v>
      </c>
      <c r="AC32" s="1052">
        <f t="shared" si="20"/>
        <v>1</v>
      </c>
      <c r="AD32" s="87">
        <f t="shared" si="21"/>
        <v>0</v>
      </c>
      <c r="AE32" s="87">
        <f t="shared" si="22"/>
        <v>0</v>
      </c>
      <c r="AF32" s="1052">
        <f t="shared" si="23"/>
        <v>1</v>
      </c>
      <c r="AG32" s="87">
        <f t="shared" si="24"/>
        <v>0</v>
      </c>
      <c r="AH32" s="87">
        <f t="shared" si="25"/>
        <v>0</v>
      </c>
      <c r="AI32" s="1052">
        <f t="shared" si="26"/>
        <v>1</v>
      </c>
      <c r="AJ32" s="87">
        <f t="shared" si="27"/>
        <v>0</v>
      </c>
      <c r="AK32" s="87">
        <f t="shared" si="28"/>
        <v>0</v>
      </c>
      <c r="AL32" s="1052">
        <f t="shared" si="29"/>
        <v>0</v>
      </c>
      <c r="AM32" s="91">
        <f t="shared" si="30"/>
        <v>0</v>
      </c>
      <c r="AN32" s="91" t="str">
        <f t="shared" si="31"/>
        <v/>
      </c>
      <c r="AO32" s="1058">
        <f>+Parameter!$D$9</f>
        <v>0</v>
      </c>
      <c r="AP32" s="1054">
        <f t="shared" si="32"/>
        <v>0</v>
      </c>
      <c r="AQ32" s="395">
        <f>+Parameter!AH32</f>
        <v>0</v>
      </c>
      <c r="AR32" s="395">
        <f>+Parameter!AI32</f>
        <v>0</v>
      </c>
      <c r="AS32" s="393">
        <f>SUMIFS($I$4:$I$48,$F$4:$F$48,AQ29,$E$4:$E$48,AQ32)+SUMIFS($J$4:$J$48,$F$4:$F$48,AQ29,$E$4:$E$48,AQ32)+SUMIFS($H$4:$H$48,$F$4:$F$48,AQ29,$E$4:$E$48,AQ32)</f>
        <v>0</v>
      </c>
      <c r="AT32" s="393"/>
      <c r="AU32" s="395">
        <f>+Parameter!AL32</f>
        <v>0</v>
      </c>
      <c r="AV32" s="395">
        <f>+Parameter!AM32</f>
        <v>0</v>
      </c>
      <c r="AW32" s="393">
        <f>SUMIFS($I$4:$I$48,$F$4:$F$48,AQ29,$E$4:$E$48,AU32)+SUMIFS($J$4:$J$48,$F$4:$F$48,AQ29,$E$4:$E$48,AU32)+SUMIFS($H$4:$H$48,$F$4:$F$48,AQ29,$E$4:$E$48,AU32)</f>
        <v>0</v>
      </c>
      <c r="AX32" s="393"/>
      <c r="AY32" s="395">
        <f>+Parameter!AP32</f>
        <v>0</v>
      </c>
      <c r="AZ32" s="395">
        <f>+Parameter!AQ32</f>
        <v>0</v>
      </c>
      <c r="BA32" s="393">
        <f>SUMIFS($I$4:$I$48,$F$4:$F$48,AQ29,$E$4:$E$48,AY32)+SUMIFS($J$4:$J$48,$F$4:$F$48,AQ29,$E$4:$E$48,AY32)+SUMIFS($H$4:$H$48,$F$4:$F$48,AQ29,$E$4:$E$48,AY32)</f>
        <v>0</v>
      </c>
      <c r="BB32" s="372" t="str">
        <f>IF(BB33&lt;&gt;0,"Monatsende","")</f>
        <v/>
      </c>
      <c r="BD32" s="268"/>
      <c r="BE32" s="274">
        <f>IF($I$2=AQ29,1,IF($I$2=Jahr!$M$7,1,0))</f>
        <v>1</v>
      </c>
      <c r="BF32" s="728">
        <v>1</v>
      </c>
      <c r="BG32" s="699">
        <f t="shared" si="33"/>
        <v>0</v>
      </c>
      <c r="BH32" s="699">
        <f t="shared" si="34"/>
        <v>0</v>
      </c>
      <c r="BI32" s="699">
        <f t="shared" si="35"/>
        <v>0</v>
      </c>
      <c r="BJ32" s="700">
        <f t="shared" si="36"/>
        <v>0</v>
      </c>
      <c r="BK32" s="700">
        <f t="shared" si="37"/>
        <v>0</v>
      </c>
      <c r="BL32" s="700">
        <f t="shared" si="38"/>
        <v>0</v>
      </c>
      <c r="BM32" s="701">
        <f t="shared" si="39"/>
        <v>0</v>
      </c>
      <c r="BN32" s="701">
        <f t="shared" si="40"/>
        <v>0</v>
      </c>
      <c r="BO32" s="701">
        <f t="shared" si="41"/>
        <v>0</v>
      </c>
      <c r="BP32" s="698">
        <f t="shared" si="42"/>
        <v>0</v>
      </c>
      <c r="BQ32" s="698">
        <f t="shared" si="43"/>
        <v>0</v>
      </c>
      <c r="BR32" s="698">
        <f t="shared" si="44"/>
        <v>0</v>
      </c>
      <c r="BS32" s="270" t="s">
        <v>22</v>
      </c>
      <c r="BV32" s="1055"/>
      <c r="BW32" s="1056"/>
      <c r="BX32" s="1026"/>
    </row>
    <row r="33" spans="1:76" ht="13.35" customHeight="1" x14ac:dyDescent="0.45">
      <c r="A33" s="1003" t="str">
        <f t="shared" si="0"/>
        <v>!</v>
      </c>
      <c r="B33" s="721"/>
      <c r="C33" s="1180"/>
      <c r="D33" s="722"/>
      <c r="E33" s="585"/>
      <c r="F33" s="586"/>
      <c r="G33" s="592"/>
      <c r="H33" s="1195"/>
      <c r="I33" s="1192"/>
      <c r="J33" s="1196"/>
      <c r="K33" s="1057">
        <f t="shared" si="4"/>
        <v>0</v>
      </c>
      <c r="L33" s="1049">
        <f t="shared" si="2"/>
        <v>0</v>
      </c>
      <c r="M33" s="1050">
        <f t="shared" si="46"/>
        <v>0</v>
      </c>
      <c r="N33" s="1051">
        <f t="shared" si="5"/>
        <v>0</v>
      </c>
      <c r="O33" s="87">
        <f t="shared" si="6"/>
        <v>0</v>
      </c>
      <c r="P33" s="87" t="str">
        <f t="shared" si="7"/>
        <v/>
      </c>
      <c r="Q33" s="1052">
        <f t="shared" si="8"/>
        <v>0</v>
      </c>
      <c r="R33" s="87">
        <f t="shared" si="9"/>
        <v>0</v>
      </c>
      <c r="S33" s="87" t="str">
        <f t="shared" si="10"/>
        <v/>
      </c>
      <c r="T33" s="1052">
        <f t="shared" si="11"/>
        <v>0</v>
      </c>
      <c r="U33" s="87">
        <f t="shared" si="12"/>
        <v>0</v>
      </c>
      <c r="V33" s="87" t="str">
        <f t="shared" si="13"/>
        <v/>
      </c>
      <c r="W33" s="1052">
        <f t="shared" si="14"/>
        <v>1</v>
      </c>
      <c r="X33" s="87">
        <f t="shared" si="15"/>
        <v>0</v>
      </c>
      <c r="Y33" s="87">
        <f t="shared" si="16"/>
        <v>0</v>
      </c>
      <c r="Z33" s="1052">
        <f t="shared" si="17"/>
        <v>1</v>
      </c>
      <c r="AA33" s="87">
        <f t="shared" si="18"/>
        <v>0</v>
      </c>
      <c r="AB33" s="87">
        <f t="shared" si="19"/>
        <v>0</v>
      </c>
      <c r="AC33" s="1052">
        <f t="shared" si="20"/>
        <v>1</v>
      </c>
      <c r="AD33" s="87">
        <f t="shared" si="21"/>
        <v>0</v>
      </c>
      <c r="AE33" s="87">
        <f t="shared" si="22"/>
        <v>0</v>
      </c>
      <c r="AF33" s="1052">
        <f t="shared" si="23"/>
        <v>1</v>
      </c>
      <c r="AG33" s="87">
        <f t="shared" si="24"/>
        <v>0</v>
      </c>
      <c r="AH33" s="87">
        <f t="shared" si="25"/>
        <v>0</v>
      </c>
      <c r="AI33" s="1052">
        <f t="shared" si="26"/>
        <v>1</v>
      </c>
      <c r="AJ33" s="87">
        <f t="shared" si="27"/>
        <v>0</v>
      </c>
      <c r="AK33" s="87">
        <f t="shared" si="28"/>
        <v>0</v>
      </c>
      <c r="AL33" s="1052">
        <f t="shared" si="29"/>
        <v>0</v>
      </c>
      <c r="AM33" s="91">
        <f t="shared" si="30"/>
        <v>0</v>
      </c>
      <c r="AN33" s="91" t="str">
        <f t="shared" si="31"/>
        <v/>
      </c>
      <c r="AO33" s="1058">
        <f>+Parameter!$D$9</f>
        <v>0</v>
      </c>
      <c r="AP33" s="1054">
        <f t="shared" si="32"/>
        <v>0</v>
      </c>
      <c r="AQ33" s="397">
        <f>+Parameter!AH33</f>
        <v>0</v>
      </c>
      <c r="AR33" s="397">
        <f>+Parameter!AI33</f>
        <v>0</v>
      </c>
      <c r="AS33" s="393">
        <f>SUMIFS($I$4:$I$48,$F$4:$F$48,AQ29,$E$4:$E$48,AQ33)+SUMIFS($J$4:$J$48,$F$4:$F$48,AQ29,$E$4:$E$48,AQ33)+SUMIFS($H$4:$H$48,$F$4:$F$48,AQ29,$E$4:$E$48,AQ33)</f>
        <v>0</v>
      </c>
      <c r="AT33" s="396"/>
      <c r="AU33" s="397">
        <f>+Parameter!AL33</f>
        <v>0</v>
      </c>
      <c r="AV33" s="397">
        <f>+Parameter!AM33</f>
        <v>0</v>
      </c>
      <c r="AW33" s="393">
        <f>SUMIFS($I$4:$I$48,$F$4:$F$48,AQ29,$E$4:$E$48,AU33)+SUMIFS($J$4:$J$48,$F$4:$F$48,AQ29,$E$4:$E$48,AU33)+SUMIFS($H$4:$H$48,$F$4:$F$48,AQ29,$E$4:$E$48,AU33)</f>
        <v>0</v>
      </c>
      <c r="AX33" s="396"/>
      <c r="AY33" s="397">
        <f>+Parameter!AP33</f>
        <v>0</v>
      </c>
      <c r="AZ33" s="397">
        <f>+Parameter!AQ33</f>
        <v>0</v>
      </c>
      <c r="BA33" s="393">
        <f>SUMIFS($I$4:$I$48,$F$4:$F$48,AQ29,$E$4:$E$48,AY33)+SUMIFS($J$4:$J$48,$F$4:$F$48,AQ29,$E$4:$E$48,AY33)+SUMIFS($H$4:$H$48,$F$4:$F$48,AQ29,$E$4:$E$48,AY33)</f>
        <v>0</v>
      </c>
      <c r="BB33" s="375">
        <f>+AE3</f>
        <v>0</v>
      </c>
      <c r="BD33" s="268"/>
      <c r="BE33" s="274">
        <f>IF($I$2=AQ29,1,IF($I$2=Jahr!$M$7,1,0))</f>
        <v>1</v>
      </c>
      <c r="BF33" s="728">
        <v>1</v>
      </c>
      <c r="BG33" s="702">
        <f t="shared" si="33"/>
        <v>0</v>
      </c>
      <c r="BH33" s="702">
        <f t="shared" si="34"/>
        <v>0</v>
      </c>
      <c r="BI33" s="702">
        <f t="shared" si="35"/>
        <v>0</v>
      </c>
      <c r="BJ33" s="703">
        <f t="shared" si="36"/>
        <v>0</v>
      </c>
      <c r="BK33" s="703">
        <f t="shared" si="37"/>
        <v>0</v>
      </c>
      <c r="BL33" s="703">
        <f t="shared" si="38"/>
        <v>0</v>
      </c>
      <c r="BM33" s="704">
        <f t="shared" si="39"/>
        <v>0</v>
      </c>
      <c r="BN33" s="704">
        <f t="shared" si="40"/>
        <v>0</v>
      </c>
      <c r="BO33" s="704">
        <f t="shared" si="41"/>
        <v>0</v>
      </c>
      <c r="BP33" s="705">
        <f t="shared" si="42"/>
        <v>0</v>
      </c>
      <c r="BQ33" s="705">
        <f t="shared" si="43"/>
        <v>0</v>
      </c>
      <c r="BR33" s="705">
        <f t="shared" si="44"/>
        <v>0</v>
      </c>
      <c r="BS33" s="277">
        <f>SUMIFS($H$4:$H$48,$F$4:$F$48,AQ29)</f>
        <v>0</v>
      </c>
      <c r="BT33" s="277">
        <f>SUMIFS($I$4:$I$48,$F$4:$F$48,AQ29)</f>
        <v>0</v>
      </c>
      <c r="BU33" s="277">
        <f>SUMIFS($J$4:$J$48,$F$4:$F$48,AQ29)</f>
        <v>0</v>
      </c>
      <c r="BV33" s="278">
        <f>IF($AP$2=0,+BW33-BB29,0)</f>
        <v>0</v>
      </c>
      <c r="BW33" s="1059">
        <f>+AE$50</f>
        <v>0</v>
      </c>
      <c r="BX33" s="1026"/>
    </row>
    <row r="34" spans="1:76" ht="13.35" customHeight="1" x14ac:dyDescent="0.45">
      <c r="A34" s="1003" t="str">
        <f t="shared" si="0"/>
        <v>!</v>
      </c>
      <c r="B34" s="721"/>
      <c r="C34" s="1180"/>
      <c r="D34" s="722"/>
      <c r="E34" s="585"/>
      <c r="F34" s="586"/>
      <c r="G34" s="592"/>
      <c r="H34" s="1195"/>
      <c r="I34" s="1192"/>
      <c r="J34" s="1196"/>
      <c r="K34" s="1057">
        <f t="shared" si="4"/>
        <v>0</v>
      </c>
      <c r="L34" s="1049">
        <f t="shared" si="2"/>
        <v>0</v>
      </c>
      <c r="M34" s="1050">
        <f t="shared" si="46"/>
        <v>0</v>
      </c>
      <c r="N34" s="1051">
        <f t="shared" si="5"/>
        <v>0</v>
      </c>
      <c r="O34" s="87">
        <f t="shared" si="6"/>
        <v>0</v>
      </c>
      <c r="P34" s="87" t="str">
        <f t="shared" si="7"/>
        <v/>
      </c>
      <c r="Q34" s="1052">
        <f t="shared" si="8"/>
        <v>0</v>
      </c>
      <c r="R34" s="87">
        <f t="shared" si="9"/>
        <v>0</v>
      </c>
      <c r="S34" s="87" t="str">
        <f t="shared" si="10"/>
        <v/>
      </c>
      <c r="T34" s="1052">
        <f t="shared" si="11"/>
        <v>0</v>
      </c>
      <c r="U34" s="87">
        <f t="shared" si="12"/>
        <v>0</v>
      </c>
      <c r="V34" s="87" t="str">
        <f t="shared" si="13"/>
        <v/>
      </c>
      <c r="W34" s="1052">
        <f t="shared" si="14"/>
        <v>1</v>
      </c>
      <c r="X34" s="87">
        <f t="shared" si="15"/>
        <v>0</v>
      </c>
      <c r="Y34" s="87">
        <f t="shared" si="16"/>
        <v>0</v>
      </c>
      <c r="Z34" s="1052">
        <f t="shared" si="17"/>
        <v>1</v>
      </c>
      <c r="AA34" s="87">
        <f t="shared" si="18"/>
        <v>0</v>
      </c>
      <c r="AB34" s="87">
        <f t="shared" si="19"/>
        <v>0</v>
      </c>
      <c r="AC34" s="1052">
        <f t="shared" si="20"/>
        <v>1</v>
      </c>
      <c r="AD34" s="87">
        <f t="shared" si="21"/>
        <v>0</v>
      </c>
      <c r="AE34" s="87">
        <f t="shared" si="22"/>
        <v>0</v>
      </c>
      <c r="AF34" s="1052">
        <f t="shared" si="23"/>
        <v>1</v>
      </c>
      <c r="AG34" s="87">
        <f t="shared" si="24"/>
        <v>0</v>
      </c>
      <c r="AH34" s="87">
        <f t="shared" si="25"/>
        <v>0</v>
      </c>
      <c r="AI34" s="1052">
        <f t="shared" si="26"/>
        <v>1</v>
      </c>
      <c r="AJ34" s="87">
        <f t="shared" si="27"/>
        <v>0</v>
      </c>
      <c r="AK34" s="87">
        <f t="shared" si="28"/>
        <v>0</v>
      </c>
      <c r="AL34" s="1052">
        <f t="shared" si="29"/>
        <v>0</v>
      </c>
      <c r="AM34" s="91">
        <f t="shared" si="30"/>
        <v>0</v>
      </c>
      <c r="AN34" s="91" t="str">
        <f t="shared" si="31"/>
        <v/>
      </c>
      <c r="AO34" s="1053">
        <f>IF(AP34="E",1,0)</f>
        <v>0</v>
      </c>
      <c r="AP34" s="1054">
        <f t="shared" si="32"/>
        <v>0</v>
      </c>
      <c r="AQ34" s="582" t="str">
        <f>+Parameter!AH34</f>
        <v>#</v>
      </c>
      <c r="AR34" s="631"/>
      <c r="AS34" s="632">
        <f>SUM(AS35:AS38)</f>
        <v>0</v>
      </c>
      <c r="AT34" s="632"/>
      <c r="AU34" s="632"/>
      <c r="AV34" s="632"/>
      <c r="AW34" s="632">
        <f>SUM(AW35:AW38)</f>
        <v>0</v>
      </c>
      <c r="AX34" s="632"/>
      <c r="AY34" s="632"/>
      <c r="AZ34" s="632"/>
      <c r="BA34" s="632">
        <f>SUM(BA35:BA38)</f>
        <v>0</v>
      </c>
      <c r="BB34" s="634">
        <f>+BA34+AW34+AS34</f>
        <v>0</v>
      </c>
      <c r="BD34" s="268"/>
      <c r="BE34" s="274">
        <f>IF($I$2=AQ34,1,IF($I$2=Jahr!$M$7,1,0))</f>
        <v>1</v>
      </c>
      <c r="BF34" s="728">
        <v>1</v>
      </c>
      <c r="BG34" s="227"/>
      <c r="BH34" s="227"/>
      <c r="BI34" s="227"/>
      <c r="BJ34" s="227"/>
      <c r="BK34" s="227"/>
      <c r="BL34" s="227"/>
      <c r="BM34" s="227"/>
      <c r="BN34" s="227"/>
      <c r="BO34" s="227"/>
      <c r="BP34" s="273"/>
      <c r="BQ34" s="273"/>
      <c r="BR34" s="273"/>
      <c r="BV34" s="1055"/>
      <c r="BW34" s="1056"/>
      <c r="BX34" s="1026"/>
    </row>
    <row r="35" spans="1:76" ht="13.35" customHeight="1" x14ac:dyDescent="0.45">
      <c r="A35" s="1003" t="str">
        <f t="shared" si="0"/>
        <v>!</v>
      </c>
      <c r="B35" s="721"/>
      <c r="C35" s="1180"/>
      <c r="D35" s="722"/>
      <c r="E35" s="585"/>
      <c r="F35" s="586"/>
      <c r="G35" s="592"/>
      <c r="H35" s="1195"/>
      <c r="I35" s="1192"/>
      <c r="J35" s="1196"/>
      <c r="K35" s="1057">
        <f t="shared" si="4"/>
        <v>0</v>
      </c>
      <c r="L35" s="1049">
        <f t="shared" si="2"/>
        <v>0</v>
      </c>
      <c r="M35" s="1050">
        <f t="shared" si="46"/>
        <v>0</v>
      </c>
      <c r="N35" s="1051">
        <f t="shared" si="5"/>
        <v>0</v>
      </c>
      <c r="O35" s="87">
        <f t="shared" si="6"/>
        <v>0</v>
      </c>
      <c r="P35" s="87" t="str">
        <f t="shared" si="7"/>
        <v/>
      </c>
      <c r="Q35" s="1052">
        <f t="shared" si="8"/>
        <v>0</v>
      </c>
      <c r="R35" s="87">
        <f t="shared" si="9"/>
        <v>0</v>
      </c>
      <c r="S35" s="87" t="str">
        <f t="shared" si="10"/>
        <v/>
      </c>
      <c r="T35" s="1052">
        <f t="shared" si="11"/>
        <v>0</v>
      </c>
      <c r="U35" s="87">
        <f t="shared" si="12"/>
        <v>0</v>
      </c>
      <c r="V35" s="87" t="str">
        <f t="shared" si="13"/>
        <v/>
      </c>
      <c r="W35" s="1052">
        <f t="shared" si="14"/>
        <v>1</v>
      </c>
      <c r="X35" s="87">
        <f t="shared" si="15"/>
        <v>0</v>
      </c>
      <c r="Y35" s="87">
        <f t="shared" si="16"/>
        <v>0</v>
      </c>
      <c r="Z35" s="1052">
        <f t="shared" si="17"/>
        <v>1</v>
      </c>
      <c r="AA35" s="87">
        <f t="shared" si="18"/>
        <v>0</v>
      </c>
      <c r="AB35" s="87">
        <f t="shared" si="19"/>
        <v>0</v>
      </c>
      <c r="AC35" s="1052">
        <f t="shared" si="20"/>
        <v>1</v>
      </c>
      <c r="AD35" s="87">
        <f t="shared" si="21"/>
        <v>0</v>
      </c>
      <c r="AE35" s="87">
        <f t="shared" si="22"/>
        <v>0</v>
      </c>
      <c r="AF35" s="1052">
        <f t="shared" si="23"/>
        <v>1</v>
      </c>
      <c r="AG35" s="87">
        <f t="shared" si="24"/>
        <v>0</v>
      </c>
      <c r="AH35" s="87">
        <f t="shared" si="25"/>
        <v>0</v>
      </c>
      <c r="AI35" s="1052">
        <f t="shared" si="26"/>
        <v>1</v>
      </c>
      <c r="AJ35" s="87">
        <f t="shared" si="27"/>
        <v>0</v>
      </c>
      <c r="AK35" s="87">
        <f t="shared" si="28"/>
        <v>0</v>
      </c>
      <c r="AL35" s="1052">
        <f t="shared" si="29"/>
        <v>0</v>
      </c>
      <c r="AM35" s="91">
        <f t="shared" si="30"/>
        <v>0</v>
      </c>
      <c r="AN35" s="91" t="str">
        <f t="shared" si="31"/>
        <v/>
      </c>
      <c r="AO35" s="1058">
        <f>+Parameter!$D$10</f>
        <v>0</v>
      </c>
      <c r="AP35" s="1054">
        <f t="shared" si="32"/>
        <v>0</v>
      </c>
      <c r="AQ35" s="398">
        <f>+Parameter!AH35</f>
        <v>0</v>
      </c>
      <c r="AR35" s="399">
        <f>+Parameter!AI35</f>
        <v>0</v>
      </c>
      <c r="AS35" s="367">
        <f>SUMIFS($I$4:$I$48,$F$4:$F$48,AQ34,$E$4:$E$48,AQ35)+SUMIFS($J$4:$J$48,$F$4:$F$48,AQ34,$E$4:$E$48,AQ35)+SUMIFS($H$4:$H$48,$F$4:$F$48,AQ34,$E$4:$E$48,AQ35)</f>
        <v>0</v>
      </c>
      <c r="AT35" s="367"/>
      <c r="AU35" s="398">
        <f>+Parameter!AL35</f>
        <v>0</v>
      </c>
      <c r="AV35" s="399">
        <f>+Parameter!AM35</f>
        <v>0</v>
      </c>
      <c r="AW35" s="367">
        <f>SUMIFS($I$4:$I$48,$F$4:$F$48,AQ34,$E$4:$E$48,AU35)+SUMIFS($J$4:$J$48,$F$4:$F$48,AQ34,$E$4:$E$48,AU35)+SUMIFS($H$4:$H$48,$F$4:$F$48,AQ34,$E$4:$E$48,AU35)</f>
        <v>0</v>
      </c>
      <c r="AX35" s="367"/>
      <c r="AY35" s="398">
        <f>+Parameter!AP35</f>
        <v>0</v>
      </c>
      <c r="AZ35" s="399">
        <f>+Parameter!AQ35</f>
        <v>0</v>
      </c>
      <c r="BA35" s="367">
        <f>SUMIFS($I$4:$I$48,$F$4:$F$48,AQ34,$E$4:$E$48,AY35)+SUMIFS($J$4:$J$48,$F$4:$F$48,AQ34,$E$4:$E$48,AY35)+SUMIFS($H$4:$H$48,$F$4:$F$48,AQ34,$E$4:$E$48,AY35)</f>
        <v>0</v>
      </c>
      <c r="BB35" s="370" t="str">
        <f>IF(AND($B$50="y",BB36&lt;&gt;0),"aktuell","")</f>
        <v/>
      </c>
      <c r="BD35" s="268"/>
      <c r="BE35" s="274">
        <f>IF($I$2=AQ34,1,IF($I$2=Jahr!$M$7,1,0))</f>
        <v>1</v>
      </c>
      <c r="BF35" s="728">
        <v>1</v>
      </c>
      <c r="BG35" s="699">
        <f t="shared" si="33"/>
        <v>0</v>
      </c>
      <c r="BH35" s="699">
        <f t="shared" si="34"/>
        <v>0</v>
      </c>
      <c r="BI35" s="699">
        <f t="shared" si="35"/>
        <v>0</v>
      </c>
      <c r="BJ35" s="700">
        <f t="shared" si="36"/>
        <v>0</v>
      </c>
      <c r="BK35" s="700">
        <f t="shared" si="37"/>
        <v>0</v>
      </c>
      <c r="BL35" s="700">
        <f t="shared" si="38"/>
        <v>0</v>
      </c>
      <c r="BM35" s="701">
        <f t="shared" si="39"/>
        <v>0</v>
      </c>
      <c r="BN35" s="701">
        <f t="shared" si="40"/>
        <v>0</v>
      </c>
      <c r="BO35" s="701">
        <f t="shared" si="41"/>
        <v>0</v>
      </c>
      <c r="BP35" s="698">
        <f t="shared" si="42"/>
        <v>0</v>
      </c>
      <c r="BQ35" s="698">
        <f t="shared" si="43"/>
        <v>0</v>
      </c>
      <c r="BR35" s="698">
        <f t="shared" si="44"/>
        <v>0</v>
      </c>
      <c r="BS35" s="270" t="s">
        <v>8</v>
      </c>
      <c r="BV35" s="1055"/>
      <c r="BW35" s="1056"/>
      <c r="BX35" s="1026"/>
    </row>
    <row r="36" spans="1:76" ht="13.35" customHeight="1" x14ac:dyDescent="0.45">
      <c r="A36" s="1003" t="str">
        <f t="shared" si="0"/>
        <v>!</v>
      </c>
      <c r="B36" s="721"/>
      <c r="C36" s="1180"/>
      <c r="D36" s="722"/>
      <c r="E36" s="585"/>
      <c r="F36" s="586"/>
      <c r="G36" s="592"/>
      <c r="H36" s="1195"/>
      <c r="I36" s="1192"/>
      <c r="J36" s="1196"/>
      <c r="K36" s="1057">
        <f t="shared" si="4"/>
        <v>0</v>
      </c>
      <c r="L36" s="1049">
        <f>IF(ISERROR(+H36+I36+J36),1,0)</f>
        <v>0</v>
      </c>
      <c r="M36" s="1050">
        <f t="shared" ref="M36:M46" si="47">IF(AND(B36&gt;0,B36&lt;&gt;"x",M35&lt;&gt;0),+M35+1,0)</f>
        <v>0</v>
      </c>
      <c r="N36" s="1051">
        <f t="shared" si="5"/>
        <v>0</v>
      </c>
      <c r="O36" s="87">
        <f t="shared" si="6"/>
        <v>0</v>
      </c>
      <c r="P36" s="87" t="str">
        <f t="shared" si="7"/>
        <v/>
      </c>
      <c r="Q36" s="1052">
        <f t="shared" si="8"/>
        <v>0</v>
      </c>
      <c r="R36" s="87">
        <f t="shared" si="9"/>
        <v>0</v>
      </c>
      <c r="S36" s="87" t="str">
        <f t="shared" si="10"/>
        <v/>
      </c>
      <c r="T36" s="1052">
        <f t="shared" si="11"/>
        <v>0</v>
      </c>
      <c r="U36" s="87">
        <f t="shared" si="12"/>
        <v>0</v>
      </c>
      <c r="V36" s="87" t="str">
        <f t="shared" si="13"/>
        <v/>
      </c>
      <c r="W36" s="1052">
        <f t="shared" si="14"/>
        <v>1</v>
      </c>
      <c r="X36" s="87">
        <f t="shared" si="15"/>
        <v>0</v>
      </c>
      <c r="Y36" s="87">
        <f t="shared" si="16"/>
        <v>0</v>
      </c>
      <c r="Z36" s="1052">
        <f t="shared" si="17"/>
        <v>1</v>
      </c>
      <c r="AA36" s="87">
        <f t="shared" si="18"/>
        <v>0</v>
      </c>
      <c r="AB36" s="87">
        <f t="shared" si="19"/>
        <v>0</v>
      </c>
      <c r="AC36" s="1052">
        <f t="shared" si="20"/>
        <v>1</v>
      </c>
      <c r="AD36" s="87">
        <f t="shared" si="21"/>
        <v>0</v>
      </c>
      <c r="AE36" s="87">
        <f t="shared" si="22"/>
        <v>0</v>
      </c>
      <c r="AF36" s="1052">
        <f t="shared" si="23"/>
        <v>1</v>
      </c>
      <c r="AG36" s="87">
        <f t="shared" si="24"/>
        <v>0</v>
      </c>
      <c r="AH36" s="87">
        <f t="shared" si="25"/>
        <v>0</v>
      </c>
      <c r="AI36" s="1052">
        <f t="shared" si="26"/>
        <v>1</v>
      </c>
      <c r="AJ36" s="87">
        <f t="shared" si="27"/>
        <v>0</v>
      </c>
      <c r="AK36" s="87">
        <f t="shared" si="28"/>
        <v>0</v>
      </c>
      <c r="AL36" s="1052">
        <f t="shared" si="29"/>
        <v>0</v>
      </c>
      <c r="AM36" s="91">
        <f t="shared" si="30"/>
        <v>0</v>
      </c>
      <c r="AN36" s="91" t="str">
        <f t="shared" si="31"/>
        <v/>
      </c>
      <c r="AO36" s="1058">
        <f>+Parameter!$D$10</f>
        <v>0</v>
      </c>
      <c r="AP36" s="1054">
        <f t="shared" si="32"/>
        <v>0</v>
      </c>
      <c r="AQ36" s="399">
        <f>+Parameter!AH36</f>
        <v>0</v>
      </c>
      <c r="AR36" s="399">
        <f>+Parameter!AI36</f>
        <v>0</v>
      </c>
      <c r="AS36" s="367">
        <f>SUMIFS($I$4:$I$48,$F$4:$F$48,AQ34,$E$4:$E$48,AQ36)+SUMIFS($J$4:$J$48,$F$4:$F$48,AQ34,$E$4:$E$48,AQ36)+SUMIFS($H$4:$H$48,$F$4:$F$48,AQ34,$E$4:$E$48,AQ36)</f>
        <v>0</v>
      </c>
      <c r="AT36" s="367"/>
      <c r="AU36" s="399">
        <f>+Parameter!AL36</f>
        <v>0</v>
      </c>
      <c r="AV36" s="399">
        <f>+Parameter!AM36</f>
        <v>0</v>
      </c>
      <c r="AW36" s="367">
        <f>SUMIFS($I$4:$I$48,$F$4:$F$48,AQ34,$E$4:$E$48,AU36)+SUMIFS($J$4:$J$48,$F$4:$F$48,AQ34,$E$4:$E$48,AU36)+SUMIFS($H$4:$H$48,$F$4:$F$48,AQ34,$E$4:$E$48,AU36)</f>
        <v>0</v>
      </c>
      <c r="AX36" s="367"/>
      <c r="AY36" s="399">
        <f>+Parameter!AP36</f>
        <v>0</v>
      </c>
      <c r="AZ36" s="399">
        <f>+Parameter!AQ36</f>
        <v>0</v>
      </c>
      <c r="BA36" s="367">
        <f>SUMIFS($I$4:$I$48,$F$4:$F$48,AQ34,$E$4:$E$48,AY36)+SUMIFS($J$4:$J$48,$F$4:$F$48,AQ34,$E$4:$E$48,AY36)+SUMIFS($H$4:$H$48,$F$4:$F$48,AQ34,$E$4:$E$48,AY36)</f>
        <v>0</v>
      </c>
      <c r="BB36" s="371">
        <f>+AH2</f>
        <v>0</v>
      </c>
      <c r="BD36" s="268"/>
      <c r="BE36" s="274">
        <f>IF($I$2=AQ34,1,IF($I$2=Jahr!$M$7,1,0))</f>
        <v>1</v>
      </c>
      <c r="BF36" s="728">
        <v>1</v>
      </c>
      <c r="BG36" s="699">
        <f t="shared" si="33"/>
        <v>0</v>
      </c>
      <c r="BH36" s="699">
        <f t="shared" si="34"/>
        <v>0</v>
      </c>
      <c r="BI36" s="699">
        <f t="shared" si="35"/>
        <v>0</v>
      </c>
      <c r="BJ36" s="700">
        <f t="shared" si="36"/>
        <v>0</v>
      </c>
      <c r="BK36" s="700">
        <f t="shared" si="37"/>
        <v>0</v>
      </c>
      <c r="BL36" s="700">
        <f t="shared" si="38"/>
        <v>0</v>
      </c>
      <c r="BM36" s="701">
        <f t="shared" si="39"/>
        <v>0</v>
      </c>
      <c r="BN36" s="701">
        <f t="shared" si="40"/>
        <v>0</v>
      </c>
      <c r="BO36" s="701">
        <f t="shared" si="41"/>
        <v>0</v>
      </c>
      <c r="BP36" s="698">
        <f t="shared" si="42"/>
        <v>0</v>
      </c>
      <c r="BQ36" s="698">
        <f t="shared" si="43"/>
        <v>0</v>
      </c>
      <c r="BR36" s="698">
        <f t="shared" si="44"/>
        <v>0</v>
      </c>
      <c r="BS36" s="275">
        <f>SUMIFS($H$4:$H$48,$F$4:$F$48,AQ34,$B$4:$B$48,"&gt;0")</f>
        <v>0</v>
      </c>
      <c r="BT36" s="275">
        <f>SUMIFS($I$4:$I$48,$F$4:$F$48,AQ34,$B$4:$B$48,"&gt;0")</f>
        <v>0</v>
      </c>
      <c r="BU36" s="275">
        <f>SUMIFS($J$4:$J$48,$F$4:$F$48,AQ34,$B$4:$B$48,"&gt;0")</f>
        <v>0</v>
      </c>
      <c r="BV36" s="276"/>
      <c r="BW36" s="1056"/>
      <c r="BX36" s="1026"/>
    </row>
    <row r="37" spans="1:76" ht="13.35" customHeight="1" x14ac:dyDescent="0.45">
      <c r="A37" s="1003" t="str">
        <f t="shared" si="0"/>
        <v>!</v>
      </c>
      <c r="B37" s="721"/>
      <c r="C37" s="1180"/>
      <c r="D37" s="722"/>
      <c r="E37" s="585"/>
      <c r="F37" s="586"/>
      <c r="G37" s="592"/>
      <c r="H37" s="1195"/>
      <c r="I37" s="1192"/>
      <c r="J37" s="1196"/>
      <c r="K37" s="1057">
        <f t="shared" si="4"/>
        <v>0</v>
      </c>
      <c r="L37" s="1049">
        <f t="shared" si="2"/>
        <v>0</v>
      </c>
      <c r="M37" s="1050">
        <f>IF(AND(B37&gt;0,B37&lt;&gt;"x",M36&lt;&gt;0),+M36+1,0)</f>
        <v>0</v>
      </c>
      <c r="N37" s="1051">
        <f t="shared" si="5"/>
        <v>0</v>
      </c>
      <c r="O37" s="87">
        <f t="shared" si="6"/>
        <v>0</v>
      </c>
      <c r="P37" s="87" t="str">
        <f t="shared" si="7"/>
        <v/>
      </c>
      <c r="Q37" s="1052">
        <f t="shared" si="8"/>
        <v>0</v>
      </c>
      <c r="R37" s="87">
        <f t="shared" si="9"/>
        <v>0</v>
      </c>
      <c r="S37" s="87" t="str">
        <f t="shared" si="10"/>
        <v/>
      </c>
      <c r="T37" s="1052">
        <f t="shared" si="11"/>
        <v>0</v>
      </c>
      <c r="U37" s="87">
        <f t="shared" si="12"/>
        <v>0</v>
      </c>
      <c r="V37" s="87" t="str">
        <f t="shared" si="13"/>
        <v/>
      </c>
      <c r="W37" s="1052">
        <f t="shared" si="14"/>
        <v>1</v>
      </c>
      <c r="X37" s="87">
        <f t="shared" si="15"/>
        <v>0</v>
      </c>
      <c r="Y37" s="87">
        <f t="shared" si="16"/>
        <v>0</v>
      </c>
      <c r="Z37" s="1052">
        <f t="shared" si="17"/>
        <v>1</v>
      </c>
      <c r="AA37" s="87">
        <f t="shared" si="18"/>
        <v>0</v>
      </c>
      <c r="AB37" s="87">
        <f t="shared" si="19"/>
        <v>0</v>
      </c>
      <c r="AC37" s="1052">
        <f t="shared" si="20"/>
        <v>1</v>
      </c>
      <c r="AD37" s="87">
        <f t="shared" si="21"/>
        <v>0</v>
      </c>
      <c r="AE37" s="87">
        <f t="shared" si="22"/>
        <v>0</v>
      </c>
      <c r="AF37" s="1052">
        <f t="shared" si="23"/>
        <v>1</v>
      </c>
      <c r="AG37" s="87">
        <f t="shared" si="24"/>
        <v>0</v>
      </c>
      <c r="AH37" s="87">
        <f t="shared" si="25"/>
        <v>0</v>
      </c>
      <c r="AI37" s="1052">
        <f t="shared" si="26"/>
        <v>1</v>
      </c>
      <c r="AJ37" s="87">
        <f t="shared" si="27"/>
        <v>0</v>
      </c>
      <c r="AK37" s="87">
        <f t="shared" si="28"/>
        <v>0</v>
      </c>
      <c r="AL37" s="1052">
        <f t="shared" si="29"/>
        <v>0</v>
      </c>
      <c r="AM37" s="91">
        <f t="shared" si="30"/>
        <v>0</v>
      </c>
      <c r="AN37" s="91" t="str">
        <f t="shared" si="31"/>
        <v/>
      </c>
      <c r="AO37" s="1058">
        <f>+Parameter!$D$10</f>
        <v>0</v>
      </c>
      <c r="AP37" s="1054">
        <f t="shared" si="32"/>
        <v>0</v>
      </c>
      <c r="AQ37" s="399">
        <f>+Parameter!AH37</f>
        <v>0</v>
      </c>
      <c r="AR37" s="399">
        <f>+Parameter!AI37</f>
        <v>0</v>
      </c>
      <c r="AS37" s="367">
        <f>SUMIFS($I$4:$I$48,$F$4:$F$48,AQ34,$E$4:$E$48,AQ37)+SUMIFS($J$4:$J$48,$F$4:$F$48,AQ34,$E$4:$E$48,AQ37)+SUMIFS($H$4:$H$48,$F$4:$F$48,AQ34,$E$4:$E$48,AQ37)</f>
        <v>0</v>
      </c>
      <c r="AT37" s="367"/>
      <c r="AU37" s="399">
        <f>+Parameter!AL37</f>
        <v>0</v>
      </c>
      <c r="AV37" s="399">
        <f>+Parameter!AM37</f>
        <v>0</v>
      </c>
      <c r="AW37" s="367">
        <f>SUMIFS($I$4:$I$48,$F$4:$F$48,AQ34,$E$4:$E$48,AU37)+SUMIFS($J$4:$J$48,$F$4:$F$48,AQ34,$E$4:$E$48,AU37)+SUMIFS($H$4:$H$48,$F$4:$F$48,AQ34,$E$4:$E$48,AU37)</f>
        <v>0</v>
      </c>
      <c r="AX37" s="367"/>
      <c r="AY37" s="399">
        <f>+Parameter!AP37</f>
        <v>0</v>
      </c>
      <c r="AZ37" s="399">
        <f>+Parameter!AQ37</f>
        <v>0</v>
      </c>
      <c r="BA37" s="367">
        <f>SUMIFS($I$4:$I$48,$F$4:$F$48,AQ34,$E$4:$E$48,AY37)+SUMIFS($J$4:$J$48,$F$4:$F$48,AQ34,$E$4:$E$48,AY37)+SUMIFS($H$4:$H$48,$F$4:$F$48,AQ34,$E$4:$E$48,AY37)</f>
        <v>0</v>
      </c>
      <c r="BB37" s="372" t="str">
        <f>IF(BB38&lt;&gt;0,"Monatsende","")</f>
        <v/>
      </c>
      <c r="BD37" s="268"/>
      <c r="BE37" s="274">
        <f>IF($I$2=AQ34,1,IF($I$2=Jahr!$M$7,1,0))</f>
        <v>1</v>
      </c>
      <c r="BF37" s="728">
        <v>1</v>
      </c>
      <c r="BG37" s="699">
        <f t="shared" si="33"/>
        <v>0</v>
      </c>
      <c r="BH37" s="699">
        <f t="shared" si="34"/>
        <v>0</v>
      </c>
      <c r="BI37" s="699">
        <f t="shared" si="35"/>
        <v>0</v>
      </c>
      <c r="BJ37" s="700">
        <f t="shared" si="36"/>
        <v>0</v>
      </c>
      <c r="BK37" s="700">
        <f t="shared" si="37"/>
        <v>0</v>
      </c>
      <c r="BL37" s="700">
        <f t="shared" si="38"/>
        <v>0</v>
      </c>
      <c r="BM37" s="701">
        <f t="shared" si="39"/>
        <v>0</v>
      </c>
      <c r="BN37" s="701">
        <f t="shared" si="40"/>
        <v>0</v>
      </c>
      <c r="BO37" s="701">
        <f t="shared" si="41"/>
        <v>0</v>
      </c>
      <c r="BP37" s="698">
        <f t="shared" si="42"/>
        <v>0</v>
      </c>
      <c r="BQ37" s="698">
        <f t="shared" si="43"/>
        <v>0</v>
      </c>
      <c r="BR37" s="698">
        <f t="shared" si="44"/>
        <v>0</v>
      </c>
      <c r="BS37" s="270" t="s">
        <v>22</v>
      </c>
      <c r="BV37" s="1055"/>
      <c r="BW37" s="1056"/>
      <c r="BX37" s="1026"/>
    </row>
    <row r="38" spans="1:76" ht="13.35" customHeight="1" x14ac:dyDescent="0.45">
      <c r="A38" s="1003" t="str">
        <f t="shared" si="0"/>
        <v>!</v>
      </c>
      <c r="B38" s="721"/>
      <c r="C38" s="1180"/>
      <c r="D38" s="722"/>
      <c r="E38" s="585"/>
      <c r="F38" s="586"/>
      <c r="G38" s="592"/>
      <c r="H38" s="1195"/>
      <c r="I38" s="1192"/>
      <c r="J38" s="1196"/>
      <c r="K38" s="1057">
        <f t="shared" si="4"/>
        <v>0</v>
      </c>
      <c r="L38" s="1049">
        <f t="shared" si="2"/>
        <v>0</v>
      </c>
      <c r="M38" s="1050">
        <f t="shared" si="47"/>
        <v>0</v>
      </c>
      <c r="N38" s="1051">
        <f t="shared" si="5"/>
        <v>0</v>
      </c>
      <c r="O38" s="87">
        <f t="shared" si="6"/>
        <v>0</v>
      </c>
      <c r="P38" s="87" t="str">
        <f t="shared" si="7"/>
        <v/>
      </c>
      <c r="Q38" s="1052">
        <f t="shared" si="8"/>
        <v>0</v>
      </c>
      <c r="R38" s="87">
        <f t="shared" si="9"/>
        <v>0</v>
      </c>
      <c r="S38" s="87" t="str">
        <f t="shared" si="10"/>
        <v/>
      </c>
      <c r="T38" s="1052">
        <f t="shared" si="11"/>
        <v>0</v>
      </c>
      <c r="U38" s="87">
        <f t="shared" si="12"/>
        <v>0</v>
      </c>
      <c r="V38" s="87" t="str">
        <f t="shared" si="13"/>
        <v/>
      </c>
      <c r="W38" s="1052">
        <f t="shared" si="14"/>
        <v>1</v>
      </c>
      <c r="X38" s="87">
        <f t="shared" si="15"/>
        <v>0</v>
      </c>
      <c r="Y38" s="87">
        <f t="shared" si="16"/>
        <v>0</v>
      </c>
      <c r="Z38" s="1052">
        <f t="shared" si="17"/>
        <v>1</v>
      </c>
      <c r="AA38" s="87">
        <f t="shared" si="18"/>
        <v>0</v>
      </c>
      <c r="AB38" s="87">
        <f t="shared" si="19"/>
        <v>0</v>
      </c>
      <c r="AC38" s="1052">
        <f t="shared" si="20"/>
        <v>1</v>
      </c>
      <c r="AD38" s="87">
        <f t="shared" si="21"/>
        <v>0</v>
      </c>
      <c r="AE38" s="87">
        <f t="shared" si="22"/>
        <v>0</v>
      </c>
      <c r="AF38" s="1052">
        <f t="shared" si="23"/>
        <v>1</v>
      </c>
      <c r="AG38" s="87">
        <f t="shared" si="24"/>
        <v>0</v>
      </c>
      <c r="AH38" s="87">
        <f t="shared" si="25"/>
        <v>0</v>
      </c>
      <c r="AI38" s="1052">
        <f t="shared" si="26"/>
        <v>1</v>
      </c>
      <c r="AJ38" s="87">
        <f t="shared" si="27"/>
        <v>0</v>
      </c>
      <c r="AK38" s="87">
        <f t="shared" si="28"/>
        <v>0</v>
      </c>
      <c r="AL38" s="1052">
        <f t="shared" si="29"/>
        <v>0</v>
      </c>
      <c r="AM38" s="91">
        <f t="shared" si="30"/>
        <v>0</v>
      </c>
      <c r="AN38" s="91" t="str">
        <f t="shared" si="31"/>
        <v/>
      </c>
      <c r="AO38" s="1058">
        <f>+Parameter!$D$10</f>
        <v>0</v>
      </c>
      <c r="AP38" s="1054">
        <f t="shared" si="32"/>
        <v>0</v>
      </c>
      <c r="AQ38" s="400">
        <f>+Parameter!AH38</f>
        <v>0</v>
      </c>
      <c r="AR38" s="400">
        <f>+Parameter!AI38</f>
        <v>0</v>
      </c>
      <c r="AS38" s="367">
        <f>SUMIFS($I$4:$I$48,$F$4:$F$48,AQ34,$E$4:$E$48,AQ38)+SUMIFS($J$4:$J$48,$F$4:$F$48,AQ34,$E$4:$E$48,AQ38)+SUMIFS($H$4:$H$48,$F$4:$F$48,AQ34,$E$4:$E$48,AQ38)</f>
        <v>0</v>
      </c>
      <c r="AT38" s="373"/>
      <c r="AU38" s="400">
        <f>+Parameter!AL38</f>
        <v>0</v>
      </c>
      <c r="AV38" s="400">
        <f>+Parameter!AM38</f>
        <v>0</v>
      </c>
      <c r="AW38" s="367">
        <f>SUMIFS($I$4:$I$48,$F$4:$F$48,AQ34,$E$4:$E$48,AU38)+SUMIFS($J$4:$J$48,$F$4:$F$48,AQ34,$E$4:$E$48,AU38)+SUMIFS($H$4:$H$48,$F$4:$F$48,AQ34,$E$4:$E$48,AU38)</f>
        <v>0</v>
      </c>
      <c r="AX38" s="373"/>
      <c r="AY38" s="400">
        <f>+Parameter!AP38</f>
        <v>0</v>
      </c>
      <c r="AZ38" s="400">
        <f>+Parameter!AQ38</f>
        <v>0</v>
      </c>
      <c r="BA38" s="367">
        <f>SUMIFS($I$4:$I$48,$F$4:$F$48,AQ34,$E$4:$E$48,AY38)+SUMIFS($J$4:$J$48,$F$4:$F$48,AQ34,$E$4:$E$48,AY38)+SUMIFS($H$4:$H$48,$F$4:$F$48,AQ34,$E$4:$E$48,AY38)</f>
        <v>0</v>
      </c>
      <c r="BB38" s="375">
        <f>+AH3</f>
        <v>0</v>
      </c>
      <c r="BD38" s="268"/>
      <c r="BE38" s="274">
        <f>IF($I$2=AQ34,1,IF($I$2=Jahr!$M$7,1,0))</f>
        <v>1</v>
      </c>
      <c r="BF38" s="728">
        <v>1</v>
      </c>
      <c r="BG38" s="702">
        <f t="shared" si="33"/>
        <v>0</v>
      </c>
      <c r="BH38" s="702">
        <f t="shared" si="34"/>
        <v>0</v>
      </c>
      <c r="BI38" s="702">
        <f t="shared" si="35"/>
        <v>0</v>
      </c>
      <c r="BJ38" s="703">
        <f t="shared" si="36"/>
        <v>0</v>
      </c>
      <c r="BK38" s="703">
        <f t="shared" si="37"/>
        <v>0</v>
      </c>
      <c r="BL38" s="703">
        <f t="shared" si="38"/>
        <v>0</v>
      </c>
      <c r="BM38" s="704">
        <f t="shared" si="39"/>
        <v>0</v>
      </c>
      <c r="BN38" s="704">
        <f t="shared" si="40"/>
        <v>0</v>
      </c>
      <c r="BO38" s="704">
        <f t="shared" si="41"/>
        <v>0</v>
      </c>
      <c r="BP38" s="705">
        <f t="shared" si="42"/>
        <v>0</v>
      </c>
      <c r="BQ38" s="705">
        <f t="shared" si="43"/>
        <v>0</v>
      </c>
      <c r="BR38" s="705">
        <f t="shared" si="44"/>
        <v>0</v>
      </c>
      <c r="BS38" s="277">
        <f>SUMIFS($H$4:$H$48,$F$4:$F$48,AQ34)</f>
        <v>0</v>
      </c>
      <c r="BT38" s="277">
        <f>SUMIFS($I$4:$I$48,$F$4:$F$48,AQ34)</f>
        <v>0</v>
      </c>
      <c r="BU38" s="277">
        <f>SUMIFS($J$4:$J$48,$F$4:$F$48,AQ34)</f>
        <v>0</v>
      </c>
      <c r="BV38" s="278">
        <f>IF($AP$2=0,+BW38-BB34,0)</f>
        <v>0</v>
      </c>
      <c r="BW38" s="1059">
        <f>+AH$50</f>
        <v>0</v>
      </c>
      <c r="BX38" s="1026"/>
    </row>
    <row r="39" spans="1:76" ht="13.35" customHeight="1" x14ac:dyDescent="0.45">
      <c r="A39" s="1003" t="str">
        <f t="shared" si="0"/>
        <v>!</v>
      </c>
      <c r="B39" s="721"/>
      <c r="C39" s="1180"/>
      <c r="D39" s="722"/>
      <c r="E39" s="585"/>
      <c r="F39" s="586"/>
      <c r="G39" s="592"/>
      <c r="H39" s="1195"/>
      <c r="I39" s="1192"/>
      <c r="J39" s="1196"/>
      <c r="K39" s="1057">
        <f t="shared" si="4"/>
        <v>0</v>
      </c>
      <c r="L39" s="1049">
        <f t="shared" si="2"/>
        <v>0</v>
      </c>
      <c r="M39" s="1050">
        <f>IF(AND(B39&gt;0,B39&lt;&gt;"x",M38&lt;&gt;0),+M38+1,0)</f>
        <v>0</v>
      </c>
      <c r="N39" s="1051">
        <f t="shared" si="5"/>
        <v>0</v>
      </c>
      <c r="O39" s="87">
        <f t="shared" si="6"/>
        <v>0</v>
      </c>
      <c r="P39" s="87" t="str">
        <f t="shared" si="7"/>
        <v/>
      </c>
      <c r="Q39" s="1052">
        <f t="shared" si="8"/>
        <v>0</v>
      </c>
      <c r="R39" s="87">
        <f t="shared" si="9"/>
        <v>0</v>
      </c>
      <c r="S39" s="87" t="str">
        <f t="shared" si="10"/>
        <v/>
      </c>
      <c r="T39" s="1052">
        <f t="shared" si="11"/>
        <v>0</v>
      </c>
      <c r="U39" s="87">
        <f t="shared" si="12"/>
        <v>0</v>
      </c>
      <c r="V39" s="87" t="str">
        <f t="shared" si="13"/>
        <v/>
      </c>
      <c r="W39" s="1052">
        <f t="shared" si="14"/>
        <v>1</v>
      </c>
      <c r="X39" s="87">
        <f t="shared" si="15"/>
        <v>0</v>
      </c>
      <c r="Y39" s="87">
        <f t="shared" si="16"/>
        <v>0</v>
      </c>
      <c r="Z39" s="1052">
        <f t="shared" si="17"/>
        <v>1</v>
      </c>
      <c r="AA39" s="87">
        <f t="shared" si="18"/>
        <v>0</v>
      </c>
      <c r="AB39" s="87">
        <f t="shared" si="19"/>
        <v>0</v>
      </c>
      <c r="AC39" s="1052">
        <f t="shared" si="20"/>
        <v>1</v>
      </c>
      <c r="AD39" s="87">
        <f t="shared" si="21"/>
        <v>0</v>
      </c>
      <c r="AE39" s="87">
        <f t="shared" si="22"/>
        <v>0</v>
      </c>
      <c r="AF39" s="1052">
        <f t="shared" si="23"/>
        <v>1</v>
      </c>
      <c r="AG39" s="87">
        <f t="shared" si="24"/>
        <v>0</v>
      </c>
      <c r="AH39" s="87">
        <f t="shared" si="25"/>
        <v>0</v>
      </c>
      <c r="AI39" s="1052">
        <f t="shared" si="26"/>
        <v>1</v>
      </c>
      <c r="AJ39" s="87">
        <f t="shared" si="27"/>
        <v>0</v>
      </c>
      <c r="AK39" s="87">
        <f t="shared" si="28"/>
        <v>0</v>
      </c>
      <c r="AL39" s="1052">
        <f t="shared" si="29"/>
        <v>0</v>
      </c>
      <c r="AM39" s="91">
        <f t="shared" si="30"/>
        <v>0</v>
      </c>
      <c r="AN39" s="91" t="str">
        <f t="shared" si="31"/>
        <v/>
      </c>
      <c r="AO39" s="1053">
        <f>IF(AP39="E",1,0)</f>
        <v>0</v>
      </c>
      <c r="AP39" s="1054">
        <f t="shared" si="32"/>
        <v>0</v>
      </c>
      <c r="AQ39" s="221" t="str">
        <f>+Parameter!AH39</f>
        <v>#</v>
      </c>
      <c r="AR39" s="631"/>
      <c r="AS39" s="632">
        <f>SUM(AS40:AS43)</f>
        <v>0</v>
      </c>
      <c r="AT39" s="632"/>
      <c r="AU39" s="632"/>
      <c r="AV39" s="632"/>
      <c r="AW39" s="632">
        <f>SUM(AW40:AW43)</f>
        <v>0</v>
      </c>
      <c r="AX39" s="632"/>
      <c r="AY39" s="632"/>
      <c r="AZ39" s="632"/>
      <c r="BA39" s="632">
        <f>SUM(BA40:BA43)</f>
        <v>0</v>
      </c>
      <c r="BB39" s="634">
        <f>+BA39+AW39+AS39</f>
        <v>0</v>
      </c>
      <c r="BD39" s="268"/>
      <c r="BE39" s="274">
        <f>IF($I$2=AQ39,1,IF($I$2=Jahr!$M$7,1,0))</f>
        <v>1</v>
      </c>
      <c r="BF39" s="728">
        <v>1</v>
      </c>
      <c r="BG39" s="227"/>
      <c r="BH39" s="227"/>
      <c r="BI39" s="227"/>
      <c r="BJ39" s="227"/>
      <c r="BK39" s="227"/>
      <c r="BL39" s="227"/>
      <c r="BM39" s="227"/>
      <c r="BN39" s="227"/>
      <c r="BO39" s="227"/>
      <c r="BP39" s="273"/>
      <c r="BQ39" s="273"/>
      <c r="BR39" s="273"/>
      <c r="BV39" s="1055"/>
      <c r="BW39" s="1056"/>
      <c r="BX39" s="1026"/>
    </row>
    <row r="40" spans="1:76" ht="13.35" customHeight="1" x14ac:dyDescent="0.45">
      <c r="A40" s="1003" t="str">
        <f t="shared" si="0"/>
        <v>!</v>
      </c>
      <c r="B40" s="721"/>
      <c r="C40" s="1180"/>
      <c r="D40" s="722"/>
      <c r="E40" s="585"/>
      <c r="F40" s="586"/>
      <c r="G40" s="592"/>
      <c r="H40" s="1195"/>
      <c r="I40" s="1192"/>
      <c r="J40" s="1196"/>
      <c r="K40" s="1057">
        <f t="shared" si="4"/>
        <v>0</v>
      </c>
      <c r="L40" s="1049">
        <f t="shared" si="2"/>
        <v>0</v>
      </c>
      <c r="M40" s="1050">
        <f t="shared" si="47"/>
        <v>0</v>
      </c>
      <c r="N40" s="1051">
        <f t="shared" si="5"/>
        <v>0</v>
      </c>
      <c r="O40" s="87">
        <f t="shared" si="6"/>
        <v>0</v>
      </c>
      <c r="P40" s="87" t="str">
        <f t="shared" si="7"/>
        <v/>
      </c>
      <c r="Q40" s="1052">
        <f t="shared" si="8"/>
        <v>0</v>
      </c>
      <c r="R40" s="87">
        <f t="shared" si="9"/>
        <v>0</v>
      </c>
      <c r="S40" s="87" t="str">
        <f t="shared" si="10"/>
        <v/>
      </c>
      <c r="T40" s="1052">
        <f t="shared" si="11"/>
        <v>0</v>
      </c>
      <c r="U40" s="87">
        <f t="shared" si="12"/>
        <v>0</v>
      </c>
      <c r="V40" s="87" t="str">
        <f t="shared" si="13"/>
        <v/>
      </c>
      <c r="W40" s="1052">
        <f t="shared" si="14"/>
        <v>1</v>
      </c>
      <c r="X40" s="87">
        <f t="shared" si="15"/>
        <v>0</v>
      </c>
      <c r="Y40" s="87">
        <f t="shared" si="16"/>
        <v>0</v>
      </c>
      <c r="Z40" s="1052">
        <f t="shared" si="17"/>
        <v>1</v>
      </c>
      <c r="AA40" s="87">
        <f t="shared" si="18"/>
        <v>0</v>
      </c>
      <c r="AB40" s="87">
        <f t="shared" si="19"/>
        <v>0</v>
      </c>
      <c r="AC40" s="1052">
        <f t="shared" si="20"/>
        <v>1</v>
      </c>
      <c r="AD40" s="87">
        <f t="shared" si="21"/>
        <v>0</v>
      </c>
      <c r="AE40" s="87">
        <f t="shared" si="22"/>
        <v>0</v>
      </c>
      <c r="AF40" s="1052">
        <f t="shared" si="23"/>
        <v>1</v>
      </c>
      <c r="AG40" s="87">
        <f t="shared" si="24"/>
        <v>0</v>
      </c>
      <c r="AH40" s="87">
        <f t="shared" si="25"/>
        <v>0</v>
      </c>
      <c r="AI40" s="1052">
        <f t="shared" si="26"/>
        <v>1</v>
      </c>
      <c r="AJ40" s="87">
        <f t="shared" si="27"/>
        <v>0</v>
      </c>
      <c r="AK40" s="87">
        <f t="shared" si="28"/>
        <v>0</v>
      </c>
      <c r="AL40" s="1052">
        <f t="shared" si="29"/>
        <v>0</v>
      </c>
      <c r="AM40" s="91">
        <f t="shared" si="30"/>
        <v>0</v>
      </c>
      <c r="AN40" s="91" t="str">
        <f t="shared" si="31"/>
        <v/>
      </c>
      <c r="AO40" s="1058">
        <f>+Parameter!$D$11</f>
        <v>0</v>
      </c>
      <c r="AP40" s="1054">
        <f t="shared" si="32"/>
        <v>0</v>
      </c>
      <c r="AQ40" s="401">
        <f>+Parameter!AH40</f>
        <v>0</v>
      </c>
      <c r="AR40" s="402">
        <f>+Parameter!AI40</f>
        <v>0</v>
      </c>
      <c r="AS40" s="403">
        <f>SUMIFS($I$4:$I$48,$F$4:$F$48,AQ39,$E$4:$E$48,AQ40)+SUMIFS($J$4:$J$48,$F$4:$F$48,AQ39,$E$4:$E$48,AQ40)+SUMIFS($H$4:$H$48,$F$4:$F$48,AQ39,$E$4:$E$48,AQ40)</f>
        <v>0</v>
      </c>
      <c r="AT40" s="379"/>
      <c r="AU40" s="401">
        <f>+Parameter!AL40</f>
        <v>0</v>
      </c>
      <c r="AV40" s="402">
        <f>+Parameter!AM40</f>
        <v>0</v>
      </c>
      <c r="AW40" s="403">
        <f>SUMIFS($I$4:$I$48,$F$4:$F$48,AQ39,$E$4:$E$48,AU40)+SUMIFS($J$4:$J$48,$F$4:$F$48,AQ39,$E$4:$E$48,AU40)+SUMIFS($H$4:$H$48,$F$4:$F$48,AQ39,$E$4:$E$48,AU40)</f>
        <v>0</v>
      </c>
      <c r="AX40" s="403"/>
      <c r="AY40" s="401">
        <f>+Parameter!AP40</f>
        <v>0</v>
      </c>
      <c r="AZ40" s="402">
        <f>+Parameter!AQ40</f>
        <v>0</v>
      </c>
      <c r="BA40" s="403">
        <f>SUMIFS($I$4:$I$48,$F$4:$F$48,AQ39,$E$4:$E$48,AY40)+SUMIFS($J$4:$J$48,$F$4:$F$48,AQ39,$E$4:$E$48,AY40)+SUMIFS($H$4:$H$48,$F$4:$F$48,AQ39,$E$4:$E$48,AY40)</f>
        <v>0</v>
      </c>
      <c r="BB40" s="370" t="str">
        <f>IF(AND($B$50="y",BB41&lt;&gt;0),"aktuell","")</f>
        <v/>
      </c>
      <c r="BD40" s="268"/>
      <c r="BE40" s="274">
        <f>IF($I$2=AQ39,1,IF($I$2=Jahr!$M$7,1,0))</f>
        <v>1</v>
      </c>
      <c r="BF40" s="728">
        <v>1</v>
      </c>
      <c r="BG40" s="699">
        <f t="shared" si="33"/>
        <v>0</v>
      </c>
      <c r="BH40" s="699">
        <f t="shared" si="34"/>
        <v>0</v>
      </c>
      <c r="BI40" s="699">
        <f t="shared" si="35"/>
        <v>0</v>
      </c>
      <c r="BJ40" s="700">
        <f t="shared" si="36"/>
        <v>0</v>
      </c>
      <c r="BK40" s="700">
        <f t="shared" si="37"/>
        <v>0</v>
      </c>
      <c r="BL40" s="700">
        <f t="shared" si="38"/>
        <v>0</v>
      </c>
      <c r="BM40" s="701">
        <f t="shared" si="39"/>
        <v>0</v>
      </c>
      <c r="BN40" s="701">
        <f t="shared" si="40"/>
        <v>0</v>
      </c>
      <c r="BO40" s="701">
        <f t="shared" si="41"/>
        <v>0</v>
      </c>
      <c r="BP40" s="698">
        <f t="shared" si="42"/>
        <v>0</v>
      </c>
      <c r="BQ40" s="698">
        <f t="shared" si="43"/>
        <v>0</v>
      </c>
      <c r="BR40" s="698">
        <f t="shared" si="44"/>
        <v>0</v>
      </c>
      <c r="BS40" s="270" t="s">
        <v>8</v>
      </c>
      <c r="BV40" s="1055"/>
      <c r="BW40" s="1056"/>
      <c r="BX40" s="1026"/>
    </row>
    <row r="41" spans="1:76" ht="13.35" customHeight="1" x14ac:dyDescent="0.45">
      <c r="A41" s="1003" t="str">
        <f t="shared" si="0"/>
        <v>!</v>
      </c>
      <c r="B41" s="721"/>
      <c r="C41" s="1180"/>
      <c r="D41" s="722"/>
      <c r="E41" s="585"/>
      <c r="F41" s="586"/>
      <c r="G41" s="592"/>
      <c r="H41" s="1195"/>
      <c r="I41" s="1192"/>
      <c r="J41" s="1196"/>
      <c r="K41" s="1057">
        <f t="shared" si="4"/>
        <v>0</v>
      </c>
      <c r="L41" s="1049">
        <f t="shared" si="2"/>
        <v>0</v>
      </c>
      <c r="M41" s="1050">
        <f t="shared" si="47"/>
        <v>0</v>
      </c>
      <c r="N41" s="1051">
        <f t="shared" si="5"/>
        <v>0</v>
      </c>
      <c r="O41" s="87">
        <f t="shared" si="6"/>
        <v>0</v>
      </c>
      <c r="P41" s="87" t="str">
        <f t="shared" si="7"/>
        <v/>
      </c>
      <c r="Q41" s="1052">
        <f t="shared" si="8"/>
        <v>0</v>
      </c>
      <c r="R41" s="87">
        <f t="shared" si="9"/>
        <v>0</v>
      </c>
      <c r="S41" s="87" t="str">
        <f t="shared" si="10"/>
        <v/>
      </c>
      <c r="T41" s="1052">
        <f t="shared" si="11"/>
        <v>0</v>
      </c>
      <c r="U41" s="87">
        <f t="shared" si="12"/>
        <v>0</v>
      </c>
      <c r="V41" s="87" t="str">
        <f t="shared" si="13"/>
        <v/>
      </c>
      <c r="W41" s="1052">
        <f t="shared" si="14"/>
        <v>1</v>
      </c>
      <c r="X41" s="87">
        <f t="shared" si="15"/>
        <v>0</v>
      </c>
      <c r="Y41" s="87">
        <f t="shared" si="16"/>
        <v>0</v>
      </c>
      <c r="Z41" s="1052">
        <f t="shared" si="17"/>
        <v>1</v>
      </c>
      <c r="AA41" s="87">
        <f t="shared" si="18"/>
        <v>0</v>
      </c>
      <c r="AB41" s="87">
        <f t="shared" si="19"/>
        <v>0</v>
      </c>
      <c r="AC41" s="1052">
        <f t="shared" si="20"/>
        <v>1</v>
      </c>
      <c r="AD41" s="87">
        <f t="shared" si="21"/>
        <v>0</v>
      </c>
      <c r="AE41" s="87">
        <f t="shared" si="22"/>
        <v>0</v>
      </c>
      <c r="AF41" s="1052">
        <f t="shared" si="23"/>
        <v>1</v>
      </c>
      <c r="AG41" s="87">
        <f t="shared" si="24"/>
        <v>0</v>
      </c>
      <c r="AH41" s="87">
        <f t="shared" si="25"/>
        <v>0</v>
      </c>
      <c r="AI41" s="1052">
        <f t="shared" si="26"/>
        <v>1</v>
      </c>
      <c r="AJ41" s="87">
        <f t="shared" si="27"/>
        <v>0</v>
      </c>
      <c r="AK41" s="87">
        <f t="shared" si="28"/>
        <v>0</v>
      </c>
      <c r="AL41" s="1052">
        <f t="shared" si="29"/>
        <v>0</v>
      </c>
      <c r="AM41" s="91">
        <f t="shared" si="30"/>
        <v>0</v>
      </c>
      <c r="AN41" s="91" t="str">
        <f t="shared" si="31"/>
        <v/>
      </c>
      <c r="AO41" s="1058">
        <f>+Parameter!$D$11</f>
        <v>0</v>
      </c>
      <c r="AP41" s="1054">
        <f t="shared" si="32"/>
        <v>0</v>
      </c>
      <c r="AQ41" s="402">
        <f>+Parameter!AH41</f>
        <v>0</v>
      </c>
      <c r="AR41" s="402">
        <f>+Parameter!AI41</f>
        <v>0</v>
      </c>
      <c r="AS41" s="403">
        <f>SUMIFS($I$4:$I$48,$F$4:$F$48,AQ39,$E$4:$E$48,AQ41)+SUMIFS($J$4:$J$48,$F$4:$F$48,AQ39,$E$4:$E$48,AQ41)+SUMIFS($H$4:$H$48,$F$4:$F$48,AQ39,$E$4:$E$48,AQ41)</f>
        <v>0</v>
      </c>
      <c r="AT41" s="379"/>
      <c r="AU41" s="402">
        <f>+Parameter!AL41</f>
        <v>0</v>
      </c>
      <c r="AV41" s="402">
        <f>+Parameter!AM41</f>
        <v>0</v>
      </c>
      <c r="AW41" s="403">
        <f>SUMIFS($I$4:$I$48,$F$4:$F$48,AQ39,$E$4:$E$48,AU41)+SUMIFS($J$4:$J$48,$F$4:$F$48,AQ39,$E$4:$E$48,AU41)+SUMIFS($H$4:$H$48,$F$4:$F$48,AQ39,$E$4:$E$48,AU41)</f>
        <v>0</v>
      </c>
      <c r="AX41" s="403"/>
      <c r="AY41" s="402">
        <f>+Parameter!AP41</f>
        <v>0</v>
      </c>
      <c r="AZ41" s="402">
        <f>+Parameter!AQ41</f>
        <v>0</v>
      </c>
      <c r="BA41" s="403">
        <f>SUMIFS($I$4:$I$48,$F$4:$F$48,AQ39,$E$4:$E$48,AY41)+SUMIFS($J$4:$J$48,$F$4:$F$48,AQ39,$E$4:$E$48,AY41)+SUMIFS($H$4:$H$48,$F$4:$F$48,AQ39,$E$4:$E$48,AY41)</f>
        <v>0</v>
      </c>
      <c r="BB41" s="371">
        <f>+AK2</f>
        <v>0</v>
      </c>
      <c r="BD41" s="268"/>
      <c r="BE41" s="274">
        <f>IF($I$2=AQ39,1,IF($I$2=Jahr!$M$7,1,0))</f>
        <v>1</v>
      </c>
      <c r="BF41" s="728">
        <v>1</v>
      </c>
      <c r="BG41" s="699">
        <f t="shared" si="33"/>
        <v>0</v>
      </c>
      <c r="BH41" s="699">
        <f t="shared" si="34"/>
        <v>0</v>
      </c>
      <c r="BI41" s="699">
        <f t="shared" si="35"/>
        <v>0</v>
      </c>
      <c r="BJ41" s="700">
        <f t="shared" si="36"/>
        <v>0</v>
      </c>
      <c r="BK41" s="700">
        <f t="shared" si="37"/>
        <v>0</v>
      </c>
      <c r="BL41" s="700">
        <f t="shared" si="38"/>
        <v>0</v>
      </c>
      <c r="BM41" s="701">
        <f t="shared" si="39"/>
        <v>0</v>
      </c>
      <c r="BN41" s="701">
        <f t="shared" si="40"/>
        <v>0</v>
      </c>
      <c r="BO41" s="701">
        <f t="shared" si="41"/>
        <v>0</v>
      </c>
      <c r="BP41" s="698">
        <f t="shared" si="42"/>
        <v>0</v>
      </c>
      <c r="BQ41" s="698">
        <f t="shared" si="43"/>
        <v>0</v>
      </c>
      <c r="BR41" s="698">
        <f t="shared" si="44"/>
        <v>0</v>
      </c>
      <c r="BS41" s="275">
        <f>SUMIFS($H$4:$H$48,$F$4:$F$48,AQ39,$B$4:$B$48,"&gt;0")</f>
        <v>0</v>
      </c>
      <c r="BT41" s="275">
        <f>SUMIFS($I$4:$I$48,$F$4:$F$48,AQ39,$B$4:$B$48,"&gt;0")</f>
        <v>0</v>
      </c>
      <c r="BU41" s="275">
        <f>SUMIFS($J$4:$J$48,$F$4:$F$48,AQ39,$B$4:$B$48,"&gt;0")</f>
        <v>0</v>
      </c>
      <c r="BV41" s="276"/>
      <c r="BW41" s="1056"/>
      <c r="BX41" s="1026"/>
    </row>
    <row r="42" spans="1:76" ht="13.35" customHeight="1" x14ac:dyDescent="0.45">
      <c r="A42" s="1003" t="str">
        <f t="shared" si="0"/>
        <v>!</v>
      </c>
      <c r="B42" s="721"/>
      <c r="C42" s="1180"/>
      <c r="D42" s="722"/>
      <c r="E42" s="585"/>
      <c r="F42" s="586"/>
      <c r="G42" s="592"/>
      <c r="H42" s="1195"/>
      <c r="I42" s="1192"/>
      <c r="J42" s="1196"/>
      <c r="K42" s="1057">
        <f t="shared" si="4"/>
        <v>0</v>
      </c>
      <c r="L42" s="1049">
        <f t="shared" si="2"/>
        <v>0</v>
      </c>
      <c r="M42" s="1050">
        <f t="shared" si="47"/>
        <v>0</v>
      </c>
      <c r="N42" s="1051">
        <f t="shared" si="5"/>
        <v>0</v>
      </c>
      <c r="O42" s="87">
        <f t="shared" si="6"/>
        <v>0</v>
      </c>
      <c r="P42" s="87" t="str">
        <f t="shared" si="7"/>
        <v/>
      </c>
      <c r="Q42" s="1052">
        <f t="shared" si="8"/>
        <v>0</v>
      </c>
      <c r="R42" s="87">
        <f t="shared" si="9"/>
        <v>0</v>
      </c>
      <c r="S42" s="87" t="str">
        <f t="shared" si="10"/>
        <v/>
      </c>
      <c r="T42" s="1052">
        <f t="shared" si="11"/>
        <v>0</v>
      </c>
      <c r="U42" s="87">
        <f t="shared" si="12"/>
        <v>0</v>
      </c>
      <c r="V42" s="87" t="str">
        <f t="shared" si="13"/>
        <v/>
      </c>
      <c r="W42" s="1052">
        <f t="shared" si="14"/>
        <v>1</v>
      </c>
      <c r="X42" s="87">
        <f t="shared" si="15"/>
        <v>0</v>
      </c>
      <c r="Y42" s="87">
        <f t="shared" si="16"/>
        <v>0</v>
      </c>
      <c r="Z42" s="1052">
        <f t="shared" si="17"/>
        <v>1</v>
      </c>
      <c r="AA42" s="87">
        <f t="shared" si="18"/>
        <v>0</v>
      </c>
      <c r="AB42" s="87">
        <f t="shared" si="19"/>
        <v>0</v>
      </c>
      <c r="AC42" s="1052">
        <f t="shared" si="20"/>
        <v>1</v>
      </c>
      <c r="AD42" s="87">
        <f t="shared" si="21"/>
        <v>0</v>
      </c>
      <c r="AE42" s="87">
        <f t="shared" si="22"/>
        <v>0</v>
      </c>
      <c r="AF42" s="1052">
        <f t="shared" si="23"/>
        <v>1</v>
      </c>
      <c r="AG42" s="87">
        <f t="shared" si="24"/>
        <v>0</v>
      </c>
      <c r="AH42" s="87">
        <f t="shared" si="25"/>
        <v>0</v>
      </c>
      <c r="AI42" s="1052">
        <f t="shared" si="26"/>
        <v>1</v>
      </c>
      <c r="AJ42" s="87">
        <f t="shared" si="27"/>
        <v>0</v>
      </c>
      <c r="AK42" s="87">
        <f t="shared" si="28"/>
        <v>0</v>
      </c>
      <c r="AL42" s="1052">
        <f t="shared" si="29"/>
        <v>0</v>
      </c>
      <c r="AM42" s="91">
        <f t="shared" si="30"/>
        <v>0</v>
      </c>
      <c r="AN42" s="91" t="str">
        <f t="shared" si="31"/>
        <v/>
      </c>
      <c r="AO42" s="1058">
        <f>+Parameter!$D$11</f>
        <v>0</v>
      </c>
      <c r="AP42" s="1054">
        <f t="shared" si="32"/>
        <v>0</v>
      </c>
      <c r="AQ42" s="402">
        <f>+Parameter!AH42</f>
        <v>0</v>
      </c>
      <c r="AR42" s="402">
        <f>+Parameter!AI42</f>
        <v>0</v>
      </c>
      <c r="AS42" s="403">
        <f>SUMIFS($I$4:$I$48,$F$4:$F$48,AQ39,$E$4:$E$48,AQ42)+SUMIFS($J$4:$J$48,$F$4:$F$48,AQ39,$E$4:$E$48,AQ42)+SUMIFS($H$4:$H$48,$F$4:$F$48,AQ39,$E$4:$E$48,AQ42)</f>
        <v>0</v>
      </c>
      <c r="AT42" s="379"/>
      <c r="AU42" s="402">
        <f>+Parameter!AL42</f>
        <v>0</v>
      </c>
      <c r="AV42" s="402">
        <f>+Parameter!AM42</f>
        <v>0</v>
      </c>
      <c r="AW42" s="403">
        <f>SUMIFS($I$4:$I$48,$F$4:$F$48,AQ39,$E$4:$E$48,AU42)+SUMIFS($J$4:$J$48,$F$4:$F$48,AQ39,$E$4:$E$48,AU42)+SUMIFS($H$4:$H$48,$F$4:$F$48,AQ39,$E$4:$E$48,AU42)</f>
        <v>0</v>
      </c>
      <c r="AX42" s="403"/>
      <c r="AY42" s="402">
        <f>+Parameter!AP42</f>
        <v>0</v>
      </c>
      <c r="AZ42" s="402">
        <f>+Parameter!AQ42</f>
        <v>0</v>
      </c>
      <c r="BA42" s="403">
        <f>SUMIFS($I$4:$I$48,$F$4:$F$48,AQ39,$E$4:$E$48,AY42)+SUMIFS($J$4:$J$48,$F$4:$F$48,AQ39,$E$4:$E$48,AY42)+SUMIFS($H$4:$H$48,$F$4:$F$48,AQ39,$E$4:$E$48,AY42)</f>
        <v>0</v>
      </c>
      <c r="BB42" s="372" t="str">
        <f>IF(BB43&lt;&gt;0,"Monatsende","")</f>
        <v/>
      </c>
      <c r="BD42" s="268"/>
      <c r="BE42" s="274">
        <f>IF($I$2=AQ39,1,IF($I$2=Jahr!$M$7,1,0))</f>
        <v>1</v>
      </c>
      <c r="BF42" s="728">
        <v>1</v>
      </c>
      <c r="BG42" s="699">
        <f t="shared" si="33"/>
        <v>0</v>
      </c>
      <c r="BH42" s="699">
        <f t="shared" si="34"/>
        <v>0</v>
      </c>
      <c r="BI42" s="699">
        <f t="shared" si="35"/>
        <v>0</v>
      </c>
      <c r="BJ42" s="700">
        <f t="shared" si="36"/>
        <v>0</v>
      </c>
      <c r="BK42" s="700">
        <f t="shared" si="37"/>
        <v>0</v>
      </c>
      <c r="BL42" s="700">
        <f t="shared" si="38"/>
        <v>0</v>
      </c>
      <c r="BM42" s="701">
        <f t="shared" si="39"/>
        <v>0</v>
      </c>
      <c r="BN42" s="701">
        <f t="shared" si="40"/>
        <v>0</v>
      </c>
      <c r="BO42" s="701">
        <f t="shared" si="41"/>
        <v>0</v>
      </c>
      <c r="BP42" s="698">
        <f t="shared" si="42"/>
        <v>0</v>
      </c>
      <c r="BQ42" s="698">
        <f t="shared" si="43"/>
        <v>0</v>
      </c>
      <c r="BR42" s="698">
        <f t="shared" si="44"/>
        <v>0</v>
      </c>
      <c r="BS42" s="270" t="s">
        <v>22</v>
      </c>
      <c r="BV42" s="1055"/>
      <c r="BW42" s="1056"/>
      <c r="BX42" s="1026"/>
    </row>
    <row r="43" spans="1:76" ht="13.35" customHeight="1" x14ac:dyDescent="0.45">
      <c r="A43" s="1003" t="str">
        <f t="shared" si="0"/>
        <v>!</v>
      </c>
      <c r="B43" s="721"/>
      <c r="C43" s="1180"/>
      <c r="D43" s="722"/>
      <c r="E43" s="585"/>
      <c r="F43" s="586"/>
      <c r="G43" s="592"/>
      <c r="H43" s="1195"/>
      <c r="I43" s="1192"/>
      <c r="J43" s="1196"/>
      <c r="K43" s="1057">
        <f t="shared" si="4"/>
        <v>0</v>
      </c>
      <c r="L43" s="1049">
        <f t="shared" si="2"/>
        <v>0</v>
      </c>
      <c r="M43" s="1050">
        <f t="shared" si="47"/>
        <v>0</v>
      </c>
      <c r="N43" s="1051">
        <f t="shared" si="5"/>
        <v>0</v>
      </c>
      <c r="O43" s="87">
        <f t="shared" si="6"/>
        <v>0</v>
      </c>
      <c r="P43" s="87" t="str">
        <f t="shared" si="7"/>
        <v/>
      </c>
      <c r="Q43" s="1052">
        <f t="shared" si="8"/>
        <v>0</v>
      </c>
      <c r="R43" s="87">
        <f t="shared" si="9"/>
        <v>0</v>
      </c>
      <c r="S43" s="87" t="str">
        <f t="shared" si="10"/>
        <v/>
      </c>
      <c r="T43" s="1052">
        <f t="shared" si="11"/>
        <v>0</v>
      </c>
      <c r="U43" s="87">
        <f t="shared" si="12"/>
        <v>0</v>
      </c>
      <c r="V43" s="87" t="str">
        <f t="shared" si="13"/>
        <v/>
      </c>
      <c r="W43" s="1052">
        <f t="shared" si="14"/>
        <v>1</v>
      </c>
      <c r="X43" s="87">
        <f t="shared" si="15"/>
        <v>0</v>
      </c>
      <c r="Y43" s="87">
        <f t="shared" si="16"/>
        <v>0</v>
      </c>
      <c r="Z43" s="1052">
        <f t="shared" si="17"/>
        <v>1</v>
      </c>
      <c r="AA43" s="87">
        <f t="shared" si="18"/>
        <v>0</v>
      </c>
      <c r="AB43" s="87">
        <f t="shared" si="19"/>
        <v>0</v>
      </c>
      <c r="AC43" s="1052">
        <f t="shared" si="20"/>
        <v>1</v>
      </c>
      <c r="AD43" s="87">
        <f t="shared" si="21"/>
        <v>0</v>
      </c>
      <c r="AE43" s="87">
        <f t="shared" si="22"/>
        <v>0</v>
      </c>
      <c r="AF43" s="1052">
        <f t="shared" si="23"/>
        <v>1</v>
      </c>
      <c r="AG43" s="87">
        <f t="shared" si="24"/>
        <v>0</v>
      </c>
      <c r="AH43" s="87">
        <f t="shared" si="25"/>
        <v>0</v>
      </c>
      <c r="AI43" s="1052">
        <f t="shared" si="26"/>
        <v>1</v>
      </c>
      <c r="AJ43" s="87">
        <f t="shared" si="27"/>
        <v>0</v>
      </c>
      <c r="AK43" s="87">
        <f t="shared" si="28"/>
        <v>0</v>
      </c>
      <c r="AL43" s="1052">
        <f t="shared" si="29"/>
        <v>0</v>
      </c>
      <c r="AM43" s="91">
        <f t="shared" si="30"/>
        <v>0</v>
      </c>
      <c r="AN43" s="91" t="str">
        <f t="shared" si="31"/>
        <v/>
      </c>
      <c r="AO43" s="1058">
        <f>+Parameter!$D$11</f>
        <v>0</v>
      </c>
      <c r="AP43" s="1054">
        <f t="shared" si="32"/>
        <v>0</v>
      </c>
      <c r="AQ43" s="404">
        <f>+Parameter!AH43</f>
        <v>0</v>
      </c>
      <c r="AR43" s="404">
        <f>+Parameter!AI43</f>
        <v>0</v>
      </c>
      <c r="AS43" s="405">
        <f>SUMIFS($I$4:$I$48,$F$4:$F$48,AQ39,$E$4:$E$48,AQ43)+SUMIFS($J$4:$J$48,$F$4:$F$48,AQ39,$E$4:$E$48,AQ43)+SUMIFS($H$4:$H$48,$F$4:$F$48,AQ39,$E$4:$E$48,AQ43)</f>
        <v>0</v>
      </c>
      <c r="AT43" s="382"/>
      <c r="AU43" s="404">
        <f>+Parameter!AL43</f>
        <v>0</v>
      </c>
      <c r="AV43" s="404">
        <f>+Parameter!AM43</f>
        <v>0</v>
      </c>
      <c r="AW43" s="405">
        <f>SUMIFS($I$4:$I$48,$F$4:$F$48,AQ39,$E$4:$E$48,AU43)+SUMIFS($J$4:$J$48,$F$4:$F$48,AQ39,$E$4:$E$48,AU43)+SUMIFS($H$4:$H$48,$F$4:$F$48,AQ39,$E$4:$E$48,AU43)</f>
        <v>0</v>
      </c>
      <c r="AX43" s="405"/>
      <c r="AY43" s="404">
        <f>+Parameter!AP43</f>
        <v>0</v>
      </c>
      <c r="AZ43" s="404">
        <f>+Parameter!AQ43</f>
        <v>0</v>
      </c>
      <c r="BA43" s="405">
        <f>SUMIFS($I$4:$I$48,$F$4:$F$48,AQ39,$E$4:$E$48,AY43)+SUMIFS($J$4:$J$48,$F$4:$F$48,AQ39,$E$4:$E$48,AY43)+SUMIFS($H$4:$H$48,$F$4:$F$48,AQ39,$E$4:$E$48,AY43)</f>
        <v>0</v>
      </c>
      <c r="BB43" s="375">
        <f>+AK3</f>
        <v>0</v>
      </c>
      <c r="BD43" s="268"/>
      <c r="BE43" s="274">
        <f>IF($I$2=AQ39,1,IF($I$2=Jahr!$M$7,1,0))</f>
        <v>1</v>
      </c>
      <c r="BF43" s="728">
        <v>1</v>
      </c>
      <c r="BG43" s="702">
        <f t="shared" si="33"/>
        <v>0</v>
      </c>
      <c r="BH43" s="702">
        <f t="shared" si="34"/>
        <v>0</v>
      </c>
      <c r="BI43" s="702">
        <f t="shared" si="35"/>
        <v>0</v>
      </c>
      <c r="BJ43" s="703">
        <f t="shared" si="36"/>
        <v>0</v>
      </c>
      <c r="BK43" s="703">
        <f t="shared" si="37"/>
        <v>0</v>
      </c>
      <c r="BL43" s="703">
        <f t="shared" si="38"/>
        <v>0</v>
      </c>
      <c r="BM43" s="704">
        <f t="shared" si="39"/>
        <v>0</v>
      </c>
      <c r="BN43" s="704">
        <f t="shared" si="40"/>
        <v>0</v>
      </c>
      <c r="BO43" s="704">
        <f t="shared" si="41"/>
        <v>0</v>
      </c>
      <c r="BP43" s="705">
        <f t="shared" si="42"/>
        <v>0</v>
      </c>
      <c r="BQ43" s="705">
        <f t="shared" si="43"/>
        <v>0</v>
      </c>
      <c r="BR43" s="705">
        <f t="shared" si="44"/>
        <v>0</v>
      </c>
      <c r="BS43" s="277">
        <f>SUMIFS($H$4:$H$48,$F$4:$F$48,AQ39)</f>
        <v>0</v>
      </c>
      <c r="BT43" s="277">
        <f>SUMIFS($I$4:$I$48,$F$4:$F$48,AQ39)</f>
        <v>0</v>
      </c>
      <c r="BU43" s="277">
        <f>SUMIFS($J$4:$J$48,$F$4:$F$48,AQ39)</f>
        <v>0</v>
      </c>
      <c r="BV43" s="278">
        <f>IF($AP$2=0,+BW43-BB39,0)</f>
        <v>0</v>
      </c>
      <c r="BW43" s="1059">
        <f>+AK$50</f>
        <v>0</v>
      </c>
      <c r="BX43" s="1026"/>
    </row>
    <row r="44" spans="1:76" ht="13.35" customHeight="1" x14ac:dyDescent="0.45">
      <c r="A44" s="1003" t="str">
        <f t="shared" si="0"/>
        <v>!</v>
      </c>
      <c r="B44" s="721"/>
      <c r="C44" s="1180"/>
      <c r="D44" s="722"/>
      <c r="E44" s="585"/>
      <c r="F44" s="586"/>
      <c r="G44" s="592"/>
      <c r="H44" s="1195"/>
      <c r="I44" s="1192"/>
      <c r="J44" s="1196"/>
      <c r="K44" s="1057">
        <f t="shared" si="4"/>
        <v>0</v>
      </c>
      <c r="L44" s="1049">
        <f t="shared" si="2"/>
        <v>0</v>
      </c>
      <c r="M44" s="1050">
        <f t="shared" si="47"/>
        <v>0</v>
      </c>
      <c r="N44" s="1051">
        <f t="shared" si="5"/>
        <v>0</v>
      </c>
      <c r="O44" s="87">
        <f t="shared" si="6"/>
        <v>0</v>
      </c>
      <c r="P44" s="87" t="str">
        <f t="shared" si="7"/>
        <v/>
      </c>
      <c r="Q44" s="1052">
        <f t="shared" si="8"/>
        <v>0</v>
      </c>
      <c r="R44" s="87">
        <f t="shared" si="9"/>
        <v>0</v>
      </c>
      <c r="S44" s="87" t="str">
        <f t="shared" si="10"/>
        <v/>
      </c>
      <c r="T44" s="1052">
        <f t="shared" si="11"/>
        <v>0</v>
      </c>
      <c r="U44" s="87">
        <f t="shared" si="12"/>
        <v>0</v>
      </c>
      <c r="V44" s="87" t="str">
        <f t="shared" si="13"/>
        <v/>
      </c>
      <c r="W44" s="1052">
        <f t="shared" si="14"/>
        <v>1</v>
      </c>
      <c r="X44" s="87">
        <f t="shared" si="15"/>
        <v>0</v>
      </c>
      <c r="Y44" s="87">
        <f t="shared" si="16"/>
        <v>0</v>
      </c>
      <c r="Z44" s="1052">
        <f t="shared" si="17"/>
        <v>1</v>
      </c>
      <c r="AA44" s="87">
        <f t="shared" si="18"/>
        <v>0</v>
      </c>
      <c r="AB44" s="87">
        <f t="shared" si="19"/>
        <v>0</v>
      </c>
      <c r="AC44" s="1052">
        <f t="shared" si="20"/>
        <v>1</v>
      </c>
      <c r="AD44" s="87">
        <f t="shared" si="21"/>
        <v>0</v>
      </c>
      <c r="AE44" s="87">
        <f t="shared" si="22"/>
        <v>0</v>
      </c>
      <c r="AF44" s="1052">
        <f t="shared" si="23"/>
        <v>1</v>
      </c>
      <c r="AG44" s="87">
        <f t="shared" si="24"/>
        <v>0</v>
      </c>
      <c r="AH44" s="87">
        <f t="shared" si="25"/>
        <v>0</v>
      </c>
      <c r="AI44" s="1052">
        <f t="shared" si="26"/>
        <v>1</v>
      </c>
      <c r="AJ44" s="87">
        <f t="shared" si="27"/>
        <v>0</v>
      </c>
      <c r="AK44" s="87">
        <f t="shared" si="28"/>
        <v>0</v>
      </c>
      <c r="AL44" s="1052">
        <f t="shared" si="29"/>
        <v>0</v>
      </c>
      <c r="AM44" s="91">
        <f t="shared" si="30"/>
        <v>0</v>
      </c>
      <c r="AN44" s="91" t="str">
        <f t="shared" si="31"/>
        <v/>
      </c>
      <c r="AO44" s="1060"/>
      <c r="AP44" s="1054">
        <f t="shared" si="32"/>
        <v>0</v>
      </c>
      <c r="AQ44" s="1390" t="str">
        <f>+Jahr!P27</f>
        <v/>
      </c>
      <c r="AR44" s="1390"/>
      <c r="AS44" s="1390"/>
      <c r="AT44" s="1390"/>
      <c r="AU44" s="1390"/>
      <c r="AV44" s="1390"/>
      <c r="AZ44" s="499"/>
      <c r="BA44" s="500" t="str">
        <f>IF(BB44&lt;&gt;0,"Gesamt aktuell gebucht: ","")</f>
        <v/>
      </c>
      <c r="BB44" s="501">
        <f>+BB6+BB11+BB16+BB21+BB26+BB31+BB36+BB41+BB46</f>
        <v>0</v>
      </c>
      <c r="BD44" s="268"/>
      <c r="BE44" s="274">
        <f>IF($I$2=AQ40,1,IF($I$2=Jahr!$M$7,1,0))</f>
        <v>1</v>
      </c>
      <c r="BF44" s="728">
        <v>1</v>
      </c>
      <c r="BG44" s="712"/>
      <c r="BK44" s="271"/>
      <c r="BL44" s="271"/>
      <c r="BM44" s="271"/>
      <c r="BN44" s="271"/>
      <c r="BO44" s="271"/>
      <c r="BP44" s="271"/>
      <c r="BQ44" s="271"/>
      <c r="BR44" s="271"/>
      <c r="BV44" s="1055"/>
      <c r="BW44" s="1056"/>
      <c r="BX44" s="1026"/>
    </row>
    <row r="45" spans="1:76" ht="13.35" customHeight="1" x14ac:dyDescent="0.2">
      <c r="A45" s="1003" t="str">
        <f t="shared" si="0"/>
        <v>!</v>
      </c>
      <c r="B45" s="721"/>
      <c r="C45" s="1180"/>
      <c r="D45" s="722"/>
      <c r="E45" s="585"/>
      <c r="F45" s="586"/>
      <c r="G45" s="592"/>
      <c r="H45" s="1195"/>
      <c r="I45" s="1192"/>
      <c r="J45" s="1196"/>
      <c r="K45" s="1057">
        <f t="shared" si="4"/>
        <v>0</v>
      </c>
      <c r="L45" s="1049">
        <f t="shared" si="2"/>
        <v>0</v>
      </c>
      <c r="M45" s="1050">
        <f t="shared" si="47"/>
        <v>0</v>
      </c>
      <c r="N45" s="1051">
        <f t="shared" si="5"/>
        <v>0</v>
      </c>
      <c r="O45" s="87">
        <f t="shared" si="6"/>
        <v>0</v>
      </c>
      <c r="P45" s="87" t="str">
        <f t="shared" si="7"/>
        <v/>
      </c>
      <c r="Q45" s="1052">
        <f t="shared" si="8"/>
        <v>0</v>
      </c>
      <c r="R45" s="87">
        <f t="shared" si="9"/>
        <v>0</v>
      </c>
      <c r="S45" s="87" t="str">
        <f t="shared" si="10"/>
        <v/>
      </c>
      <c r="T45" s="1052">
        <f t="shared" si="11"/>
        <v>0</v>
      </c>
      <c r="U45" s="87">
        <f t="shared" si="12"/>
        <v>0</v>
      </c>
      <c r="V45" s="87" t="str">
        <f t="shared" si="13"/>
        <v/>
      </c>
      <c r="W45" s="1052">
        <f t="shared" si="14"/>
        <v>1</v>
      </c>
      <c r="X45" s="87">
        <f t="shared" si="15"/>
        <v>0</v>
      </c>
      <c r="Y45" s="87">
        <f t="shared" si="16"/>
        <v>0</v>
      </c>
      <c r="Z45" s="1052">
        <f t="shared" si="17"/>
        <v>1</v>
      </c>
      <c r="AA45" s="87">
        <f t="shared" si="18"/>
        <v>0</v>
      </c>
      <c r="AB45" s="87">
        <f t="shared" si="19"/>
        <v>0</v>
      </c>
      <c r="AC45" s="1052">
        <f t="shared" si="20"/>
        <v>1</v>
      </c>
      <c r="AD45" s="87">
        <f t="shared" si="21"/>
        <v>0</v>
      </c>
      <c r="AE45" s="87">
        <f t="shared" si="22"/>
        <v>0</v>
      </c>
      <c r="AF45" s="1052">
        <f t="shared" si="23"/>
        <v>1</v>
      </c>
      <c r="AG45" s="87">
        <f t="shared" si="24"/>
        <v>0</v>
      </c>
      <c r="AH45" s="87">
        <f t="shared" si="25"/>
        <v>0</v>
      </c>
      <c r="AI45" s="1052">
        <f t="shared" si="26"/>
        <v>1</v>
      </c>
      <c r="AJ45" s="87">
        <f t="shared" si="27"/>
        <v>0</v>
      </c>
      <c r="AK45" s="87">
        <f t="shared" si="28"/>
        <v>0</v>
      </c>
      <c r="AL45" s="1052">
        <f t="shared" si="29"/>
        <v>0</v>
      </c>
      <c r="AM45" s="91">
        <f t="shared" si="30"/>
        <v>0</v>
      </c>
      <c r="AN45" s="91" t="str">
        <f t="shared" si="31"/>
        <v/>
      </c>
      <c r="AO45" s="1061"/>
      <c r="AP45" s="1054">
        <f t="shared" si="32"/>
        <v>0</v>
      </c>
      <c r="AQ45" s="200" t="str">
        <f>+Parameter!AH45</f>
        <v>X</v>
      </c>
      <c r="AR45" s="1386" t="s">
        <v>16</v>
      </c>
      <c r="AS45" s="1386"/>
      <c r="AT45" s="1386"/>
      <c r="AU45" s="1386"/>
      <c r="AV45" s="1386"/>
      <c r="AW45" s="1386"/>
      <c r="AX45" s="1386"/>
      <c r="AY45" s="1386"/>
      <c r="AZ45" s="1386"/>
      <c r="BA45" s="201" t="s">
        <v>27</v>
      </c>
      <c r="BB45" s="406">
        <f>+BB39+BB34+BB29+BB24+BB19+BB14+BB9+BB4+AZ46-H50-P60</f>
        <v>0</v>
      </c>
      <c r="BD45" s="268"/>
      <c r="BE45" s="274">
        <f>IF($I$2=AQ41,1,IF($I$2=Jahr!$M$7,1,0))</f>
        <v>1</v>
      </c>
      <c r="BF45" s="728">
        <v>1</v>
      </c>
      <c r="BV45" s="1055"/>
      <c r="BW45" s="1056"/>
      <c r="BX45" s="1026"/>
    </row>
    <row r="46" spans="1:76" ht="13.35" customHeight="1" x14ac:dyDescent="0.45">
      <c r="A46" s="1003" t="str">
        <f t="shared" si="0"/>
        <v>!</v>
      </c>
      <c r="B46" s="721"/>
      <c r="C46" s="1180"/>
      <c r="D46" s="722"/>
      <c r="E46" s="585"/>
      <c r="F46" s="586"/>
      <c r="G46" s="592"/>
      <c r="H46" s="1195"/>
      <c r="I46" s="1192"/>
      <c r="J46" s="1196"/>
      <c r="K46" s="1057">
        <f t="shared" si="4"/>
        <v>0</v>
      </c>
      <c r="L46" s="1049">
        <f t="shared" si="2"/>
        <v>0</v>
      </c>
      <c r="M46" s="1050">
        <f t="shared" si="47"/>
        <v>0</v>
      </c>
      <c r="N46" s="1051">
        <f t="shared" si="5"/>
        <v>0</v>
      </c>
      <c r="O46" s="87">
        <f t="shared" si="6"/>
        <v>0</v>
      </c>
      <c r="P46" s="87" t="str">
        <f t="shared" si="7"/>
        <v/>
      </c>
      <c r="Q46" s="1052">
        <f t="shared" si="8"/>
        <v>0</v>
      </c>
      <c r="R46" s="87">
        <f t="shared" si="9"/>
        <v>0</v>
      </c>
      <c r="S46" s="87" t="str">
        <f t="shared" si="10"/>
        <v/>
      </c>
      <c r="T46" s="1052">
        <f t="shared" si="11"/>
        <v>0</v>
      </c>
      <c r="U46" s="87">
        <f t="shared" si="12"/>
        <v>0</v>
      </c>
      <c r="V46" s="87" t="str">
        <f t="shared" si="13"/>
        <v/>
      </c>
      <c r="W46" s="1052">
        <f t="shared" si="14"/>
        <v>1</v>
      </c>
      <c r="X46" s="87">
        <f t="shared" si="15"/>
        <v>0</v>
      </c>
      <c r="Y46" s="87">
        <f t="shared" si="16"/>
        <v>0</v>
      </c>
      <c r="Z46" s="1052">
        <f t="shared" si="17"/>
        <v>1</v>
      </c>
      <c r="AA46" s="87">
        <f t="shared" si="18"/>
        <v>0</v>
      </c>
      <c r="AB46" s="87">
        <f t="shared" si="19"/>
        <v>0</v>
      </c>
      <c r="AC46" s="1052">
        <f t="shared" si="20"/>
        <v>1</v>
      </c>
      <c r="AD46" s="87">
        <f t="shared" si="21"/>
        <v>0</v>
      </c>
      <c r="AE46" s="87">
        <f t="shared" si="22"/>
        <v>0</v>
      </c>
      <c r="AF46" s="1052">
        <f t="shared" si="23"/>
        <v>1</v>
      </c>
      <c r="AG46" s="87">
        <f t="shared" si="24"/>
        <v>0</v>
      </c>
      <c r="AH46" s="87">
        <f t="shared" si="25"/>
        <v>0</v>
      </c>
      <c r="AI46" s="1052">
        <f t="shared" si="26"/>
        <v>1</v>
      </c>
      <c r="AJ46" s="87">
        <f t="shared" si="27"/>
        <v>0</v>
      </c>
      <c r="AK46" s="87">
        <f t="shared" si="28"/>
        <v>0</v>
      </c>
      <c r="AL46" s="1052">
        <f t="shared" si="29"/>
        <v>0</v>
      </c>
      <c r="AM46" s="91">
        <f t="shared" si="30"/>
        <v>0</v>
      </c>
      <c r="AN46" s="91" t="str">
        <f t="shared" si="31"/>
        <v/>
      </c>
      <c r="AO46" s="1062"/>
      <c r="AP46" s="1054">
        <f t="shared" si="32"/>
        <v>0</v>
      </c>
      <c r="AQ46" s="627" t="s">
        <v>89</v>
      </c>
      <c r="AR46" s="627"/>
      <c r="AS46" s="628"/>
      <c r="AT46" s="629"/>
      <c r="AU46" s="1063" t="s">
        <v>10</v>
      </c>
      <c r="AV46" s="1063" t="s">
        <v>28</v>
      </c>
      <c r="AW46" s="1063"/>
      <c r="AX46" s="1063"/>
      <c r="AY46" s="1063"/>
      <c r="AZ46" s="630">
        <f>SUMIFS($I$4:$I$48,$F$4:$F$48,AQ45,$E$4:$E$48,AQ45)+SUMIFS($J$4:$J$48,$F$4:$F$48,AQ45,$E$4:$E$48,AQ45)+SUMIFS($H$4:$H$48,$F$4:$F$48,AQ45,$E$4:$E$48,AQ45)</f>
        <v>0</v>
      </c>
      <c r="BA46" s="616" t="str">
        <f>IF(BB46&lt;&gt;0,"aktuell","")</f>
        <v/>
      </c>
      <c r="BB46" s="617">
        <f>+AN2</f>
        <v>0</v>
      </c>
      <c r="BD46" s="268"/>
      <c r="BE46" s="274">
        <f>IF($I$2=AQ42,1,IF($I$2=Jahr!$M$7,1,0))</f>
        <v>1</v>
      </c>
      <c r="BF46" s="728">
        <v>1</v>
      </c>
      <c r="BG46" s="724"/>
      <c r="BH46" s="693"/>
      <c r="BP46" s="279" t="s">
        <v>8</v>
      </c>
      <c r="BQ46" s="279"/>
      <c r="BR46" s="279"/>
      <c r="BS46" s="275">
        <f>SUMIFS($H$4:$H$48,$F$4:$F$48,AQ45,$B$4:$B$48,"&gt;0")</f>
        <v>0</v>
      </c>
      <c r="BT46" s="275">
        <f>SUMIFS($I$4:$I$48,$F$4:$F$48,AQ45,$B$4:$B$48,"&gt;0")</f>
        <v>0</v>
      </c>
      <c r="BU46" s="275">
        <f>SUMIFS($J$4:$J$48,$F$4:$F$48,AQ45,$B$4:$B$48,"&gt;0")</f>
        <v>0</v>
      </c>
      <c r="BV46" s="276"/>
      <c r="BW46" s="1056"/>
      <c r="BX46" s="1026"/>
    </row>
    <row r="47" spans="1:76" ht="13.35" customHeight="1" thickBot="1" x14ac:dyDescent="0.5">
      <c r="A47" s="1003" t="str">
        <f t="shared" si="0"/>
        <v>!</v>
      </c>
      <c r="B47" s="721"/>
      <c r="C47" s="1180"/>
      <c r="D47" s="722"/>
      <c r="E47" s="585"/>
      <c r="F47" s="586"/>
      <c r="G47" s="592"/>
      <c r="H47" s="1195"/>
      <c r="I47" s="1192"/>
      <c r="J47" s="1196"/>
      <c r="K47" s="1057">
        <f t="shared" si="4"/>
        <v>0</v>
      </c>
      <c r="L47" s="1064">
        <f t="shared" si="2"/>
        <v>0</v>
      </c>
      <c r="M47" s="1050">
        <f>IF(AND(B47&gt;0,B47&lt;&gt;"x",M46&lt;&gt;0),+M46+1,0)</f>
        <v>0</v>
      </c>
      <c r="N47" s="1051">
        <f t="shared" si="5"/>
        <v>0</v>
      </c>
      <c r="O47" s="87">
        <f t="shared" si="6"/>
        <v>0</v>
      </c>
      <c r="P47" s="87" t="str">
        <f t="shared" si="7"/>
        <v/>
      </c>
      <c r="Q47" s="1052">
        <f t="shared" si="8"/>
        <v>0</v>
      </c>
      <c r="R47" s="87">
        <f t="shared" si="9"/>
        <v>0</v>
      </c>
      <c r="S47" s="87" t="str">
        <f t="shared" si="10"/>
        <v/>
      </c>
      <c r="T47" s="1052">
        <f t="shared" si="11"/>
        <v>0</v>
      </c>
      <c r="U47" s="87">
        <f t="shared" si="12"/>
        <v>0</v>
      </c>
      <c r="V47" s="87" t="str">
        <f t="shared" si="13"/>
        <v/>
      </c>
      <c r="W47" s="1052">
        <f t="shared" si="14"/>
        <v>1</v>
      </c>
      <c r="X47" s="87">
        <f t="shared" si="15"/>
        <v>0</v>
      </c>
      <c r="Y47" s="87">
        <f t="shared" si="16"/>
        <v>0</v>
      </c>
      <c r="Z47" s="1052">
        <f t="shared" si="17"/>
        <v>1</v>
      </c>
      <c r="AA47" s="87">
        <f t="shared" si="18"/>
        <v>0</v>
      </c>
      <c r="AB47" s="87">
        <f t="shared" si="19"/>
        <v>0</v>
      </c>
      <c r="AC47" s="1052">
        <f t="shared" si="20"/>
        <v>1</v>
      </c>
      <c r="AD47" s="87">
        <f t="shared" si="21"/>
        <v>0</v>
      </c>
      <c r="AE47" s="87">
        <f t="shared" si="22"/>
        <v>0</v>
      </c>
      <c r="AF47" s="1052">
        <f t="shared" si="23"/>
        <v>1</v>
      </c>
      <c r="AG47" s="87">
        <f t="shared" si="24"/>
        <v>0</v>
      </c>
      <c r="AH47" s="87">
        <f t="shared" si="25"/>
        <v>0</v>
      </c>
      <c r="AI47" s="1052">
        <f t="shared" si="26"/>
        <v>1</v>
      </c>
      <c r="AJ47" s="87">
        <f t="shared" si="27"/>
        <v>0</v>
      </c>
      <c r="AK47" s="87">
        <f t="shared" si="28"/>
        <v>0</v>
      </c>
      <c r="AL47" s="1052">
        <f t="shared" si="29"/>
        <v>0</v>
      </c>
      <c r="AM47" s="91">
        <f>IF($F47=AM$2,AM46+$H47+$I47+$J47,+AM46)</f>
        <v>0</v>
      </c>
      <c r="AN47" s="1146" t="str">
        <f t="shared" ref="AN47" si="48">IF($F47=AM$2,+$H47+$I47+$J47,"")</f>
        <v/>
      </c>
      <c r="AO47" s="1065"/>
      <c r="AP47" s="1054">
        <f t="shared" si="32"/>
        <v>0</v>
      </c>
      <c r="AQ47" s="1383" t="s">
        <v>148</v>
      </c>
      <c r="AR47" s="1383"/>
      <c r="AS47" s="1383"/>
      <c r="AT47" s="1383"/>
      <c r="AU47" s="1383"/>
      <c r="AV47" s="1383"/>
      <c r="AW47" s="1383"/>
      <c r="AX47" s="1383"/>
      <c r="AY47" s="1383"/>
      <c r="AZ47" s="1384"/>
      <c r="BA47" s="618" t="str">
        <f>IF(BB47&lt;&gt;0,"Monatsende","")</f>
        <v/>
      </c>
      <c r="BB47" s="619">
        <f>+AN3</f>
        <v>0</v>
      </c>
      <c r="BD47" s="280"/>
      <c r="BE47" s="281">
        <f>IF($I$2=AQ43,1,IF($I$2=Jahr!$M$7,1,0))</f>
        <v>1</v>
      </c>
      <c r="BF47" s="729">
        <v>1</v>
      </c>
      <c r="BG47" s="723"/>
      <c r="BH47" s="282"/>
      <c r="BI47" s="282"/>
      <c r="BJ47" s="282"/>
      <c r="BK47" s="283"/>
      <c r="BL47" s="283"/>
      <c r="BM47" s="283"/>
      <c r="BN47" s="283"/>
      <c r="BO47" s="283"/>
      <c r="BP47" s="284" t="s">
        <v>22</v>
      </c>
      <c r="BQ47" s="284"/>
      <c r="BR47" s="284"/>
      <c r="BS47" s="285">
        <f>SUMIFS($H$4:$H$48,$F$4:$F$48,AQ45)</f>
        <v>0</v>
      </c>
      <c r="BT47" s="285">
        <f>SUMIFS($I$4:$I$48,$F$4:$F$48,AQ45)</f>
        <v>0</v>
      </c>
      <c r="BU47" s="285">
        <f>SUMIFS($J$4:$J$48,$F$4:$F$48,AQ45)</f>
        <v>0</v>
      </c>
      <c r="BV47" s="286">
        <f>IF($AP$2=0,+BW47-AZ46,0)</f>
        <v>0</v>
      </c>
      <c r="BW47" s="1066">
        <f>+AN$50</f>
        <v>0</v>
      </c>
      <c r="BX47" s="1026"/>
    </row>
    <row r="48" spans="1:76" ht="5.0999999999999996" customHeight="1" thickTop="1" x14ac:dyDescent="0.45">
      <c r="A48" s="1370" t="s">
        <v>95</v>
      </c>
      <c r="B48" s="1362" t="str">
        <f>IF($BE$2&lt;&gt;0,"geht nicht!",IF(M49=0,"einfügen:","kopieren:"))</f>
        <v>einfügen:</v>
      </c>
      <c r="C48" s="1364" t="str">
        <f>IF($BE$2&lt;&gt;0," Die Aktion muss rückgängig gemacht werden!",IF(M49=0," &lt; markieren + &lt;Einfügen/Blattzeile Einfügen&gt;"," bis hierher ziehen!"))</f>
        <v xml:space="preserve"> &lt; markieren + &lt;Einfügen/Blattzeile Einfügen&gt;</v>
      </c>
      <c r="D48" s="1365"/>
      <c r="E48" s="1067" t="s">
        <v>9</v>
      </c>
      <c r="F48" s="1068" t="s">
        <v>9</v>
      </c>
      <c r="G48" s="1068" t="s">
        <v>9</v>
      </c>
      <c r="H48" s="1069"/>
      <c r="I48" s="1175"/>
      <c r="J48" s="1173"/>
      <c r="K48" s="1372">
        <f>K3+H49+I49+J49-H50</f>
        <v>0</v>
      </c>
      <c r="L48" s="1070"/>
      <c r="M48" s="1037"/>
      <c r="N48" s="1051"/>
      <c r="O48" s="87"/>
      <c r="P48" s="87"/>
      <c r="Q48" s="1052"/>
      <c r="R48" s="87"/>
      <c r="S48" s="87"/>
      <c r="T48" s="1052"/>
      <c r="U48" s="87"/>
      <c r="V48" s="87"/>
      <c r="W48" s="1052"/>
      <c r="X48" s="87"/>
      <c r="Y48" s="87"/>
      <c r="Z48" s="1052"/>
      <c r="AA48" s="87"/>
      <c r="AB48" s="87"/>
      <c r="AC48" s="1052"/>
      <c r="AD48" s="87"/>
      <c r="AE48" s="87"/>
      <c r="AF48" s="1052"/>
      <c r="AG48" s="87"/>
      <c r="AH48" s="87"/>
      <c r="AI48" s="1052"/>
      <c r="AJ48" s="87"/>
      <c r="AK48" s="87"/>
      <c r="AL48" s="1052"/>
      <c r="AM48" s="91"/>
      <c r="AN48" s="91"/>
      <c r="AO48" s="1071"/>
      <c r="AP48" s="1371" t="s">
        <v>95</v>
      </c>
      <c r="AQ48" s="588"/>
      <c r="AR48" s="589"/>
      <c r="AS48" s="590"/>
      <c r="AT48" s="589"/>
      <c r="AU48" s="589"/>
      <c r="AV48" s="589"/>
      <c r="AW48" s="590"/>
      <c r="AX48" s="589"/>
      <c r="AY48" s="589"/>
      <c r="AZ48" s="589"/>
      <c r="BA48" s="590"/>
      <c r="BB48" s="591"/>
    </row>
    <row r="49" spans="1:58" ht="13.15" customHeight="1" x14ac:dyDescent="0.35">
      <c r="A49" s="1370"/>
      <c r="B49" s="1363"/>
      <c r="C49" s="1366"/>
      <c r="D49" s="1367"/>
      <c r="E49" s="1072" t="s">
        <v>9</v>
      </c>
      <c r="F49" s="1073" t="s">
        <v>9</v>
      </c>
      <c r="G49" s="1073" t="s">
        <v>9</v>
      </c>
      <c r="H49" s="1176" t="str">
        <f>IF(SUBTOTAL(9,H4:H48)&lt;&gt;0,SUBTOTAL(9,H4:H48),"0,00 ")</f>
        <v xml:space="preserve">0,00 </v>
      </c>
      <c r="I49" s="1074" t="str">
        <f>IF(SUBTOTAL(9,I4:I48)&lt;&gt;0,SUBTOTAL(9,I4:I48),"0,00 ")</f>
        <v xml:space="preserve">0,00 </v>
      </c>
      <c r="J49" s="1075" t="str">
        <f>IF(SUBTOTAL(9,J4:J48)&lt;&gt;0,SUBTOTAL(9,J4:J48),"0,00 ")</f>
        <v xml:space="preserve">0,00 </v>
      </c>
      <c r="K49" s="1373"/>
      <c r="L49" s="1037">
        <f>MAX(M3:M48)</f>
        <v>1</v>
      </c>
      <c r="M49" s="718">
        <f>IF(L3&lt;&gt;0,0,COUNTBLANK(AP3:AP48)+M50)</f>
        <v>0</v>
      </c>
      <c r="N49" s="1076"/>
      <c r="O49" s="1077">
        <f>+P49+O3</f>
        <v>0</v>
      </c>
      <c r="P49" s="1078">
        <f>SUM(P4:P48)</f>
        <v>0</v>
      </c>
      <c r="Q49" s="1079"/>
      <c r="R49" s="1077">
        <f>+S49+R3</f>
        <v>0</v>
      </c>
      <c r="S49" s="1078">
        <f>SUM(S4:S48)</f>
        <v>0</v>
      </c>
      <c r="T49" s="1079"/>
      <c r="U49" s="1077">
        <f>+V49+U3</f>
        <v>0</v>
      </c>
      <c r="V49" s="1078">
        <f>SUM(V4:V48)</f>
        <v>0</v>
      </c>
      <c r="W49" s="1079"/>
      <c r="X49" s="1077">
        <f>+Y49+X3</f>
        <v>0</v>
      </c>
      <c r="Y49" s="1078">
        <f>SUM(Y4:Y48)</f>
        <v>0</v>
      </c>
      <c r="Z49" s="1079"/>
      <c r="AA49" s="1077">
        <f>+AB49+AA3</f>
        <v>0</v>
      </c>
      <c r="AB49" s="1078">
        <f>SUM(AB4:AB48)</f>
        <v>0</v>
      </c>
      <c r="AC49" s="1079"/>
      <c r="AD49" s="1077">
        <f>+AE49+AD3</f>
        <v>0</v>
      </c>
      <c r="AE49" s="1078">
        <f>SUM(AE4:AE48)</f>
        <v>0</v>
      </c>
      <c r="AF49" s="1079"/>
      <c r="AG49" s="1077">
        <f>+AH49+AG3</f>
        <v>0</v>
      </c>
      <c r="AH49" s="1078">
        <f>SUM(AH4:AH48)</f>
        <v>0</v>
      </c>
      <c r="AI49" s="1079"/>
      <c r="AJ49" s="1077">
        <f>+AK49+AJ3</f>
        <v>0</v>
      </c>
      <c r="AK49" s="1078">
        <f>SUM(AK4:AK48)</f>
        <v>0</v>
      </c>
      <c r="AL49" s="1079"/>
      <c r="AM49" s="1077">
        <f>+AN49+AM3</f>
        <v>0</v>
      </c>
      <c r="AN49" s="1080">
        <f>SUM(AN4:AN48)</f>
        <v>0</v>
      </c>
      <c r="AO49" s="1081" t="s">
        <v>116</v>
      </c>
      <c r="AP49" s="1371"/>
      <c r="AQ49" s="110"/>
      <c r="AR49" s="110"/>
      <c r="AS49" s="204"/>
      <c r="AT49" s="110"/>
      <c r="AU49" s="110"/>
      <c r="AV49" s="110"/>
      <c r="AW49" s="204"/>
      <c r="AX49" s="110"/>
      <c r="AY49" s="110"/>
      <c r="AZ49" s="110"/>
      <c r="BA49" s="204"/>
    </row>
    <row r="50" spans="1:58" ht="13.15" customHeight="1" thickBot="1" x14ac:dyDescent="0.5">
      <c r="A50" s="1003" t="str">
        <f>IF(M49="!",".",IF(AND($B$50="y",B50&gt;0,OR(B51=0,B51="x",A51="!"),B50&lt;&gt;"x"),+K50,"."))</f>
        <v>.</v>
      </c>
      <c r="B50" s="1162" t="s">
        <v>11</v>
      </c>
      <c r="C50" s="1368" t="str">
        <f>IF(+Jahr!G26=1,+Jahr!E33,IF(+Jahr!G25&gt;0,+Jahr!E30,IF(+Jahr!H25&gt;0,+Jahr!E31,IF(+Jahr!K11&gt;0,+Jahr!E32,""))))</f>
        <v/>
      </c>
      <c r="D50" s="1369"/>
      <c r="E50" s="1082" t="s">
        <v>9</v>
      </c>
      <c r="F50" s="1082" t="s">
        <v>9</v>
      </c>
      <c r="G50" s="1083" t="s">
        <v>9</v>
      </c>
      <c r="H50" s="1380">
        <f>-P60+H49+I49+J49</f>
        <v>0</v>
      </c>
      <c r="I50" s="1381"/>
      <c r="J50" s="1382"/>
      <c r="K50" s="1374"/>
      <c r="L50" s="1084" t="s">
        <v>115</v>
      </c>
      <c r="M50" s="720">
        <f>IF(ISERROR(K51),1,0)</f>
        <v>0</v>
      </c>
      <c r="N50" s="1085"/>
      <c r="O50" s="1086">
        <f>IF(O2&lt;&gt;"",COUNTIF($F$3:$F$48,O2),0)</f>
        <v>0</v>
      </c>
      <c r="P50" s="1087">
        <f>SUBTOTAL(109,P4:P48)</f>
        <v>0</v>
      </c>
      <c r="Q50" s="1087"/>
      <c r="R50" s="1086">
        <f>IF(R2&lt;&gt;"",COUNTIF($F$3:$F$48,R2),0)</f>
        <v>0</v>
      </c>
      <c r="S50" s="1087">
        <f>SUBTOTAL(109,S4:S48)</f>
        <v>0</v>
      </c>
      <c r="T50" s="1087"/>
      <c r="U50" s="1086">
        <f>IF(U2&lt;&gt;"",COUNTIF($F$3:$F$48,U2),0)</f>
        <v>0</v>
      </c>
      <c r="V50" s="1087">
        <f>SUBTOTAL(109,V4:V48)</f>
        <v>0</v>
      </c>
      <c r="W50" s="1087"/>
      <c r="X50" s="1086">
        <f>IF(X2&lt;&gt;"",COUNTIF($F$3:$F$48,X2),0)</f>
        <v>0</v>
      </c>
      <c r="Y50" s="1087">
        <f>SUBTOTAL(109,Y4:Y48)</f>
        <v>0</v>
      </c>
      <c r="Z50" s="1087"/>
      <c r="AA50" s="1086">
        <f>IF(AA2&lt;&gt;"",COUNTIF($F$3:$F$48,AA2),0)</f>
        <v>0</v>
      </c>
      <c r="AB50" s="1087">
        <f>SUBTOTAL(109,AB4:AB48)</f>
        <v>0</v>
      </c>
      <c r="AC50" s="1087"/>
      <c r="AD50" s="1086">
        <f>IF(AD2&lt;&gt;"",COUNTIF($F$3:$F$48,AD2),0)</f>
        <v>0</v>
      </c>
      <c r="AE50" s="1087">
        <f>SUBTOTAL(109,AE4:AE48)</f>
        <v>0</v>
      </c>
      <c r="AF50" s="1087"/>
      <c r="AG50" s="1086">
        <f>IF(AG2&lt;&gt;"",COUNTIF($F$3:$F$48,AG2),0)</f>
        <v>0</v>
      </c>
      <c r="AH50" s="1087">
        <f>SUBTOTAL(109,AH4:AH48)</f>
        <v>0</v>
      </c>
      <c r="AI50" s="1087"/>
      <c r="AJ50" s="1086">
        <f>IF(AJ2&lt;&gt;"",COUNTIF($F$3:$F$48,AJ2),0)</f>
        <v>0</v>
      </c>
      <c r="AK50" s="1087">
        <f>SUBTOTAL(109,AK4:AK48)</f>
        <v>0</v>
      </c>
      <c r="AL50" s="1087"/>
      <c r="AM50" s="1086">
        <f>IF(AM2&lt;&gt;"",COUNTIF($F$3:$F$48,AM2),0)</f>
        <v>0</v>
      </c>
      <c r="AN50" s="1087">
        <f>SUBTOTAL(109,AN4:AN48)</f>
        <v>0</v>
      </c>
      <c r="AO50" s="1088" t="s">
        <v>36</v>
      </c>
      <c r="AQ50" s="1089">
        <f>+Jahr!K18</f>
        <v>0</v>
      </c>
    </row>
    <row r="51" spans="1:58" s="98" customFormat="1" ht="9" customHeight="1" thickTop="1" x14ac:dyDescent="0.45">
      <c r="A51" s="1090" t="s">
        <v>9</v>
      </c>
      <c r="B51" s="1091" t="s">
        <v>9</v>
      </c>
      <c r="C51" s="1091" t="s">
        <v>9</v>
      </c>
      <c r="D51" s="1091"/>
      <c r="E51" s="1091" t="s">
        <v>9</v>
      </c>
      <c r="F51" s="1091" t="str">
        <f>IF(Parameter!B4&lt;&gt;"#",+Parameter!B4,"")</f>
        <v>HH</v>
      </c>
      <c r="G51" s="1091" t="s">
        <v>9</v>
      </c>
      <c r="H51" s="1092">
        <f t="shared" ref="H51:H59" si="49">IF($F51&lt;&gt;"!",SUMIFS($H$3:$H$48,$F$3:$F$48,$F51),"!")</f>
        <v>0</v>
      </c>
      <c r="I51" s="1092">
        <f t="shared" ref="I51:I59" si="50">IF($F51&lt;&gt;"!",SUMIFS($I$3:$I$48,$F$3:$F$48,$F51),"!")</f>
        <v>0</v>
      </c>
      <c r="J51" s="1092">
        <f t="shared" ref="J51:J59" si="51">IF($F51&lt;&gt;"!",SUMIFS($J$3:$J$48,$F$3:$F$48,$F51),"!")</f>
        <v>0</v>
      </c>
      <c r="K51" s="1093">
        <f>SUM(K3:K50)</f>
        <v>0</v>
      </c>
      <c r="L51" s="1094" t="s">
        <v>117</v>
      </c>
      <c r="M51" s="1095">
        <f>IF(F51&lt;&gt;"",1,0)</f>
        <v>1</v>
      </c>
      <c r="N51" s="1096">
        <f>SUBTOTAL(9,M51)</f>
        <v>1</v>
      </c>
      <c r="O51" s="1097"/>
      <c r="P51" s="1098"/>
      <c r="Q51" s="1099"/>
      <c r="R51" s="1098"/>
      <c r="S51" s="1098"/>
      <c r="T51" s="1099"/>
      <c r="U51" s="1100"/>
      <c r="V51" s="1100"/>
      <c r="W51" s="1100"/>
      <c r="X51" s="1100"/>
      <c r="Y51" s="1101"/>
      <c r="Z51" s="1101"/>
      <c r="AA51" s="1101"/>
      <c r="AB51" s="1101"/>
      <c r="AC51" s="1101"/>
      <c r="AD51" s="1101"/>
      <c r="AE51" s="1102"/>
      <c r="AF51" s="1102"/>
      <c r="AG51" s="1102"/>
      <c r="AH51" s="1102"/>
      <c r="AI51" s="1102"/>
      <c r="AJ51" s="1102"/>
      <c r="AK51" s="1102"/>
      <c r="AL51" s="1102"/>
      <c r="AM51" s="1102"/>
      <c r="AN51" s="1102"/>
      <c r="AO51" s="1387" t="s">
        <v>118</v>
      </c>
      <c r="AS51" s="1103"/>
      <c r="AW51" s="1103"/>
      <c r="BA51" s="1103"/>
      <c r="BB51" s="1104"/>
      <c r="BF51" s="1105"/>
    </row>
    <row r="52" spans="1:58" s="98" customFormat="1" ht="9" customHeight="1" x14ac:dyDescent="0.45">
      <c r="A52" s="1090" t="s">
        <v>9</v>
      </c>
      <c r="B52" s="1091" t="s">
        <v>9</v>
      </c>
      <c r="C52" s="1091" t="s">
        <v>9</v>
      </c>
      <c r="D52" s="1091"/>
      <c r="E52" s="1091" t="s">
        <v>9</v>
      </c>
      <c r="F52" s="1091" t="str">
        <f>IF(Parameter!B5&lt;&gt;"#",+Parameter!B5,"")</f>
        <v>Frei</v>
      </c>
      <c r="G52" s="1091" t="s">
        <v>9</v>
      </c>
      <c r="H52" s="1092">
        <f t="shared" si="49"/>
        <v>0</v>
      </c>
      <c r="I52" s="1092">
        <f t="shared" si="50"/>
        <v>0</v>
      </c>
      <c r="J52" s="1092">
        <f t="shared" si="51"/>
        <v>0</v>
      </c>
      <c r="K52" s="1091" t="s">
        <v>9</v>
      </c>
      <c r="L52" s="1091"/>
      <c r="M52" s="1106">
        <f t="shared" ref="M52:M59" si="52">IF(F52&lt;&gt;"",1,0)</f>
        <v>1</v>
      </c>
      <c r="N52" s="1107">
        <f t="shared" ref="N52:N59" si="53">SUBTOTAL(9,M52)</f>
        <v>1</v>
      </c>
      <c r="O52" s="1108"/>
      <c r="P52" s="1071"/>
      <c r="Q52" s="1109"/>
      <c r="R52" s="1071"/>
      <c r="S52" s="1071"/>
      <c r="T52" s="1109"/>
      <c r="U52" s="1110"/>
      <c r="V52" s="1110"/>
      <c r="W52" s="1110"/>
      <c r="X52" s="1110"/>
      <c r="Y52" s="1111"/>
      <c r="Z52" s="1111"/>
      <c r="AA52" s="1111"/>
      <c r="AB52" s="1111"/>
      <c r="AC52" s="1111"/>
      <c r="AD52" s="1111"/>
      <c r="AE52" s="1112"/>
      <c r="AF52" s="1112"/>
      <c r="AG52" s="1112"/>
      <c r="AH52" s="1112"/>
      <c r="AI52" s="1112"/>
      <c r="AJ52" s="1112"/>
      <c r="AK52" s="1112"/>
      <c r="AL52" s="1112"/>
      <c r="AM52" s="1112"/>
      <c r="AN52" s="1112"/>
      <c r="AO52" s="1388"/>
      <c r="AP52" s="719"/>
      <c r="AS52" s="1103"/>
      <c r="AW52" s="1103"/>
      <c r="BA52" s="1103"/>
      <c r="BB52" s="1104"/>
      <c r="BF52" s="1105"/>
    </row>
    <row r="53" spans="1:58" s="98" customFormat="1" ht="9" customHeight="1" x14ac:dyDescent="0.45">
      <c r="A53" s="1090" t="s">
        <v>9</v>
      </c>
      <c r="B53" s="1091" t="s">
        <v>9</v>
      </c>
      <c r="C53" s="1091" t="s">
        <v>9</v>
      </c>
      <c r="D53" s="1091"/>
      <c r="E53" s="1091" t="s">
        <v>9</v>
      </c>
      <c r="F53" s="1091" t="str">
        <f>IF(Parameter!B6&lt;&gt;"#",+Parameter!B6,"")</f>
        <v>Arzt</v>
      </c>
      <c r="G53" s="1091" t="s">
        <v>9</v>
      </c>
      <c r="H53" s="1092">
        <f t="shared" si="49"/>
        <v>0</v>
      </c>
      <c r="I53" s="1092">
        <f t="shared" si="50"/>
        <v>0</v>
      </c>
      <c r="J53" s="1092">
        <f t="shared" si="51"/>
        <v>0</v>
      </c>
      <c r="K53" s="1091" t="s">
        <v>9</v>
      </c>
      <c r="L53" s="1091"/>
      <c r="M53" s="1106">
        <f t="shared" si="52"/>
        <v>1</v>
      </c>
      <c r="N53" s="1107">
        <f t="shared" si="53"/>
        <v>1</v>
      </c>
      <c r="O53" s="1108"/>
      <c r="P53" s="1071"/>
      <c r="Q53" s="1109"/>
      <c r="R53" s="1071"/>
      <c r="S53" s="1071"/>
      <c r="T53" s="1109"/>
      <c r="U53" s="1110"/>
      <c r="V53" s="1110"/>
      <c r="W53" s="1110"/>
      <c r="X53" s="1110"/>
      <c r="Y53" s="1111"/>
      <c r="Z53" s="1111"/>
      <c r="AA53" s="1111"/>
      <c r="AB53" s="1111"/>
      <c r="AC53" s="1111"/>
      <c r="AD53" s="1111"/>
      <c r="AE53" s="1112"/>
      <c r="AF53" s="1112"/>
      <c r="AG53" s="1112"/>
      <c r="AH53" s="1112"/>
      <c r="AI53" s="1112"/>
      <c r="AJ53" s="1112"/>
      <c r="AK53" s="1112"/>
      <c r="AL53" s="1112"/>
      <c r="AM53" s="1112"/>
      <c r="AN53" s="1112"/>
      <c r="AO53" s="1388"/>
      <c r="AP53" s="719"/>
      <c r="AS53" s="1103"/>
      <c r="AW53" s="1103"/>
      <c r="BA53" s="1103"/>
      <c r="BB53" s="1104"/>
      <c r="BF53" s="1105"/>
    </row>
    <row r="54" spans="1:58" s="98" customFormat="1" ht="9" customHeight="1" x14ac:dyDescent="0.45">
      <c r="A54" s="1090" t="s">
        <v>9</v>
      </c>
      <c r="B54" s="1091" t="s">
        <v>9</v>
      </c>
      <c r="C54" s="1091" t="s">
        <v>9</v>
      </c>
      <c r="D54" s="1091"/>
      <c r="E54" s="1091" t="s">
        <v>9</v>
      </c>
      <c r="F54" s="1091" t="str">
        <f>IF(Parameter!B7&lt;&gt;"#",+Parameter!B7,"")</f>
        <v/>
      </c>
      <c r="G54" s="1091" t="s">
        <v>9</v>
      </c>
      <c r="H54" s="1092">
        <f t="shared" si="49"/>
        <v>0</v>
      </c>
      <c r="I54" s="1092">
        <f t="shared" si="50"/>
        <v>0</v>
      </c>
      <c r="J54" s="1092">
        <f t="shared" si="51"/>
        <v>0</v>
      </c>
      <c r="K54" s="1091" t="s">
        <v>9</v>
      </c>
      <c r="L54" s="1091"/>
      <c r="M54" s="1106">
        <f t="shared" si="52"/>
        <v>0</v>
      </c>
      <c r="N54" s="1107">
        <f t="shared" si="53"/>
        <v>0</v>
      </c>
      <c r="O54" s="1108"/>
      <c r="P54" s="1071"/>
      <c r="Q54" s="1109"/>
      <c r="R54" s="1071"/>
      <c r="S54" s="1071"/>
      <c r="T54" s="1109"/>
      <c r="U54" s="1110"/>
      <c r="V54" s="1110"/>
      <c r="W54" s="1110"/>
      <c r="X54" s="1110"/>
      <c r="Y54" s="1111"/>
      <c r="Z54" s="1111"/>
      <c r="AA54" s="1111"/>
      <c r="AB54" s="1111"/>
      <c r="AC54" s="1111"/>
      <c r="AD54" s="1111"/>
      <c r="AE54" s="1112"/>
      <c r="AF54" s="1112"/>
      <c r="AG54" s="1112"/>
      <c r="AH54" s="1112"/>
      <c r="AI54" s="1112"/>
      <c r="AJ54" s="1112"/>
      <c r="AK54" s="1112"/>
      <c r="AL54" s="1112"/>
      <c r="AM54" s="1112"/>
      <c r="AN54" s="1112"/>
      <c r="AO54" s="1388"/>
      <c r="AP54" s="719"/>
      <c r="AS54" s="1103"/>
      <c r="AW54" s="1103"/>
      <c r="BA54" s="1103"/>
      <c r="BB54" s="1104"/>
      <c r="BF54" s="1105"/>
    </row>
    <row r="55" spans="1:58" s="98" customFormat="1" ht="9" customHeight="1" x14ac:dyDescent="0.45">
      <c r="A55" s="1090" t="s">
        <v>9</v>
      </c>
      <c r="B55" s="1091" t="s">
        <v>9</v>
      </c>
      <c r="C55" s="1091" t="s">
        <v>9</v>
      </c>
      <c r="D55" s="1091"/>
      <c r="E55" s="1091" t="s">
        <v>9</v>
      </c>
      <c r="F55" s="1091" t="str">
        <f>IF(Parameter!B8&lt;&gt;"#",+Parameter!B8,"")</f>
        <v/>
      </c>
      <c r="G55" s="1091" t="s">
        <v>9</v>
      </c>
      <c r="H55" s="1092">
        <f t="shared" si="49"/>
        <v>0</v>
      </c>
      <c r="I55" s="1092">
        <f t="shared" si="50"/>
        <v>0</v>
      </c>
      <c r="J55" s="1092">
        <f t="shared" si="51"/>
        <v>0</v>
      </c>
      <c r="K55" s="1091" t="s">
        <v>9</v>
      </c>
      <c r="L55" s="1091"/>
      <c r="M55" s="1106">
        <f t="shared" si="52"/>
        <v>0</v>
      </c>
      <c r="N55" s="1107">
        <f t="shared" si="53"/>
        <v>0</v>
      </c>
      <c r="O55" s="1108"/>
      <c r="P55" s="1071"/>
      <c r="Q55" s="1109"/>
      <c r="R55" s="1071"/>
      <c r="S55" s="1071"/>
      <c r="T55" s="1109"/>
      <c r="U55" s="1110"/>
      <c r="V55" s="1110"/>
      <c r="W55" s="1110"/>
      <c r="X55" s="1110"/>
      <c r="Y55" s="1111"/>
      <c r="Z55" s="1111"/>
      <c r="AA55" s="1111"/>
      <c r="AB55" s="1111"/>
      <c r="AC55" s="1111"/>
      <c r="AD55" s="1111"/>
      <c r="AE55" s="1112"/>
      <c r="AF55" s="1112"/>
      <c r="AG55" s="1112"/>
      <c r="AH55" s="1112"/>
      <c r="AI55" s="1112"/>
      <c r="AJ55" s="1112"/>
      <c r="AK55" s="1112"/>
      <c r="AL55" s="1112"/>
      <c r="AM55" s="1112"/>
      <c r="AN55" s="1112"/>
      <c r="AO55" s="1388"/>
      <c r="AP55" s="719"/>
      <c r="AS55" s="1103"/>
      <c r="AW55" s="1103"/>
      <c r="BA55" s="1103"/>
      <c r="BB55" s="1104"/>
      <c r="BF55" s="1105"/>
    </row>
    <row r="56" spans="1:58" s="98" customFormat="1" ht="9" customHeight="1" x14ac:dyDescent="0.45">
      <c r="A56" s="1090" t="s">
        <v>9</v>
      </c>
      <c r="B56" s="1091" t="s">
        <v>9</v>
      </c>
      <c r="C56" s="1091" t="s">
        <v>9</v>
      </c>
      <c r="D56" s="1091"/>
      <c r="E56" s="1091" t="s">
        <v>9</v>
      </c>
      <c r="F56" s="1091" t="str">
        <f>IF(Parameter!B9&lt;&gt;"#",+Parameter!B9,"")</f>
        <v/>
      </c>
      <c r="G56" s="1091" t="s">
        <v>9</v>
      </c>
      <c r="H56" s="1092">
        <f t="shared" si="49"/>
        <v>0</v>
      </c>
      <c r="I56" s="1092">
        <f t="shared" si="50"/>
        <v>0</v>
      </c>
      <c r="J56" s="1092">
        <f t="shared" si="51"/>
        <v>0</v>
      </c>
      <c r="K56" s="1091" t="s">
        <v>9</v>
      </c>
      <c r="L56" s="1091"/>
      <c r="M56" s="1106">
        <f t="shared" si="52"/>
        <v>0</v>
      </c>
      <c r="N56" s="1107">
        <f t="shared" si="53"/>
        <v>0</v>
      </c>
      <c r="O56" s="1108"/>
      <c r="P56" s="1071"/>
      <c r="Q56" s="1109"/>
      <c r="R56" s="1071"/>
      <c r="S56" s="1071"/>
      <c r="T56" s="1109"/>
      <c r="U56" s="1110"/>
      <c r="V56" s="1110"/>
      <c r="W56" s="1110"/>
      <c r="X56" s="1110"/>
      <c r="Y56" s="1111"/>
      <c r="Z56" s="1111"/>
      <c r="AA56" s="1111"/>
      <c r="AB56" s="1111"/>
      <c r="AC56" s="1111"/>
      <c r="AD56" s="1111"/>
      <c r="AE56" s="1112"/>
      <c r="AF56" s="1112"/>
      <c r="AG56" s="1112"/>
      <c r="AH56" s="1112"/>
      <c r="AI56" s="1112"/>
      <c r="AJ56" s="1112"/>
      <c r="AK56" s="1112"/>
      <c r="AL56" s="1112"/>
      <c r="AM56" s="1112"/>
      <c r="AN56" s="1112"/>
      <c r="AO56" s="1388"/>
      <c r="AP56" s="719"/>
      <c r="AS56" s="1103"/>
      <c r="AW56" s="1103"/>
      <c r="BA56" s="1103"/>
      <c r="BB56" s="1104"/>
      <c r="BF56" s="1105"/>
    </row>
    <row r="57" spans="1:58" s="98" customFormat="1" ht="9" customHeight="1" x14ac:dyDescent="0.45">
      <c r="A57" s="1090" t="s">
        <v>9</v>
      </c>
      <c r="B57" s="1091" t="s">
        <v>9</v>
      </c>
      <c r="C57" s="1091" t="s">
        <v>9</v>
      </c>
      <c r="D57" s="1091"/>
      <c r="E57" s="1091" t="s">
        <v>9</v>
      </c>
      <c r="F57" s="1091" t="str">
        <f>IF(Parameter!B10&lt;&gt;"#",+Parameter!B10,"")</f>
        <v/>
      </c>
      <c r="G57" s="1091" t="s">
        <v>9</v>
      </c>
      <c r="H57" s="1092">
        <f t="shared" si="49"/>
        <v>0</v>
      </c>
      <c r="I57" s="1092">
        <f t="shared" si="50"/>
        <v>0</v>
      </c>
      <c r="J57" s="1092">
        <f t="shared" si="51"/>
        <v>0</v>
      </c>
      <c r="K57" s="1091" t="s">
        <v>9</v>
      </c>
      <c r="L57" s="1091"/>
      <c r="M57" s="1106">
        <f t="shared" si="52"/>
        <v>0</v>
      </c>
      <c r="N57" s="1107">
        <f t="shared" si="53"/>
        <v>0</v>
      </c>
      <c r="O57" s="1108"/>
      <c r="P57" s="1071"/>
      <c r="Q57" s="1109"/>
      <c r="R57" s="1071"/>
      <c r="S57" s="1071"/>
      <c r="T57" s="1109"/>
      <c r="U57" s="1110"/>
      <c r="V57" s="1110"/>
      <c r="W57" s="1110"/>
      <c r="X57" s="1110"/>
      <c r="Y57" s="1111"/>
      <c r="Z57" s="1111"/>
      <c r="AA57" s="1111"/>
      <c r="AB57" s="1111"/>
      <c r="AC57" s="1111"/>
      <c r="AD57" s="1111"/>
      <c r="AE57" s="1112"/>
      <c r="AF57" s="1112"/>
      <c r="AG57" s="1112"/>
      <c r="AH57" s="1112"/>
      <c r="AI57" s="1112"/>
      <c r="AJ57" s="1112"/>
      <c r="AK57" s="1112"/>
      <c r="AL57" s="1112"/>
      <c r="AM57" s="1112"/>
      <c r="AN57" s="1112"/>
      <c r="AO57" s="1388"/>
      <c r="AP57" s="719"/>
      <c r="AS57" s="1103"/>
      <c r="AW57" s="1103"/>
      <c r="BA57" s="1103"/>
      <c r="BB57" s="1104"/>
      <c r="BF57" s="1105"/>
    </row>
    <row r="58" spans="1:58" s="98" customFormat="1" ht="9" customHeight="1" x14ac:dyDescent="0.45">
      <c r="A58" s="1090" t="s">
        <v>9</v>
      </c>
      <c r="B58" s="1091" t="s">
        <v>9</v>
      </c>
      <c r="C58" s="1091" t="s">
        <v>9</v>
      </c>
      <c r="D58" s="1091"/>
      <c r="E58" s="1091" t="s">
        <v>9</v>
      </c>
      <c r="F58" s="1091" t="str">
        <f>IF(Parameter!B11&lt;&gt;"#",+Parameter!B11,"")</f>
        <v/>
      </c>
      <c r="G58" s="1091" t="s">
        <v>9</v>
      </c>
      <c r="H58" s="1092">
        <f t="shared" si="49"/>
        <v>0</v>
      </c>
      <c r="I58" s="1092">
        <f t="shared" si="50"/>
        <v>0</v>
      </c>
      <c r="J58" s="1092">
        <f t="shared" si="51"/>
        <v>0</v>
      </c>
      <c r="K58" s="1091" t="s">
        <v>9</v>
      </c>
      <c r="L58" s="1091"/>
      <c r="M58" s="1106">
        <f t="shared" si="52"/>
        <v>0</v>
      </c>
      <c r="N58" s="1107">
        <f t="shared" si="53"/>
        <v>0</v>
      </c>
      <c r="O58" s="1108"/>
      <c r="P58" s="1071"/>
      <c r="Q58" s="1109"/>
      <c r="R58" s="1071"/>
      <c r="S58" s="1071"/>
      <c r="T58" s="1109"/>
      <c r="U58" s="1110"/>
      <c r="V58" s="1110"/>
      <c r="W58" s="1110"/>
      <c r="X58" s="1110"/>
      <c r="Y58" s="1111"/>
      <c r="Z58" s="1111"/>
      <c r="AA58" s="1111"/>
      <c r="AB58" s="1111"/>
      <c r="AC58" s="1111"/>
      <c r="AD58" s="1111"/>
      <c r="AE58" s="1112"/>
      <c r="AF58" s="1112"/>
      <c r="AG58" s="1112"/>
      <c r="AH58" s="1112"/>
      <c r="AI58" s="1112"/>
      <c r="AJ58" s="1112"/>
      <c r="AK58" s="1112"/>
      <c r="AL58" s="1112"/>
      <c r="AM58" s="1112"/>
      <c r="AN58" s="1112"/>
      <c r="AO58" s="1388"/>
      <c r="AP58" s="719"/>
      <c r="AS58" s="1103"/>
      <c r="AW58" s="1103"/>
      <c r="BA58" s="1103"/>
      <c r="BB58" s="1104"/>
      <c r="BF58" s="1105"/>
    </row>
    <row r="59" spans="1:58" s="98" customFormat="1" ht="9" customHeight="1" x14ac:dyDescent="0.45">
      <c r="A59" s="1090" t="s">
        <v>9</v>
      </c>
      <c r="B59" s="1091" t="s">
        <v>9</v>
      </c>
      <c r="C59" s="1091" t="s">
        <v>9</v>
      </c>
      <c r="D59" s="1091"/>
      <c r="E59" s="1091" t="s">
        <v>9</v>
      </c>
      <c r="F59" s="1091" t="s">
        <v>10</v>
      </c>
      <c r="G59" s="1091" t="s">
        <v>9</v>
      </c>
      <c r="H59" s="1092">
        <f t="shared" si="49"/>
        <v>0</v>
      </c>
      <c r="I59" s="1092">
        <f t="shared" si="50"/>
        <v>0</v>
      </c>
      <c r="J59" s="1092">
        <f t="shared" si="51"/>
        <v>0</v>
      </c>
      <c r="K59" s="1091" t="s">
        <v>9</v>
      </c>
      <c r="L59" s="1091"/>
      <c r="M59" s="1113">
        <f t="shared" si="52"/>
        <v>1</v>
      </c>
      <c r="N59" s="1114">
        <f t="shared" si="53"/>
        <v>1</v>
      </c>
      <c r="O59" s="1115"/>
      <c r="P59" s="1116"/>
      <c r="Q59" s="1117"/>
      <c r="R59" s="1116"/>
      <c r="S59" s="1116"/>
      <c r="T59" s="1117"/>
      <c r="U59" s="1118"/>
      <c r="V59" s="1118"/>
      <c r="W59" s="1118"/>
      <c r="X59" s="1118"/>
      <c r="Y59" s="1119"/>
      <c r="Z59" s="1119"/>
      <c r="AA59" s="1119"/>
      <c r="AB59" s="1119"/>
      <c r="AC59" s="1119"/>
      <c r="AD59" s="1119"/>
      <c r="AE59" s="1120"/>
      <c r="AF59" s="1120"/>
      <c r="AG59" s="1120"/>
      <c r="AH59" s="1120"/>
      <c r="AI59" s="1120"/>
      <c r="AJ59" s="1120"/>
      <c r="AK59" s="1120"/>
      <c r="AL59" s="1120"/>
      <c r="AM59" s="1120"/>
      <c r="AN59" s="1120"/>
      <c r="AO59" s="1389"/>
      <c r="AP59" s="719"/>
      <c r="AS59" s="1103"/>
      <c r="AW59" s="1103"/>
      <c r="BA59" s="1103"/>
      <c r="BB59" s="1104"/>
      <c r="BF59" s="1105"/>
    </row>
    <row r="60" spans="1:58" s="98" customFormat="1" ht="13.5" thickBot="1" x14ac:dyDescent="0.5">
      <c r="A60" s="1090" t="s">
        <v>9</v>
      </c>
      <c r="B60" s="1091" t="s">
        <v>9</v>
      </c>
      <c r="C60" s="1091" t="s">
        <v>9</v>
      </c>
      <c r="D60" s="1091"/>
      <c r="E60" s="1091" t="s">
        <v>9</v>
      </c>
      <c r="F60" s="1091" t="s">
        <v>9</v>
      </c>
      <c r="G60" s="1091" t="s">
        <v>9</v>
      </c>
      <c r="H60" s="1121" t="s">
        <v>9</v>
      </c>
      <c r="I60" s="1121" t="s">
        <v>9</v>
      </c>
      <c r="J60" s="1121" t="s">
        <v>9</v>
      </c>
      <c r="K60" s="1091" t="s">
        <v>9</v>
      </c>
      <c r="L60" s="1091"/>
      <c r="M60" s="1122">
        <f>SUM(M51:M59)</f>
        <v>4</v>
      </c>
      <c r="N60" s="1123">
        <f>SUM(N51:N59)</f>
        <v>4</v>
      </c>
      <c r="O60" s="1188" t="s">
        <v>266</v>
      </c>
      <c r="P60" s="1189">
        <f>+P50+S50+V50+Y50+AB50+AE50+AH50+AK50+AN50</f>
        <v>0</v>
      </c>
      <c r="Q60" s="1125"/>
      <c r="R60" s="1124"/>
      <c r="S60" s="1124"/>
      <c r="T60" s="1125"/>
      <c r="U60" s="1111"/>
      <c r="V60" s="1111"/>
      <c r="W60" s="1111"/>
      <c r="X60" s="1111"/>
      <c r="Y60" s="1111"/>
      <c r="Z60" s="1111"/>
      <c r="AA60" s="1111"/>
      <c r="AB60" s="1111"/>
      <c r="AC60" s="1111"/>
      <c r="AD60" s="1111"/>
      <c r="AE60" s="1112"/>
      <c r="AF60" s="1112"/>
      <c r="AG60" s="1112"/>
      <c r="AH60" s="1112"/>
      <c r="AI60" s="1112"/>
      <c r="AJ60" s="1112"/>
      <c r="AK60" s="1112"/>
      <c r="AL60" s="1112"/>
      <c r="AM60" s="1112"/>
      <c r="AN60" s="1112"/>
      <c r="AO60" s="1126" t="s">
        <v>119</v>
      </c>
      <c r="AP60" s="719"/>
      <c r="AS60" s="1103"/>
      <c r="AW60" s="1103"/>
      <c r="BA60" s="1103"/>
      <c r="BB60" s="1104"/>
      <c r="BF60" s="1105"/>
    </row>
    <row r="61" spans="1:58" s="99" customFormat="1" ht="15.75" thickTop="1" thickBot="1" x14ac:dyDescent="0.5">
      <c r="A61" s="1090" t="s">
        <v>9</v>
      </c>
      <c r="B61" s="1127" t="s">
        <v>21</v>
      </c>
      <c r="C61" s="1127" t="s">
        <v>21</v>
      </c>
      <c r="D61" s="1127"/>
      <c r="E61" s="1127" t="s">
        <v>21</v>
      </c>
      <c r="F61" s="1127" t="s">
        <v>21</v>
      </c>
      <c r="G61" s="1128" t="s">
        <v>21</v>
      </c>
      <c r="H61" s="1378" t="str">
        <f>+I2</f>
        <v>Haushaltskonto</v>
      </c>
      <c r="I61" s="1379"/>
      <c r="J61" s="1129" t="s">
        <v>51</v>
      </c>
      <c r="K61" s="1130">
        <f>IF(H61="X",+AZ46,+K66+K71+K76)</f>
        <v>0</v>
      </c>
      <c r="L61" s="1091"/>
      <c r="M61" s="1131"/>
      <c r="N61" s="1132"/>
      <c r="P61" s="81"/>
      <c r="Q61" s="199"/>
      <c r="R61" s="81"/>
      <c r="S61" s="81"/>
      <c r="T61" s="199"/>
      <c r="U61" s="97"/>
      <c r="W61" s="1133"/>
      <c r="X61" s="1134"/>
      <c r="Y61" s="81"/>
      <c r="Z61" s="199"/>
      <c r="AA61" s="81"/>
      <c r="AB61" s="81"/>
      <c r="AC61" s="199"/>
      <c r="AD61" s="81"/>
      <c r="AE61" s="81"/>
      <c r="AF61" s="199"/>
      <c r="AG61" s="81"/>
      <c r="AH61" s="81"/>
      <c r="AI61" s="199"/>
      <c r="AJ61" s="81"/>
      <c r="AK61" s="81"/>
      <c r="AL61" s="199"/>
      <c r="AM61" s="81"/>
      <c r="AN61" s="81"/>
      <c r="AO61" s="81"/>
      <c r="AP61" s="690"/>
      <c r="AQ61" s="108"/>
      <c r="AR61" s="108"/>
      <c r="AS61" s="203"/>
      <c r="AT61" s="108"/>
      <c r="AU61" s="108"/>
      <c r="AV61" s="108"/>
      <c r="AW61" s="203"/>
      <c r="AX61" s="108"/>
      <c r="AY61" s="108"/>
      <c r="AZ61" s="108"/>
      <c r="BA61" s="203"/>
      <c r="BB61" s="260"/>
      <c r="BF61" s="1135"/>
    </row>
    <row r="62" spans="1:58" s="99" customFormat="1" ht="13.5" thickTop="1" x14ac:dyDescent="0.45">
      <c r="A62" s="1090" t="s">
        <v>9</v>
      </c>
      <c r="B62" s="1127" t="s">
        <v>21</v>
      </c>
      <c r="C62" s="1127" t="s">
        <v>21</v>
      </c>
      <c r="D62" s="1127"/>
      <c r="E62" s="1127" t="s">
        <v>21</v>
      </c>
      <c r="F62" s="1127" t="s">
        <v>21</v>
      </c>
      <c r="G62" s="1128" t="s">
        <v>21</v>
      </c>
      <c r="H62" s="262" t="str">
        <f>IF($H$61="X","intern",IF($H$61=$AQ$4,+AQ5,(IF($H$61=$AQ$9,+AQ10,IF($H$61=$AQ$14,+AQ15,IF($H$61=$AQ$19,+AQ20,IF($H$61=$AQ$24,+AQ25,IF($H$61=$AQ$29,+AQ30,IF($H$61=$AQ$34,+AQ35,IF($H$61=$AQ$39,+AQ40,"Multiselect!"))))))))))</f>
        <v>Multiselect!</v>
      </c>
      <c r="I62" s="263" t="str">
        <f>IF($H$61=$AQ$4,+AR5,(IF($H$61=$AQ$9,+AR10,IF($H$61=$AQ$14,+AR15,IF($H$61=$AQ$19,+AR20,IF($H$61=$AQ$24,+AR25,IF($H$61=$AQ$29,+AR30,IF($H$61=$AQ$34,+AR35,IF($H$61=$AQ$39,+AR40,"")))))))))</f>
        <v/>
      </c>
      <c r="J62" s="593"/>
      <c r="K62" s="594" t="str">
        <f>IF($H$61=$AQ$4,+AS5,(IF($H$61=$AQ$9,+AS10,IF($H$61=$AQ$14,+AS15,IF($H$61=$AQ$19,+AS20,IF($H$61=$AQ$24,+AS25,IF($H$61=$AQ$29,+AS30,IF($H$61=$AQ$34,+AS35,IF($H$61=$AQ$39,+AS40,"")))))))))</f>
        <v/>
      </c>
      <c r="L62" s="1091"/>
      <c r="M62" s="1131"/>
      <c r="N62" s="1132"/>
      <c r="P62" s="81"/>
      <c r="Q62" s="199"/>
      <c r="R62" s="81"/>
      <c r="S62" s="81"/>
      <c r="T62" s="199"/>
      <c r="U62" s="97"/>
      <c r="W62" s="1133"/>
      <c r="X62" s="1134"/>
      <c r="Y62" s="81"/>
      <c r="Z62" s="199"/>
      <c r="AA62" s="81"/>
      <c r="AB62" s="81"/>
      <c r="AC62" s="199"/>
      <c r="AD62" s="81"/>
      <c r="AE62" s="81"/>
      <c r="AF62" s="199"/>
      <c r="AG62" s="81"/>
      <c r="AH62" s="81"/>
      <c r="AI62" s="199"/>
      <c r="AJ62" s="81"/>
      <c r="AK62" s="81"/>
      <c r="AL62" s="199"/>
      <c r="AM62" s="81"/>
      <c r="AN62" s="81"/>
      <c r="AO62" s="81"/>
      <c r="AP62" s="690"/>
      <c r="AQ62" s="108"/>
      <c r="AR62" s="108"/>
      <c r="AS62" s="203"/>
      <c r="AT62" s="108"/>
      <c r="AU62" s="108"/>
      <c r="AV62" s="108"/>
      <c r="AW62" s="203"/>
      <c r="AX62" s="108"/>
      <c r="AY62" s="108"/>
      <c r="AZ62" s="108"/>
      <c r="BA62" s="203"/>
      <c r="BB62" s="260"/>
      <c r="BF62" s="1135"/>
    </row>
    <row r="63" spans="1:58" s="99" customFormat="1" x14ac:dyDescent="0.45">
      <c r="A63" s="1090" t="s">
        <v>9</v>
      </c>
      <c r="B63" s="1127" t="s">
        <v>21</v>
      </c>
      <c r="C63" s="1127" t="s">
        <v>21</v>
      </c>
      <c r="D63" s="1127"/>
      <c r="E63" s="1127" t="s">
        <v>21</v>
      </c>
      <c r="F63" s="1127" t="s">
        <v>21</v>
      </c>
      <c r="G63" s="1128" t="s">
        <v>21</v>
      </c>
      <c r="H63" s="264" t="str">
        <f>IF($H$61="X","intern",IF($H$61=$AQ$4,+AQ6,(IF($H$61=$AQ$9,+AQ11,IF($H$61=$AQ$14,+AQ16,IF($H$61=$AQ$19,+AQ21,IF($H$61=$AQ$24,+AQ26,IF($H$61=$AQ$29,+AQ31,IF($H$61=$AQ$34,+AQ36,IF($H$61=$AQ$39,+AQ41,"Multiselect!"))))))))))</f>
        <v>Multiselect!</v>
      </c>
      <c r="I63" s="265" t="str">
        <f>IF($H$61=$AQ$4,+AR6,(IF($H$61=$AQ$9,+AR11,IF($H$61=$AQ$14,+AR16,IF($H$61=$AQ$19,+AR21,IF($H$61=$AQ$24,+AR26,IF($H$61=$AQ$29,+AR31,IF($H$61=$AQ$34,+AR36,IF($H$61=$AQ$39,+AR41,"")))))))))</f>
        <v/>
      </c>
      <c r="J63" s="595"/>
      <c r="K63" s="596" t="str">
        <f>IF($H$61=$AQ$4,+AS6,(IF($H$61=$AQ$9,+AS11,IF($H$61=$AQ$14,+AS16,IF($H$61=$AQ$19,+AS21,IF($H$61=$AQ$24,+AS26,IF($H$61=$AQ$29,+AS31,IF($H$61=$AQ$34,+AS36,IF($H$61=$AQ$39,+AS41,"")))))))))</f>
        <v/>
      </c>
      <c r="L63" s="1091"/>
      <c r="M63" s="1131"/>
      <c r="N63" s="1132"/>
      <c r="P63" s="81"/>
      <c r="Q63" s="199"/>
      <c r="R63" s="81"/>
      <c r="S63" s="81"/>
      <c r="T63" s="199"/>
      <c r="U63" s="97"/>
      <c r="W63" s="1133"/>
      <c r="Y63" s="81"/>
      <c r="Z63" s="199"/>
      <c r="AA63" s="81"/>
      <c r="AB63" s="81"/>
      <c r="AC63" s="199"/>
      <c r="AD63" s="81"/>
      <c r="AE63" s="81"/>
      <c r="AF63" s="199"/>
      <c r="AG63" s="81"/>
      <c r="AH63" s="81"/>
      <c r="AI63" s="199"/>
      <c r="AJ63" s="81"/>
      <c r="AK63" s="81"/>
      <c r="AL63" s="199"/>
      <c r="AM63" s="81"/>
      <c r="AN63" s="81"/>
      <c r="AO63" s="81"/>
      <c r="AP63" s="690"/>
      <c r="AQ63" s="108"/>
      <c r="AR63" s="108"/>
      <c r="AS63" s="203"/>
      <c r="AT63" s="108"/>
      <c r="AU63" s="108"/>
      <c r="AV63" s="108"/>
      <c r="AW63" s="203"/>
      <c r="AX63" s="108"/>
      <c r="AY63" s="108"/>
      <c r="AZ63" s="108"/>
      <c r="BA63" s="203"/>
      <c r="BB63" s="260"/>
      <c r="BF63" s="1135"/>
    </row>
    <row r="64" spans="1:58" s="99" customFormat="1" x14ac:dyDescent="0.45">
      <c r="A64" s="1090" t="s">
        <v>9</v>
      </c>
      <c r="B64" s="1127" t="s">
        <v>21</v>
      </c>
      <c r="C64" s="1127" t="s">
        <v>21</v>
      </c>
      <c r="D64" s="1127"/>
      <c r="E64" s="1127" t="s">
        <v>21</v>
      </c>
      <c r="F64" s="1127" t="s">
        <v>21</v>
      </c>
      <c r="G64" s="1128" t="s">
        <v>21</v>
      </c>
      <c r="H64" s="264" t="str">
        <f>IF($H$61="X","intern",IF($H$61=$AQ$4,+AQ7,(IF($H$61=$AQ$9,+AQ12,IF($H$61=$AQ$14,+AQ17,IF($H$61=$AQ$19,+AQ22,IF($H$61=$AQ$24,+AQ27,IF($H$61=$AQ$29,+AQ32,IF($H$61=$AQ$34,+AQ37,IF($H$61=$AQ$39,+AQ42,"Multiselect!"))))))))))</f>
        <v>Multiselect!</v>
      </c>
      <c r="I64" s="265" t="str">
        <f>IF($H$61=$AQ$4,+AR7,(IF($H$61=$AQ$9,+AR12,IF($H$61=$AQ$14,+AR17,IF($H$61=$AQ$19,+AR22,IF($H$61=$AQ$24,+AR27,IF($H$61=$AQ$29,+AR32,IF($H$61=$AQ$34,+AR37,IF($H$61=$AQ$39,+AR42,"")))))))))</f>
        <v/>
      </c>
      <c r="J64" s="595"/>
      <c r="K64" s="596" t="str">
        <f>IF($H$61=$AQ$4,+AS7,(IF($H$61=$AQ$9,+AS12,IF($H$61=$AQ$14,+AS17,IF($H$61=$AQ$19,+AS22,IF($H$61=$AQ$24,+AS27,IF($H$61=$AQ$29,+AS32,IF($H$61=$AQ$34,+AS37,IF($H$61=$AQ$39,+AS42,"")))))))))</f>
        <v/>
      </c>
      <c r="L64" s="1091"/>
      <c r="M64" s="1131"/>
      <c r="N64" s="1132"/>
      <c r="P64" s="81"/>
      <c r="Q64" s="199"/>
      <c r="R64" s="81"/>
      <c r="S64" s="81"/>
      <c r="T64" s="199"/>
      <c r="U64" s="97"/>
      <c r="W64" s="1133"/>
      <c r="Y64" s="81"/>
      <c r="Z64" s="199"/>
      <c r="AA64" s="81"/>
      <c r="AB64" s="81"/>
      <c r="AC64" s="199"/>
      <c r="AD64" s="81"/>
      <c r="AE64" s="81"/>
      <c r="AF64" s="199"/>
      <c r="AG64" s="81"/>
      <c r="AH64" s="81"/>
      <c r="AI64" s="199"/>
      <c r="AJ64" s="81"/>
      <c r="AK64" s="81"/>
      <c r="AL64" s="199"/>
      <c r="AM64" s="81"/>
      <c r="AN64" s="81"/>
      <c r="AO64" s="81"/>
      <c r="AP64" s="690"/>
      <c r="AQ64" s="108"/>
      <c r="AR64" s="108"/>
      <c r="AS64" s="203"/>
      <c r="AT64" s="108"/>
      <c r="AU64" s="108"/>
      <c r="AV64" s="108"/>
      <c r="AW64" s="203"/>
      <c r="AX64" s="108"/>
      <c r="AY64" s="108"/>
      <c r="AZ64" s="108"/>
      <c r="BA64" s="203"/>
      <c r="BB64" s="260"/>
      <c r="BF64" s="1135"/>
    </row>
    <row r="65" spans="1:58" s="99" customFormat="1" x14ac:dyDescent="0.45">
      <c r="A65" s="1090" t="s">
        <v>9</v>
      </c>
      <c r="B65" s="1127" t="s">
        <v>21</v>
      </c>
      <c r="C65" s="1127" t="s">
        <v>21</v>
      </c>
      <c r="D65" s="1127"/>
      <c r="E65" s="1127" t="s">
        <v>21</v>
      </c>
      <c r="F65" s="1127" t="s">
        <v>21</v>
      </c>
      <c r="G65" s="1128" t="s">
        <v>21</v>
      </c>
      <c r="H65" s="264" t="str">
        <f>IF($H$61="X","intern",IF($H$61=$AQ$4,+AQ8,(IF($H$61=$AQ$9,+AQ13,IF($H$61=$AQ$14,+AQ18,IF($H$61=$AQ$19,+AQ23,IF($H$61=$AQ$24,+AQ28,IF($H$61=$AQ$29,+AQ33,IF($H$61=$AQ$34,+AQ38,IF($H$61=$AQ$39,+AQ43,"Multiselect!"))))))))))</f>
        <v>Multiselect!</v>
      </c>
      <c r="I65" s="265" t="str">
        <f>IF($H$61=$AQ$4,+AR8,(IF($H$61=$AQ$9,+AR13,IF($H$61=$AQ$14,+AR18,IF($H$61=$AQ$19,+AR23,IF($H$61=$AQ$24,+AR28,IF($H$61=$AQ$29,+AR33,IF($H$61=$AQ$34,+AR38,IF($H$61=$AQ$39,+AR43,"")))))))))</f>
        <v/>
      </c>
      <c r="J65" s="595"/>
      <c r="K65" s="596" t="str">
        <f>IF($H$61=$AQ$4,+AS8,(IF($H$61=$AQ$9,+AS13,IF($H$61=$AQ$14,+AS18,IF($H$61=$AQ$19,+AS23,IF($H$61=$AQ$24,+AS28,IF($H$61=$AQ$29,+AS33,IF($H$61=$AQ$34,+AS38,IF($H$61=$AQ$39,+AS43,"")))))))))</f>
        <v/>
      </c>
      <c r="L65" s="1091"/>
      <c r="M65" s="1131"/>
      <c r="N65" s="1132"/>
      <c r="P65" s="81"/>
      <c r="Q65" s="199"/>
      <c r="R65" s="81"/>
      <c r="S65" s="81"/>
      <c r="T65" s="199"/>
      <c r="U65" s="97"/>
      <c r="W65" s="1133"/>
      <c r="Y65" s="81"/>
      <c r="Z65" s="199"/>
      <c r="AA65" s="81"/>
      <c r="AB65" s="81"/>
      <c r="AC65" s="199"/>
      <c r="AD65" s="81"/>
      <c r="AE65" s="81"/>
      <c r="AF65" s="199"/>
      <c r="AG65" s="81"/>
      <c r="AH65" s="81"/>
      <c r="AI65" s="199"/>
      <c r="AJ65" s="81"/>
      <c r="AK65" s="81"/>
      <c r="AL65" s="199"/>
      <c r="AM65" s="81"/>
      <c r="AN65" s="81"/>
      <c r="AO65" s="81"/>
      <c r="AP65" s="690"/>
      <c r="AQ65" s="108"/>
      <c r="AR65" s="108"/>
      <c r="AS65" s="203"/>
      <c r="AT65" s="108"/>
      <c r="AU65" s="108"/>
      <c r="AV65" s="108"/>
      <c r="AW65" s="203"/>
      <c r="AX65" s="108"/>
      <c r="AY65" s="108"/>
      <c r="AZ65" s="108"/>
      <c r="BA65" s="203"/>
      <c r="BB65" s="260"/>
      <c r="BF65" s="1135"/>
    </row>
    <row r="66" spans="1:58" s="99" customFormat="1" ht="13.5" thickBot="1" x14ac:dyDescent="0.5">
      <c r="A66" s="1090" t="s">
        <v>9</v>
      </c>
      <c r="B66" s="1127" t="s">
        <v>21</v>
      </c>
      <c r="C66" s="1127" t="s">
        <v>21</v>
      </c>
      <c r="D66" s="1127"/>
      <c r="E66" s="1127" t="s">
        <v>21</v>
      </c>
      <c r="F66" s="1127" t="s">
        <v>21</v>
      </c>
      <c r="G66" s="1128" t="s">
        <v>21</v>
      </c>
      <c r="H66" s="1136" t="s">
        <v>21</v>
      </c>
      <c r="I66" s="1137" t="s">
        <v>21</v>
      </c>
      <c r="J66" s="1138" t="s">
        <v>52</v>
      </c>
      <c r="K66" s="1139">
        <f>SUBTOTAL(9,K62:K65)</f>
        <v>0</v>
      </c>
      <c r="L66" s="1091"/>
      <c r="M66" s="1131"/>
      <c r="N66" s="1132"/>
      <c r="P66" s="81"/>
      <c r="Q66" s="199"/>
      <c r="R66" s="81"/>
      <c r="S66" s="81"/>
      <c r="T66" s="199"/>
      <c r="U66" s="97"/>
      <c r="W66" s="1133"/>
      <c r="Y66" s="81"/>
      <c r="Z66" s="199"/>
      <c r="AA66" s="81"/>
      <c r="AB66" s="81"/>
      <c r="AC66" s="199"/>
      <c r="AD66" s="81"/>
      <c r="AE66" s="81"/>
      <c r="AF66" s="199"/>
      <c r="AG66" s="81"/>
      <c r="AH66" s="81"/>
      <c r="AI66" s="199"/>
      <c r="AJ66" s="81"/>
      <c r="AK66" s="81"/>
      <c r="AL66" s="199"/>
      <c r="AM66" s="81"/>
      <c r="AN66" s="81"/>
      <c r="AO66" s="81"/>
      <c r="AP66" s="690"/>
      <c r="AQ66" s="108"/>
      <c r="AR66" s="108"/>
      <c r="AS66" s="203"/>
      <c r="AT66" s="108"/>
      <c r="AU66" s="108"/>
      <c r="AV66" s="108"/>
      <c r="AW66" s="203"/>
      <c r="AX66" s="108"/>
      <c r="AY66" s="108"/>
      <c r="AZ66" s="108"/>
      <c r="BA66" s="203"/>
      <c r="BB66" s="260"/>
      <c r="BF66" s="1135"/>
    </row>
    <row r="67" spans="1:58" s="99" customFormat="1" ht="13.5" thickTop="1" x14ac:dyDescent="0.45">
      <c r="A67" s="1090" t="s">
        <v>9</v>
      </c>
      <c r="B67" s="1127" t="s">
        <v>21</v>
      </c>
      <c r="C67" s="1127" t="s">
        <v>21</v>
      </c>
      <c r="D67" s="1127"/>
      <c r="E67" s="1127" t="s">
        <v>21</v>
      </c>
      <c r="F67" s="1127" t="s">
        <v>21</v>
      </c>
      <c r="G67" s="1128" t="s">
        <v>21</v>
      </c>
      <c r="H67" s="262" t="str">
        <f>IF($H$61="X","intern",IF($H$61=$AQ$4,+AU5,(IF($H$61=$AQ$9,+AU10,IF($H$61=$AQ$14,+AU15,IF($H$61=$AQ$19,+AU20,IF($H$61=$AQ$24,+AU25,IF($H$61=$AQ$29,+AU30,IF($H$61=$AQ$34,+AU35,IF($H$61=$AQ$39,+AU40,"Multiselect!"))))))))))</f>
        <v>Multiselect!</v>
      </c>
      <c r="I67" s="263" t="str">
        <f>IF($H$61=$AQ$4,+AV5,(IF($H$61=$AQ$9,+AV10,IF($H$61=$AQ$14,+AV15,IF($H$61=$AQ$19,+AV20,IF($H$61=$AQ$24,+AV25,IF($H$61=$AQ$29,+AV30,IF($H$61=$AQ$34,+AV35,IF($H$61=$AQ$39,+AV40,"")))))))))</f>
        <v/>
      </c>
      <c r="J67" s="597"/>
      <c r="K67" s="594" t="str">
        <f>IF($H$61=$AQ$4,+AW5,(IF($H$61=$AQ$9,+AW10,IF($H$61=$AQ$14,+AW15,IF($H$61=$AQ$19,+AW20,IF($H$61=$AQ$24,+AW25,IF($H$61=$AQ$29,+AW30,IF($H$61=$AQ$34,+AW35,IF($H$61=$AQ$39,+AW40,"")))))))))</f>
        <v/>
      </c>
      <c r="L67" s="1091"/>
      <c r="M67" s="1131"/>
      <c r="N67" s="1132"/>
      <c r="P67" s="81"/>
      <c r="Q67" s="199"/>
      <c r="R67" s="81"/>
      <c r="S67" s="81"/>
      <c r="T67" s="199"/>
      <c r="U67" s="97"/>
      <c r="W67" s="1133"/>
      <c r="Y67" s="81"/>
      <c r="Z67" s="199"/>
      <c r="AA67" s="81"/>
      <c r="AB67" s="81"/>
      <c r="AC67" s="199"/>
      <c r="AD67" s="81"/>
      <c r="AE67" s="81"/>
      <c r="AF67" s="199"/>
      <c r="AG67" s="81"/>
      <c r="AH67" s="81"/>
      <c r="AI67" s="199"/>
      <c r="AJ67" s="81"/>
      <c r="AK67" s="81"/>
      <c r="AL67" s="199"/>
      <c r="AM67" s="81"/>
      <c r="AN67" s="81"/>
      <c r="AO67" s="81"/>
      <c r="AP67" s="690"/>
      <c r="AQ67" s="108"/>
      <c r="AR67" s="108"/>
      <c r="AS67" s="203"/>
      <c r="AT67" s="108"/>
      <c r="AU67" s="108"/>
      <c r="AV67" s="108"/>
      <c r="AW67" s="203"/>
      <c r="AX67" s="108"/>
      <c r="AY67" s="108"/>
      <c r="AZ67" s="108"/>
      <c r="BA67" s="203"/>
      <c r="BB67" s="260"/>
      <c r="BF67" s="1135"/>
    </row>
    <row r="68" spans="1:58" s="99" customFormat="1" x14ac:dyDescent="0.45">
      <c r="A68" s="1090" t="s">
        <v>9</v>
      </c>
      <c r="B68" s="1127" t="s">
        <v>21</v>
      </c>
      <c r="C68" s="1127" t="s">
        <v>21</v>
      </c>
      <c r="D68" s="1127"/>
      <c r="E68" s="1127" t="s">
        <v>21</v>
      </c>
      <c r="F68" s="1127" t="s">
        <v>21</v>
      </c>
      <c r="G68" s="1128" t="s">
        <v>21</v>
      </c>
      <c r="H68" s="264" t="str">
        <f>IF($H$61="X","intern",IF($H$61=$AQ$4,+AU6,(IF($H$61=$AQ$9,+AU11,IF($H$61=$AQ$14,+AU16,IF($H$61=$AQ$19,+AU21,IF($H$61=$AQ$24,+AU26,IF($H$61=$AQ$29,+AU31,IF($H$61=$AQ$34,+AU36,IF($H$61=$AQ$39,+AU41,"Multiselect!"))))))))))</f>
        <v>Multiselect!</v>
      </c>
      <c r="I68" s="265" t="str">
        <f>IF($H$61=$AQ$4,+AV6,(IF($H$61=$AQ$9,+AV11,IF($H$61=$AQ$14,+AV16,IF($H$61=$AQ$19,+AV21,IF($H$61=$AQ$24,+AV26,IF($H$61=$AQ$29,+AV31,IF($H$61=$AQ$34,+AV36,IF($H$61=$AQ$39,+AV41,"")))))))))</f>
        <v/>
      </c>
      <c r="J68" s="598"/>
      <c r="K68" s="596" t="str">
        <f>IF($H$61=$AQ$4,+AW6,(IF($H$61=$AQ$9,+AW11,IF($H$61=$AQ$14,+AW16,IF($H$61=$AQ$19,+AW21,IF($H$61=$AQ$24,+AW26,IF($H$61=$AQ$29,+AW31,IF($H$61=$AQ$34,+AW36,IF($H$61=$AQ$39,+AW41,"")))))))))</f>
        <v/>
      </c>
      <c r="L68" s="1091"/>
      <c r="M68" s="1131"/>
      <c r="N68" s="1132"/>
      <c r="P68" s="81"/>
      <c r="Q68" s="199"/>
      <c r="R68" s="81"/>
      <c r="S68" s="81"/>
      <c r="T68" s="199"/>
      <c r="U68" s="97"/>
      <c r="V68" s="97"/>
      <c r="W68" s="97"/>
      <c r="Y68" s="81"/>
      <c r="Z68" s="199"/>
      <c r="AA68" s="81"/>
      <c r="AB68" s="81"/>
      <c r="AC68" s="199"/>
      <c r="AD68" s="81"/>
      <c r="AE68" s="81"/>
      <c r="AF68" s="199"/>
      <c r="AG68" s="81"/>
      <c r="AH68" s="81"/>
      <c r="AI68" s="199"/>
      <c r="AJ68" s="81"/>
      <c r="AK68" s="81"/>
      <c r="AL68" s="199"/>
      <c r="AM68" s="81"/>
      <c r="AN68" s="81"/>
      <c r="AO68" s="81"/>
      <c r="AP68" s="690"/>
      <c r="AQ68" s="108"/>
      <c r="AR68" s="108"/>
      <c r="AS68" s="203"/>
      <c r="AT68" s="108"/>
      <c r="AU68" s="108"/>
      <c r="AV68" s="108"/>
      <c r="AW68" s="203"/>
      <c r="AX68" s="108"/>
      <c r="AY68" s="108"/>
      <c r="AZ68" s="108"/>
      <c r="BA68" s="203"/>
      <c r="BB68" s="260"/>
      <c r="BF68" s="1135"/>
    </row>
    <row r="69" spans="1:58" s="99" customFormat="1" x14ac:dyDescent="0.45">
      <c r="A69" s="1090" t="s">
        <v>9</v>
      </c>
      <c r="B69" s="1127" t="s">
        <v>21</v>
      </c>
      <c r="C69" s="1127" t="s">
        <v>21</v>
      </c>
      <c r="D69" s="1127"/>
      <c r="E69" s="1127" t="s">
        <v>21</v>
      </c>
      <c r="F69" s="1127" t="s">
        <v>21</v>
      </c>
      <c r="G69" s="1128" t="s">
        <v>21</v>
      </c>
      <c r="H69" s="264" t="str">
        <f>IF($H$61="X","intern",IF($H$61=$AQ$4,+AU7,(IF($H$61=$AQ$9,+AU12,IF($H$61=$AQ$14,+AU17,IF($H$61=$AQ$19,+AU22,IF($H$61=$AQ$24,+AU27,IF($H$61=$AQ$29,+AU32,IF($H$61=$AQ$34,+AU37,IF($H$61=$AQ$39,+AU42,"Multiselect!"))))))))))</f>
        <v>Multiselect!</v>
      </c>
      <c r="I69" s="265" t="str">
        <f>IF($H$61=$AQ$4,+AV7,(IF($H$61=$AQ$9,+AV12,IF($H$61=$AQ$14,+AV17,IF($H$61=$AQ$19,+AV22,IF($H$61=$AQ$24,+AV27,IF($H$61=$AQ$29,+AV32,IF($H$61=$AQ$34,+AV37,IF($H$61=$AQ$39,+AV42,"")))))))))</f>
        <v/>
      </c>
      <c r="J69" s="598"/>
      <c r="K69" s="596" t="str">
        <f>IF($H$61=$AQ$4,+AW7,(IF($H$61=$AQ$9,+AW12,IF($H$61=$AQ$14,+AW17,IF($H$61=$AQ$19,+AW22,IF($H$61=$AQ$24,+AW27,IF($H$61=$AQ$29,+AW32,IF($H$61=$AQ$34,+AW37,IF($H$61=$AQ$39,+AW42,"")))))))))</f>
        <v/>
      </c>
      <c r="L69" s="1091"/>
      <c r="M69" s="1131"/>
      <c r="N69" s="1132"/>
      <c r="P69" s="81"/>
      <c r="Q69" s="199"/>
      <c r="R69" s="81"/>
      <c r="S69" s="81"/>
      <c r="T69" s="199"/>
      <c r="U69" s="97"/>
      <c r="V69" s="97"/>
      <c r="W69" s="97"/>
      <c r="Y69" s="81"/>
      <c r="Z69" s="199"/>
      <c r="AA69" s="81"/>
      <c r="AB69" s="81"/>
      <c r="AC69" s="199"/>
      <c r="AD69" s="81"/>
      <c r="AE69" s="81"/>
      <c r="AF69" s="199"/>
      <c r="AG69" s="81"/>
      <c r="AH69" s="81"/>
      <c r="AI69" s="199"/>
      <c r="AJ69" s="81"/>
      <c r="AK69" s="81"/>
      <c r="AL69" s="199"/>
      <c r="AM69" s="81"/>
      <c r="AN69" s="81"/>
      <c r="AO69" s="81"/>
      <c r="AP69" s="690"/>
      <c r="AQ69" s="108"/>
      <c r="AR69" s="108"/>
      <c r="AS69" s="203"/>
      <c r="AT69" s="108"/>
      <c r="AU69" s="108"/>
      <c r="AV69" s="108"/>
      <c r="AW69" s="203"/>
      <c r="AX69" s="108"/>
      <c r="AY69" s="108"/>
      <c r="AZ69" s="108"/>
      <c r="BA69" s="203"/>
      <c r="BB69" s="260"/>
      <c r="BF69" s="1135"/>
    </row>
    <row r="70" spans="1:58" s="99" customFormat="1" x14ac:dyDescent="0.45">
      <c r="A70" s="1090" t="s">
        <v>9</v>
      </c>
      <c r="B70" s="1127" t="s">
        <v>21</v>
      </c>
      <c r="C70" s="1127" t="s">
        <v>21</v>
      </c>
      <c r="D70" s="1127"/>
      <c r="E70" s="1127" t="s">
        <v>21</v>
      </c>
      <c r="F70" s="1127" t="s">
        <v>21</v>
      </c>
      <c r="G70" s="1128" t="s">
        <v>21</v>
      </c>
      <c r="H70" s="264" t="str">
        <f>IF($H$61="X","intern",IF($H$61=$AQ$4,+AU8,(IF($H$61=$AQ$9,+AU13,IF($H$61=$AQ$14,+AU18,IF($H$61=$AQ$19,+AU23,IF($H$61=$AQ$24,+AU28,IF($H$61=$AQ$29,+AU33,IF($H$61=$AQ$34,+AU38,IF($H$61=$AQ$39,+AU43,"Multiselect!"))))))))))</f>
        <v>Multiselect!</v>
      </c>
      <c r="I70" s="265" t="str">
        <f>IF($H$61=$AQ$4,+AV8,(IF($H$61=$AQ$9,+AV13,IF($H$61=$AQ$14,+AV18,IF($H$61=$AQ$19,+AV23,IF($H$61=$AQ$24,+AV28,IF($H$61=$AQ$29,+AV33,IF($H$61=$AQ$34,+AV38,IF($H$61=$AQ$39,+AV43,"")))))))))</f>
        <v/>
      </c>
      <c r="J70" s="598"/>
      <c r="K70" s="596" t="str">
        <f>IF($H$61=$AQ$4,+AW8,(IF($H$61=$AQ$9,+AW13,IF($H$61=$AQ$14,+AW18,IF($H$61=$AQ$19,+AW23,IF($H$61=$AQ$24,+AW28,IF($H$61=$AQ$29,+AW33,IF($H$61=$AQ$34,+AW38,IF($H$61=$AQ$39,+AW43,"")))))))))</f>
        <v/>
      </c>
      <c r="L70" s="1091"/>
      <c r="M70" s="1131"/>
      <c r="N70" s="1132"/>
      <c r="P70" s="81"/>
      <c r="Q70" s="199"/>
      <c r="R70" s="81"/>
      <c r="S70" s="81"/>
      <c r="T70" s="199"/>
      <c r="U70" s="97"/>
      <c r="W70" s="1133"/>
      <c r="Y70" s="81"/>
      <c r="Z70" s="199"/>
      <c r="AA70" s="81"/>
      <c r="AB70" s="81"/>
      <c r="AC70" s="199"/>
      <c r="AD70" s="81"/>
      <c r="AE70" s="81"/>
      <c r="AF70" s="199"/>
      <c r="AG70" s="81"/>
      <c r="AH70" s="81"/>
      <c r="AI70" s="199"/>
      <c r="AJ70" s="81"/>
      <c r="AK70" s="81"/>
      <c r="AL70" s="199"/>
      <c r="AM70" s="81"/>
      <c r="AN70" s="81"/>
      <c r="AO70" s="81"/>
      <c r="AP70" s="690"/>
      <c r="AQ70" s="108"/>
      <c r="AR70" s="108"/>
      <c r="AS70" s="203"/>
      <c r="AT70" s="108"/>
      <c r="AU70" s="108"/>
      <c r="AV70" s="108"/>
      <c r="AW70" s="203"/>
      <c r="AX70" s="108"/>
      <c r="AY70" s="108"/>
      <c r="AZ70" s="108"/>
      <c r="BA70" s="203"/>
      <c r="BB70" s="260"/>
      <c r="BF70" s="1135"/>
    </row>
    <row r="71" spans="1:58" s="99" customFormat="1" ht="13.5" thickBot="1" x14ac:dyDescent="0.5">
      <c r="A71" s="1090" t="s">
        <v>9</v>
      </c>
      <c r="B71" s="1127" t="s">
        <v>21</v>
      </c>
      <c r="C71" s="1127" t="s">
        <v>21</v>
      </c>
      <c r="D71" s="1127"/>
      <c r="E71" s="1127" t="s">
        <v>21</v>
      </c>
      <c r="F71" s="1127" t="s">
        <v>21</v>
      </c>
      <c r="G71" s="1128" t="s">
        <v>21</v>
      </c>
      <c r="H71" s="1140" t="s">
        <v>21</v>
      </c>
      <c r="I71" s="1137" t="s">
        <v>21</v>
      </c>
      <c r="J71" s="1138" t="s">
        <v>53</v>
      </c>
      <c r="K71" s="1139">
        <f>SUBTOTAL(9,K67:K70)</f>
        <v>0</v>
      </c>
      <c r="L71" s="1091"/>
      <c r="M71" s="1141"/>
      <c r="N71" s="1142"/>
      <c r="P71" s="81"/>
      <c r="Q71" s="199"/>
      <c r="R71" s="81"/>
      <c r="S71" s="81"/>
      <c r="T71" s="199"/>
      <c r="U71" s="97"/>
      <c r="W71" s="1133"/>
      <c r="Y71" s="81"/>
      <c r="Z71" s="199"/>
      <c r="AA71" s="81"/>
      <c r="AB71" s="81"/>
      <c r="AC71" s="199"/>
      <c r="AD71" s="81"/>
      <c r="AE71" s="81"/>
      <c r="AF71" s="199"/>
      <c r="AG71" s="81"/>
      <c r="AH71" s="81"/>
      <c r="AI71" s="199"/>
      <c r="AJ71" s="81"/>
      <c r="AK71" s="81"/>
      <c r="AL71" s="199"/>
      <c r="AM71" s="81"/>
      <c r="AN71" s="81"/>
      <c r="AO71" s="81"/>
      <c r="AP71" s="690"/>
      <c r="AQ71" s="108"/>
      <c r="AR71" s="108"/>
      <c r="AS71" s="203"/>
      <c r="AT71" s="108"/>
      <c r="AU71" s="108"/>
      <c r="AV71" s="108"/>
      <c r="AW71" s="203"/>
      <c r="AX71" s="108"/>
      <c r="AY71" s="108"/>
      <c r="AZ71" s="108"/>
      <c r="BA71" s="203"/>
      <c r="BB71" s="260"/>
      <c r="BF71" s="1135"/>
    </row>
    <row r="72" spans="1:58" s="99" customFormat="1" ht="13.5" thickTop="1" x14ac:dyDescent="0.45">
      <c r="A72" s="1090" t="s">
        <v>9</v>
      </c>
      <c r="B72" s="1127" t="s">
        <v>21</v>
      </c>
      <c r="C72" s="1127" t="s">
        <v>21</v>
      </c>
      <c r="D72" s="1127"/>
      <c r="E72" s="1127" t="s">
        <v>21</v>
      </c>
      <c r="F72" s="1127" t="s">
        <v>21</v>
      </c>
      <c r="G72" s="1128" t="s">
        <v>21</v>
      </c>
      <c r="H72" s="262" t="str">
        <f>IF($H$61="X","intern",IF($H$61=$AQ$4,+AY5,(IF($H$61=$AQ$9,+AY10,IF($H$61=$AQ$14,+AY15,IF($H$61=$AQ$19,+AY20,IF($H$61=$AQ$24,+AY25,IF($H$61=$AQ$29,+AY30,IF($H$61=$AQ$34,+AY35,IF($H$61=$AQ$39,+AY40,"Multiselect!"))))))))))</f>
        <v>Multiselect!</v>
      </c>
      <c r="I72" s="263" t="str">
        <f>IF($H$61=$AQ$4,+AZ5,(IF($H$61=$AQ$9,+AZ10,IF($H$61=$AQ$14,+AZ15,IF($H$61=$AQ$19,+AZ20,IF($H$61=$AQ$24,+AZ25,IF($H$61=$AQ$29,+AZ30,IF($H$61=$AQ$34,+AZ35,IF($H$61=$AQ$39,+AZ40,"")))))))))</f>
        <v/>
      </c>
      <c r="J72" s="597"/>
      <c r="K72" s="594" t="str">
        <f>IF($H$61=$AQ$4,+BA5,(IF($H$61=$AQ$9,+BA10,IF($H$61=$AQ$14,+BA15,IF($H$61=$AQ$19,+BA20,IF($H$61=$AQ$24,+BA25,IF($H$61=$AQ$29,+BA30,IF($H$61=$AQ$34,+BA35,IF($H$61=$AQ$39,+BA40,"")))))))))</f>
        <v/>
      </c>
      <c r="L72" s="1091"/>
      <c r="M72" s="1141"/>
      <c r="N72" s="1142"/>
      <c r="P72" s="81"/>
      <c r="Q72" s="199"/>
      <c r="R72" s="81"/>
      <c r="S72" s="81"/>
      <c r="T72" s="199"/>
      <c r="U72" s="97"/>
      <c r="V72" s="97"/>
      <c r="W72" s="97"/>
      <c r="X72" s="97"/>
      <c r="Y72" s="97"/>
      <c r="Z72" s="97"/>
      <c r="AA72" s="81"/>
      <c r="AB72" s="81"/>
      <c r="AC72" s="199"/>
      <c r="AD72" s="81"/>
      <c r="AE72" s="81"/>
      <c r="AF72" s="199"/>
      <c r="AG72" s="81"/>
      <c r="AH72" s="81"/>
      <c r="AI72" s="199"/>
      <c r="AJ72" s="81"/>
      <c r="AK72" s="81"/>
      <c r="AL72" s="199"/>
      <c r="AM72" s="81"/>
      <c r="AN72" s="81"/>
      <c r="AO72" s="81"/>
      <c r="AP72" s="690"/>
      <c r="AQ72" s="108"/>
      <c r="AR72" s="108"/>
      <c r="AS72" s="203"/>
      <c r="AT72" s="108"/>
      <c r="AU72" s="108"/>
      <c r="AV72" s="108"/>
      <c r="AW72" s="203"/>
      <c r="AX72" s="108"/>
      <c r="AY72" s="108"/>
      <c r="AZ72" s="108"/>
      <c r="BA72" s="203"/>
      <c r="BB72" s="260"/>
      <c r="BF72" s="1135"/>
    </row>
    <row r="73" spans="1:58" s="99" customFormat="1" x14ac:dyDescent="0.45">
      <c r="A73" s="1090" t="s">
        <v>9</v>
      </c>
      <c r="B73" s="1127" t="s">
        <v>21</v>
      </c>
      <c r="C73" s="1127" t="s">
        <v>21</v>
      </c>
      <c r="D73" s="1127"/>
      <c r="E73" s="1127" t="s">
        <v>21</v>
      </c>
      <c r="F73" s="1127" t="s">
        <v>21</v>
      </c>
      <c r="G73" s="1128" t="s">
        <v>21</v>
      </c>
      <c r="H73" s="264" t="str">
        <f>IF($H$61="X","intern",IF($H$61=$AQ$4,+AY6,(IF($H$61=$AQ$9,+AY11,IF($H$61=$AQ$14,+AY16,IF($H$61=$AQ$19,+AY21,IF($H$61=$AQ$24,+AY26,IF($H$61=$AQ$29,+AY31,IF($H$61=$AQ$34,+AY36,IF($H$61=$AQ$39,+AY41,"Multiselect!"))))))))))</f>
        <v>Multiselect!</v>
      </c>
      <c r="I73" s="265" t="str">
        <f>IF($H$61=$AQ$4,+AZ6,(IF($H$61=$AQ$9,+AZ11,IF($H$61=$AQ$14,+AZ16,IF($H$61=$AQ$19,+AZ21,IF($H$61=$AQ$24,+AZ26,IF($H$61=$AQ$29,+AZ31,IF($H$61=$AQ$34,+AZ36,IF($H$61=$AQ$39,+AZ41,"")))))))))</f>
        <v/>
      </c>
      <c r="J73" s="598"/>
      <c r="K73" s="596" t="str">
        <f>IF($H$61=$AQ$4,+BA6,(IF($H$61=$AQ$9,+BA11,IF($H$61=$AQ$14,+BA16,IF($H$61=$AQ$19,+BA21,IF($H$61=$AQ$24,+BA26,IF($H$61=$AQ$29,+BA31,IF($H$61=$AQ$34,+BA36,IF($H$61=$AQ$39,+BA41,"")))))))))</f>
        <v/>
      </c>
      <c r="L73" s="1091"/>
      <c r="M73" s="1141"/>
      <c r="N73" s="1142"/>
      <c r="P73" s="81"/>
      <c r="Q73" s="199"/>
      <c r="R73" s="81"/>
      <c r="S73" s="81"/>
      <c r="T73" s="199"/>
      <c r="U73" s="97"/>
      <c r="V73" s="97"/>
      <c r="W73" s="97"/>
      <c r="X73" s="97"/>
      <c r="Y73" s="97"/>
      <c r="Z73" s="97"/>
      <c r="AA73" s="81"/>
      <c r="AB73" s="81"/>
      <c r="AC73" s="199"/>
      <c r="AD73" s="81"/>
      <c r="AE73" s="81"/>
      <c r="AF73" s="199"/>
      <c r="AG73" s="81"/>
      <c r="AH73" s="81"/>
      <c r="AI73" s="199"/>
      <c r="AJ73" s="81"/>
      <c r="AK73" s="81"/>
      <c r="AL73" s="199"/>
      <c r="AM73" s="81"/>
      <c r="AN73" s="81"/>
      <c r="AO73" s="81"/>
      <c r="AP73" s="690"/>
      <c r="AQ73" s="108"/>
      <c r="AR73" s="108"/>
      <c r="AS73" s="203"/>
      <c r="AT73" s="108"/>
      <c r="AU73" s="108"/>
      <c r="AV73" s="108"/>
      <c r="AW73" s="203"/>
      <c r="AX73" s="108"/>
      <c r="AY73" s="108"/>
      <c r="AZ73" s="108"/>
      <c r="BA73" s="203"/>
      <c r="BB73" s="260"/>
      <c r="BF73" s="1135"/>
    </row>
    <row r="74" spans="1:58" s="99" customFormat="1" x14ac:dyDescent="0.45">
      <c r="A74" s="1090" t="s">
        <v>9</v>
      </c>
      <c r="B74" s="1127" t="s">
        <v>21</v>
      </c>
      <c r="C74" s="1127" t="s">
        <v>21</v>
      </c>
      <c r="D74" s="1127"/>
      <c r="E74" s="1127" t="s">
        <v>21</v>
      </c>
      <c r="F74" s="1127" t="s">
        <v>21</v>
      </c>
      <c r="G74" s="1128" t="s">
        <v>21</v>
      </c>
      <c r="H74" s="264" t="str">
        <f>IF($H$61="X","intern",IF($H$61=$AQ$4,+AY7,(IF($H$61=$AQ$9,+AY12,IF($H$61=$AQ$14,+AY17,IF($H$61=$AQ$19,+AY22,IF($H$61=$AQ$24,+AY27,IF($H$61=$AQ$29,+AY32,IF($H$61=$AQ$34,+AY37,IF($H$61=$AQ$39,+AY42,"Multiselect!"))))))))))</f>
        <v>Multiselect!</v>
      </c>
      <c r="I74" s="265" t="str">
        <f>IF($H$61=$AQ$4,+AZ7,(IF($H$61=$AQ$9,+AZ12,IF($H$61=$AQ$14,+AZ17,IF($H$61=$AQ$19,+AZ22,IF($H$61=$AQ$24,+AZ27,IF($H$61=$AQ$29,+AZ32,IF($H$61=$AQ$34,+AZ37,IF($H$61=$AQ$39,+AZ42,"")))))))))</f>
        <v/>
      </c>
      <c r="J74" s="598"/>
      <c r="K74" s="596" t="str">
        <f>IF($H$61=$AQ$4,+BA7,(IF($H$61=$AQ$9,+BA12,IF($H$61=$AQ$14,+BA17,IF($H$61=$AQ$19,+BA22,IF($H$61=$AQ$24,+BA27,IF($H$61=$AQ$29,+BA32,IF($H$61=$AQ$34,+BA37,IF($H$61=$AQ$39,+BA42,"")))))))))</f>
        <v/>
      </c>
      <c r="L74" s="1091"/>
      <c r="M74" s="1141"/>
      <c r="N74" s="1142"/>
      <c r="O74" s="81"/>
      <c r="P74" s="81"/>
      <c r="Q74" s="199"/>
      <c r="R74" s="81"/>
      <c r="S74" s="81"/>
      <c r="T74" s="199"/>
      <c r="U74" s="97"/>
      <c r="V74" s="97"/>
      <c r="W74" s="97"/>
      <c r="X74" s="97"/>
      <c r="Y74" s="97"/>
      <c r="Z74" s="97"/>
      <c r="AA74" s="81"/>
      <c r="AB74" s="81"/>
      <c r="AC74" s="199"/>
      <c r="AD74" s="81"/>
      <c r="AE74" s="81"/>
      <c r="AF74" s="199"/>
      <c r="AG74" s="81"/>
      <c r="AH74" s="81"/>
      <c r="AI74" s="199"/>
      <c r="AJ74" s="81"/>
      <c r="AK74" s="81"/>
      <c r="AL74" s="199"/>
      <c r="AM74" s="81"/>
      <c r="AN74" s="81"/>
      <c r="AO74" s="81"/>
      <c r="AP74" s="690"/>
      <c r="AQ74" s="108"/>
      <c r="AR74" s="108"/>
      <c r="AS74" s="203"/>
      <c r="AT74" s="108"/>
      <c r="AU74" s="108"/>
      <c r="AV74" s="108"/>
      <c r="AW74" s="203"/>
      <c r="AX74" s="108"/>
      <c r="AY74" s="108"/>
      <c r="AZ74" s="108"/>
      <c r="BA74" s="203"/>
      <c r="BB74" s="260"/>
      <c r="BF74" s="1135"/>
    </row>
    <row r="75" spans="1:58" s="99" customFormat="1" x14ac:dyDescent="0.45">
      <c r="A75" s="1090" t="s">
        <v>9</v>
      </c>
      <c r="B75" s="1127" t="s">
        <v>21</v>
      </c>
      <c r="C75" s="1127" t="s">
        <v>21</v>
      </c>
      <c r="D75" s="1127"/>
      <c r="E75" s="1127" t="s">
        <v>21</v>
      </c>
      <c r="F75" s="1127" t="s">
        <v>21</v>
      </c>
      <c r="G75" s="1128" t="s">
        <v>21</v>
      </c>
      <c r="H75" s="264" t="str">
        <f>IF($H$61="X","intern",IF($H$61=$AQ$4,+AY8,(IF($H$61=$AQ$9,+AY13,IF($H$61=$AQ$14,+AY18,IF($H$61=$AQ$19,+AY23,IF($H$61=$AQ$24,+AY28,IF($H$61=$AQ$29,+AY33,IF($H$61=$AQ$34,+AY38,IF($H$61=$AQ$39,+AY43,"Multiselect!"))))))))))</f>
        <v>Multiselect!</v>
      </c>
      <c r="I75" s="265" t="str">
        <f>IF($H$61=$AQ$4,+AZ8,(IF($H$61=$AQ$9,+AZ13,IF($H$61=$AQ$14,+AZ18,IF($H$61=$AQ$19,+AZ23,IF($H$61=$AQ$24,+AZ28,IF($H$61=$AQ$29,+AZ33,IF($H$61=$AQ$34,+AZ38,IF($H$61=$AQ$39,+AZ43,"")))))))))</f>
        <v/>
      </c>
      <c r="J75" s="598"/>
      <c r="K75" s="596" t="str">
        <f>IF($H$61=$AQ$4,+BA8,(IF($H$61=$AQ$9,+BA13,IF($H$61=$AQ$14,+BA18,IF($H$61=$AQ$19,+BA23,IF($H$61=$AQ$24,+BA28,IF($H$61=$AQ$29,+BA33,IF($H$61=$AQ$34,+BA38,IF($H$61=$AQ$39,+BA43,"")))))))))</f>
        <v/>
      </c>
      <c r="L75" s="1091"/>
      <c r="M75" s="1141"/>
      <c r="N75" s="1142"/>
      <c r="O75" s="81"/>
      <c r="Q75" s="1133"/>
      <c r="R75" s="81"/>
      <c r="S75" s="81"/>
      <c r="T75" s="199"/>
      <c r="U75" s="81"/>
      <c r="V75" s="81"/>
      <c r="W75" s="199"/>
      <c r="X75" s="81"/>
      <c r="Y75" s="81"/>
      <c r="Z75" s="199"/>
      <c r="AA75" s="81"/>
      <c r="AB75" s="81"/>
      <c r="AC75" s="199"/>
      <c r="AD75" s="81"/>
      <c r="AE75" s="81"/>
      <c r="AF75" s="199"/>
      <c r="AG75" s="81"/>
      <c r="AH75" s="81"/>
      <c r="AI75" s="199"/>
      <c r="AJ75" s="81"/>
      <c r="AK75" s="81"/>
      <c r="AL75" s="199"/>
      <c r="AM75" s="81"/>
      <c r="AN75" s="81"/>
      <c r="AO75" s="81"/>
      <c r="AP75" s="690"/>
      <c r="AQ75" s="108"/>
      <c r="AR75" s="108"/>
      <c r="AS75" s="203"/>
      <c r="AT75" s="108"/>
      <c r="AU75" s="108"/>
      <c r="AV75" s="108"/>
      <c r="AW75" s="203"/>
      <c r="AX75" s="108"/>
      <c r="AY75" s="108"/>
      <c r="AZ75" s="108"/>
      <c r="BA75" s="203"/>
      <c r="BB75" s="260"/>
      <c r="BF75" s="1135"/>
    </row>
    <row r="76" spans="1:58" s="100" customFormat="1" ht="13.5" thickBot="1" x14ac:dyDescent="0.5">
      <c r="A76" s="1090" t="s">
        <v>9</v>
      </c>
      <c r="B76" s="1127" t="s">
        <v>21</v>
      </c>
      <c r="C76" s="1127" t="s">
        <v>21</v>
      </c>
      <c r="D76" s="1127"/>
      <c r="E76" s="1127" t="s">
        <v>21</v>
      </c>
      <c r="F76" s="1127" t="s">
        <v>21</v>
      </c>
      <c r="G76" s="1128" t="s">
        <v>21</v>
      </c>
      <c r="H76" s="1140" t="s">
        <v>21</v>
      </c>
      <c r="I76" s="1137" t="s">
        <v>21</v>
      </c>
      <c r="J76" s="1138" t="s">
        <v>54</v>
      </c>
      <c r="K76" s="1139">
        <f>SUBTOTAL(9,K72:K75)</f>
        <v>0</v>
      </c>
      <c r="L76" s="1091"/>
      <c r="M76" s="1141"/>
      <c r="N76" s="1142"/>
      <c r="O76" s="81"/>
      <c r="P76" s="81"/>
      <c r="Q76" s="199"/>
      <c r="R76" s="81"/>
      <c r="S76" s="81"/>
      <c r="T76" s="199"/>
      <c r="U76" s="81"/>
      <c r="V76" s="81"/>
      <c r="W76" s="199"/>
      <c r="X76" s="81"/>
      <c r="Y76" s="81"/>
      <c r="Z76" s="199"/>
      <c r="AA76" s="81"/>
      <c r="AB76" s="81"/>
      <c r="AC76" s="199"/>
      <c r="AD76" s="81"/>
      <c r="AE76" s="81"/>
      <c r="AF76" s="199"/>
      <c r="AG76" s="81"/>
      <c r="AH76" s="81"/>
      <c r="AI76" s="199"/>
      <c r="AJ76" s="81"/>
      <c r="AK76" s="81"/>
      <c r="AL76" s="199"/>
      <c r="AM76" s="81"/>
      <c r="AN76" s="81"/>
      <c r="AO76" s="81"/>
      <c r="AP76" s="690"/>
      <c r="AQ76" s="108"/>
      <c r="AR76" s="108"/>
      <c r="AS76" s="203"/>
      <c r="AT76" s="108"/>
      <c r="AU76" s="108"/>
      <c r="AV76" s="108"/>
      <c r="AW76" s="203"/>
      <c r="AX76" s="108"/>
      <c r="AY76" s="108"/>
      <c r="AZ76" s="108"/>
      <c r="BA76" s="203"/>
      <c r="BB76" s="260"/>
      <c r="BF76" s="1143"/>
    </row>
    <row r="77" spans="1:58" ht="13.5" thickTop="1" x14ac:dyDescent="0.45"/>
  </sheetData>
  <sheetProtection formatCells="0" sort="0" autoFilter="0"/>
  <autoFilter ref="B3:G77" xr:uid="{C9B5AE4C-DEA8-49C7-8AC7-4A1A3F9662BC}"/>
  <mergeCells count="15">
    <mergeCell ref="AO51:AO59"/>
    <mergeCell ref="F2:H2"/>
    <mergeCell ref="I2:K2"/>
    <mergeCell ref="AR45:AZ45"/>
    <mergeCell ref="H61:I61"/>
    <mergeCell ref="K48:K50"/>
    <mergeCell ref="AQ47:AZ47"/>
    <mergeCell ref="AQ3:AR3"/>
    <mergeCell ref="AQ44:AV44"/>
    <mergeCell ref="B48:B49"/>
    <mergeCell ref="C48:D49"/>
    <mergeCell ref="A48:A49"/>
    <mergeCell ref="AP48:AP49"/>
    <mergeCell ref="C50:D50"/>
    <mergeCell ref="H50:J50"/>
  </mergeCells>
  <conditionalFormatting sqref="A2:A47">
    <cfRule type="expression" dxfId="938" priority="244">
      <formula>ISERROR($K2)</formula>
    </cfRule>
  </conditionalFormatting>
  <conditionalFormatting sqref="A2:A48">
    <cfRule type="cellIs" dxfId="937" priority="242" operator="equal">
      <formula>""</formula>
    </cfRule>
  </conditionalFormatting>
  <conditionalFormatting sqref="A4:A47">
    <cfRule type="expression" dxfId="936" priority="193">
      <formula>AND($L4=0,$L$3&lt;&gt;0)</formula>
    </cfRule>
    <cfRule type="expression" dxfId="935" priority="243">
      <formula>L4=1</formula>
    </cfRule>
  </conditionalFormatting>
  <conditionalFormatting sqref="A50">
    <cfRule type="cellIs" dxfId="934" priority="194" operator="equal">
      <formula>""</formula>
    </cfRule>
  </conditionalFormatting>
  <conditionalFormatting sqref="A48:B49 AP48:AP49">
    <cfRule type="expression" dxfId="933" priority="240">
      <formula>AND($M$49&lt;&gt;0,$BE$2=0)</formula>
    </cfRule>
  </conditionalFormatting>
  <conditionalFormatting sqref="B2">
    <cfRule type="expression" dxfId="932" priority="354">
      <formula>$B$50="ü"</formula>
    </cfRule>
    <cfRule type="expression" dxfId="931" priority="355">
      <formula>$B$50="y"</formula>
    </cfRule>
  </conditionalFormatting>
  <conditionalFormatting sqref="B4:B25 B27:B47">
    <cfRule type="cellIs" dxfId="930" priority="84" operator="equal">
      <formula>"x"</formula>
    </cfRule>
    <cfRule type="cellIs" dxfId="929" priority="83" operator="equal">
      <formula>""</formula>
    </cfRule>
    <cfRule type="expression" dxfId="926" priority="87">
      <formula>AND($B4&gt;0,$M4=0,$B4&lt;&gt;"x")</formula>
    </cfRule>
    <cfRule type="expression" dxfId="925" priority="88">
      <formula>A4&lt;&gt;"!"</formula>
    </cfRule>
  </conditionalFormatting>
  <conditionalFormatting sqref="B4:B47">
    <cfRule type="cellIs" dxfId="924" priority="53" operator="equal">
      <formula>"-"</formula>
    </cfRule>
    <cfRule type="expression" dxfId="923" priority="54">
      <formula>AND($B$50="ü",$B4="")</formula>
    </cfRule>
  </conditionalFormatting>
  <conditionalFormatting sqref="B48">
    <cfRule type="expression" dxfId="922" priority="191">
      <formula>$B$50="ü"</formula>
    </cfRule>
  </conditionalFormatting>
  <conditionalFormatting sqref="B48:B49">
    <cfRule type="cellIs" dxfId="921" priority="162" operator="equal">
      <formula>"geht nicht!"</formula>
    </cfRule>
  </conditionalFormatting>
  <conditionalFormatting sqref="B50">
    <cfRule type="expression" dxfId="920" priority="226">
      <formula>$AQ$50&gt;0</formula>
    </cfRule>
    <cfRule type="cellIs" dxfId="919" priority="228" operator="equal">
      <formula>"ü"</formula>
    </cfRule>
    <cfRule type="cellIs" dxfId="918" priority="227" operator="equal">
      <formula>"y"</formula>
    </cfRule>
  </conditionalFormatting>
  <conditionalFormatting sqref="B2:K2">
    <cfRule type="expression" dxfId="917" priority="142">
      <formula>$BE$2&lt;&gt;0</formula>
    </cfRule>
  </conditionalFormatting>
  <conditionalFormatting sqref="C3">
    <cfRule type="expression" dxfId="916" priority="232">
      <formula>$A$2="&lt;"</formula>
    </cfRule>
  </conditionalFormatting>
  <conditionalFormatting sqref="C48">
    <cfRule type="expression" dxfId="915" priority="144">
      <formula>$B$50="ü"</formula>
    </cfRule>
  </conditionalFormatting>
  <conditionalFormatting sqref="C4:D47">
    <cfRule type="expression" dxfId="914" priority="49">
      <formula>AND($B4&lt;&gt;"",$C4="")</formula>
    </cfRule>
  </conditionalFormatting>
  <conditionalFormatting sqref="C48:D49">
    <cfRule type="expression" dxfId="913" priority="145">
      <formula>AND($M$49&lt;&gt;0,$BE$2=0)</formula>
    </cfRule>
    <cfRule type="expression" dxfId="912" priority="143">
      <formula>$BE$2&lt;&gt;0</formula>
    </cfRule>
  </conditionalFormatting>
  <conditionalFormatting sqref="C50:D50">
    <cfRule type="expression" dxfId="911" priority="229">
      <formula>$AQ$50&lt;&gt;0</formula>
    </cfRule>
  </conditionalFormatting>
  <conditionalFormatting sqref="C4:G4">
    <cfRule type="expression" dxfId="910" priority="37">
      <formula>AND($B$50="ü",$B4="")</formula>
    </cfRule>
  </conditionalFormatting>
  <conditionalFormatting sqref="E4:E47">
    <cfRule type="expression" dxfId="909" priority="65">
      <formula>AND(COUNTIF($AQ$35:$BA$38,E4)&gt;0,F4=$AQ$34)</formula>
    </cfRule>
    <cfRule type="expression" dxfId="908" priority="56" stopIfTrue="1">
      <formula>AND(E4="",OR(F4&lt;&gt;"",H4&lt;&gt;0,I4&lt;&gt;0,J4&lt;&gt;0))</formula>
    </cfRule>
    <cfRule type="expression" dxfId="907" priority="57">
      <formula>AND(C4&lt;&gt;"",E4="")</formula>
    </cfRule>
    <cfRule type="expression" dxfId="906" priority="59">
      <formula>AND(COUNTIF($AQ$5:$BA$8,E4)&gt;0,F4=$AQ$4)</formula>
    </cfRule>
    <cfRule type="expression" dxfId="905" priority="63">
      <formula>AND(COUNTIF($AQ$25:$BA$28,E4)&gt;0,F4=$AQ$24)</formula>
    </cfRule>
    <cfRule type="expression" dxfId="904" priority="62">
      <formula>AND(COUNTIF($AQ$20:$BA$23,E4)&gt;0,F4=$AQ$19)</formula>
    </cfRule>
    <cfRule type="expression" dxfId="903" priority="61">
      <formula>AND(COUNTIF($AQ$15:$BA$18,E4)&gt;0,F4=$AQ$14)</formula>
    </cfRule>
    <cfRule type="expression" dxfId="902" priority="58">
      <formula>AND(C4="",E4="")</formula>
    </cfRule>
    <cfRule type="expression" dxfId="901" priority="60">
      <formula>AND(COUNTIF($AQ$10:$BA$13,E4)&gt;0,F4=$AQ$9)</formula>
    </cfRule>
    <cfRule type="expression" dxfId="900" priority="67">
      <formula>AND(E4="X",F4="X")</formula>
    </cfRule>
    <cfRule type="expression" dxfId="899" priority="66">
      <formula>AND(COUNTIF($AQ$40:$BA$43,E4)&gt;0,F4=$AQ$39)</formula>
    </cfRule>
    <cfRule type="expression" dxfId="898" priority="64">
      <formula>AND(COUNTIF($AQ$30:$BA$33,E4)&gt;0,F4=$AQ$29)</formula>
    </cfRule>
  </conditionalFormatting>
  <conditionalFormatting sqref="E48:G49">
    <cfRule type="expression" dxfId="897" priority="241">
      <formula>AND($M$49&lt;&gt;0,$BE$2=0)</formula>
    </cfRule>
  </conditionalFormatting>
  <conditionalFormatting sqref="F4:F47">
    <cfRule type="cellIs" dxfId="896" priority="76" operator="equal">
      <formula>$AJ$2</formula>
    </cfRule>
    <cfRule type="cellIs" dxfId="895" priority="77" operator="equal">
      <formula>$AM$2</formula>
    </cfRule>
    <cfRule type="expression" dxfId="894" priority="68">
      <formula>AND(C4&lt;&gt;"",F4="")</formula>
    </cfRule>
    <cfRule type="cellIs" dxfId="893" priority="69" operator="equal">
      <formula>$O$2</formula>
    </cfRule>
    <cfRule type="cellIs" dxfId="892" priority="70" operator="equal">
      <formula>$R$2</formula>
    </cfRule>
    <cfRule type="cellIs" dxfId="891" priority="71" operator="equal">
      <formula>$U$2</formula>
    </cfRule>
    <cfRule type="cellIs" dxfId="890" priority="72" operator="equal">
      <formula>$X$2</formula>
    </cfRule>
    <cfRule type="cellIs" dxfId="889" priority="73" operator="equal">
      <formula>$AA$2</formula>
    </cfRule>
    <cfRule type="cellIs" dxfId="888" priority="74" operator="equal">
      <formula>$AD$2</formula>
    </cfRule>
    <cfRule type="cellIs" dxfId="887" priority="75" operator="equal">
      <formula>$AG$2</formula>
    </cfRule>
  </conditionalFormatting>
  <conditionalFormatting sqref="F51:F59">
    <cfRule type="expression" dxfId="886" priority="223">
      <formula>AND($M$60&lt;&gt;$N$60,$N$60&gt;1)</formula>
    </cfRule>
  </conditionalFormatting>
  <conditionalFormatting sqref="H50">
    <cfRule type="expression" dxfId="885" priority="40">
      <formula>$H$50&lt;&gt;0</formula>
    </cfRule>
  </conditionalFormatting>
  <conditionalFormatting sqref="H62:H65">
    <cfRule type="expression" dxfId="884" priority="237">
      <formula>$H$61="kein Umsatz"</formula>
    </cfRule>
  </conditionalFormatting>
  <conditionalFormatting sqref="H67:H70">
    <cfRule type="expression" dxfId="883" priority="225">
      <formula>$H$61="kein Umsatz"</formula>
    </cfRule>
  </conditionalFormatting>
  <conditionalFormatting sqref="H72:H75">
    <cfRule type="expression" dxfId="882" priority="224">
      <formula>$H$61="kein Umsatz"</formula>
    </cfRule>
  </conditionalFormatting>
  <conditionalFormatting sqref="H4:J4 C5:J47">
    <cfRule type="expression" dxfId="881" priority="44">
      <formula>AND($B$50="ü",$B4="")</formula>
    </cfRule>
  </conditionalFormatting>
  <conditionalFormatting sqref="H4:J47">
    <cfRule type="expression" dxfId="880" priority="43">
      <formula>AND($B4="-",H4&lt;&gt;0)</formula>
    </cfRule>
    <cfRule type="expression" dxfId="879" priority="45">
      <formula>$L4&lt;&gt;0</formula>
    </cfRule>
  </conditionalFormatting>
  <conditionalFormatting sqref="K4:K47">
    <cfRule type="expression" dxfId="877" priority="52">
      <formula>$B4="-"</formula>
    </cfRule>
    <cfRule type="expression" dxfId="876" priority="79">
      <formula>AND($B4="",$B$50="ü")</formula>
    </cfRule>
    <cfRule type="expression" dxfId="875" priority="80">
      <formula>OR(B4="",$M$49&lt;&gt;0,$L$3&lt;&gt;0)</formula>
    </cfRule>
    <cfRule type="expression" dxfId="874" priority="81">
      <formula>$B4="x"</formula>
    </cfRule>
    <cfRule type="expression" dxfId="873" priority="82">
      <formula>A4&lt;&gt;"!"</formula>
    </cfRule>
  </conditionalFormatting>
  <conditionalFormatting sqref="K48:K50">
    <cfRule type="cellIs" dxfId="872" priority="41" operator="lessThan">
      <formula>0</formula>
    </cfRule>
    <cfRule type="cellIs" dxfId="871" priority="42" operator="greaterThan">
      <formula>0</formula>
    </cfRule>
  </conditionalFormatting>
  <conditionalFormatting sqref="AP3:AP47">
    <cfRule type="expression" dxfId="870" priority="3">
      <formula>ISERROR($K3)</formula>
    </cfRule>
  </conditionalFormatting>
  <conditionalFormatting sqref="AP4:AP47">
    <cfRule type="cellIs" dxfId="869" priority="2" operator="equal">
      <formula>""</formula>
    </cfRule>
    <cfRule type="expression" dxfId="868" priority="1">
      <formula>$L$3&lt;&gt;0</formula>
    </cfRule>
  </conditionalFormatting>
  <conditionalFormatting sqref="AQ46:AR46">
    <cfRule type="expression" dxfId="867" priority="5">
      <formula>$BV$47&lt;&gt;0</formula>
    </cfRule>
  </conditionalFormatting>
  <conditionalFormatting sqref="AQ4:AS43">
    <cfRule type="expression" dxfId="866" priority="25">
      <formula>$AO4="E"</formula>
    </cfRule>
  </conditionalFormatting>
  <conditionalFormatting sqref="AQ44:AV44">
    <cfRule type="cellIs" dxfId="865" priority="8" operator="notEqual">
      <formula>""</formula>
    </cfRule>
  </conditionalFormatting>
  <conditionalFormatting sqref="AQ47:AZ47">
    <cfRule type="cellIs" dxfId="864" priority="7" operator="equal">
      <formula>""</formula>
    </cfRule>
    <cfRule type="expression" dxfId="863" priority="36">
      <formula>$BE2&lt;&gt;0</formula>
    </cfRule>
  </conditionalFormatting>
  <conditionalFormatting sqref="AQ4:BB8">
    <cfRule type="expression" dxfId="862" priority="9">
      <formula>$AQ$4="#"</formula>
    </cfRule>
  </conditionalFormatting>
  <conditionalFormatting sqref="AQ8:BB8">
    <cfRule type="expression" dxfId="861" priority="10">
      <formula>$AQ$4&lt;&gt;"#"</formula>
    </cfRule>
  </conditionalFormatting>
  <conditionalFormatting sqref="AQ9:BB13">
    <cfRule type="expression" dxfId="860" priority="11">
      <formula>$AQ$9="#"</formula>
    </cfRule>
  </conditionalFormatting>
  <conditionalFormatting sqref="AQ13:BB13">
    <cfRule type="expression" dxfId="859" priority="12">
      <formula>$AQ$9&lt;&gt;"#"</formula>
    </cfRule>
  </conditionalFormatting>
  <conditionalFormatting sqref="AQ14:BB18">
    <cfRule type="expression" dxfId="858" priority="13">
      <formula>$AQ$14="#"</formula>
    </cfRule>
  </conditionalFormatting>
  <conditionalFormatting sqref="AQ18:BB18">
    <cfRule type="expression" dxfId="857" priority="14">
      <formula>$AQ$14&lt;&gt;"#"</formula>
    </cfRule>
  </conditionalFormatting>
  <conditionalFormatting sqref="AQ19:BB23">
    <cfRule type="expression" dxfId="856" priority="15">
      <formula>$AQ$19="#"</formula>
    </cfRule>
  </conditionalFormatting>
  <conditionalFormatting sqref="AQ23:BB23">
    <cfRule type="expression" dxfId="855" priority="16">
      <formula>$AQ$19&lt;&gt;"#"</formula>
    </cfRule>
  </conditionalFormatting>
  <conditionalFormatting sqref="AQ24:BB28">
    <cfRule type="expression" dxfId="854" priority="17">
      <formula>$AQ$24="#"</formula>
    </cfRule>
  </conditionalFormatting>
  <conditionalFormatting sqref="AQ28:BB28">
    <cfRule type="expression" dxfId="853" priority="18">
      <formula>$AQ$24&lt;&gt;"#"</formula>
    </cfRule>
  </conditionalFormatting>
  <conditionalFormatting sqref="AQ29:BB33">
    <cfRule type="expression" dxfId="852" priority="19">
      <formula>$AQ$29="#"</formula>
    </cfRule>
  </conditionalFormatting>
  <conditionalFormatting sqref="AQ33:BB33">
    <cfRule type="expression" dxfId="851" priority="20">
      <formula>$AQ$29&lt;&gt;"#"</formula>
    </cfRule>
  </conditionalFormatting>
  <conditionalFormatting sqref="AQ34:BB38">
    <cfRule type="expression" dxfId="850" priority="21">
      <formula>$AQ$34="#"</formula>
    </cfRule>
  </conditionalFormatting>
  <conditionalFormatting sqref="AQ38:BB38">
    <cfRule type="expression" dxfId="849" priority="22">
      <formula>$AQ$34&lt;&gt;"#"</formula>
    </cfRule>
  </conditionalFormatting>
  <conditionalFormatting sqref="AQ39:BB43">
    <cfRule type="expression" dxfId="848" priority="23">
      <formula>$AQ$39="#"</formula>
    </cfRule>
  </conditionalFormatting>
  <conditionalFormatting sqref="AQ43:BB43">
    <cfRule type="expression" dxfId="847" priority="24">
      <formula>$AQ$39&lt;&gt;" "</formula>
    </cfRule>
  </conditionalFormatting>
  <conditionalFormatting sqref="AQ45:BB45">
    <cfRule type="expression" dxfId="846" priority="35">
      <formula>$BB$45&lt;&gt;0</formula>
    </cfRule>
  </conditionalFormatting>
  <conditionalFormatting sqref="AQ48:BB50">
    <cfRule type="expression" dxfId="845" priority="222">
      <formula>$AP$2=1</formula>
    </cfRule>
  </conditionalFormatting>
  <conditionalFormatting sqref="AQ1:BC50">
    <cfRule type="expression" dxfId="844" priority="4" stopIfTrue="1">
      <formula>$AP$2=1</formula>
    </cfRule>
  </conditionalFormatting>
  <conditionalFormatting sqref="BB4">
    <cfRule type="expression" dxfId="843" priority="26">
      <formula>BV8&lt;&gt;0</formula>
    </cfRule>
  </conditionalFormatting>
  <conditionalFormatting sqref="BB9">
    <cfRule type="expression" dxfId="842" priority="27">
      <formula>BV13&lt;&gt;0</formula>
    </cfRule>
  </conditionalFormatting>
  <conditionalFormatting sqref="BB14">
    <cfRule type="expression" dxfId="841" priority="28">
      <formula>BV18&lt;&gt;0</formula>
    </cfRule>
  </conditionalFormatting>
  <conditionalFormatting sqref="BB19">
    <cfRule type="expression" dxfId="840" priority="29">
      <formula>BV23&lt;&gt;0</formula>
    </cfRule>
  </conditionalFormatting>
  <conditionalFormatting sqref="BB24">
    <cfRule type="expression" dxfId="839" priority="30">
      <formula>BV28&lt;&gt;0</formula>
    </cfRule>
  </conditionalFormatting>
  <conditionalFormatting sqref="BB29">
    <cfRule type="expression" dxfId="838" priority="31">
      <formula>BV33&lt;&gt;0</formula>
    </cfRule>
  </conditionalFormatting>
  <conditionalFormatting sqref="BB34">
    <cfRule type="expression" dxfId="837" priority="32">
      <formula>BV38&lt;&gt;0</formula>
    </cfRule>
  </conditionalFormatting>
  <conditionalFormatting sqref="BB39">
    <cfRule type="expression" dxfId="836" priority="33">
      <formula>BV43&lt;&gt;0</formula>
    </cfRule>
  </conditionalFormatting>
  <conditionalFormatting sqref="BE4:BE47">
    <cfRule type="cellIs" dxfId="835" priority="233" operator="equal">
      <formula>"PGS7"</formula>
    </cfRule>
    <cfRule type="cellIs" dxfId="834" priority="234" operator="equal">
      <formula>"PGS5"</formula>
    </cfRule>
    <cfRule type="cellIs" dxfId="833" priority="235" operator="equal">
      <formula>"OG7"</formula>
    </cfRule>
    <cfRule type="cellIs" dxfId="832" priority="236" operator="equal">
      <formula>"D9"</formula>
    </cfRule>
  </conditionalFormatting>
  <dataValidations count="1">
    <dataValidation type="list" allowBlank="1" showInputMessage="1" showErrorMessage="1" sqref="B50" xr:uid="{CB04FFE3-5D82-48A3-81B6-D9992416B25E}">
      <formula1>"o,y,ü"</formula1>
    </dataValidation>
  </dataValidations>
  <printOptions horizontalCentered="1"/>
  <pageMargins left="0" right="0" top="0.19685039370078741" bottom="0.43307086614173229" header="0" footer="0"/>
  <pageSetup paperSize="9" orientation="portrait" r:id="rId1"/>
  <headerFooter>
    <oddFooter>&amp;L&amp;"Arial,Standard"&amp;8Datei: &amp;Z&amp;F&amp;C&amp;"Cambria,Standard"&amp;8
   &amp;R&amp;"Arial,Standard"&amp;8Druck: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cellIs" priority="85" operator="lessThan" id="{11C1BF0E-FC8D-4DA9-8AA0-7CE6B58CA0E1}">
            <xm:f>Parameter!$H$5</xm:f>
            <x14:dxf>
              <font>
                <b/>
                <i val="0"/>
                <color rgb="FFFFFF00"/>
              </font>
              <fill>
                <patternFill>
                  <bgColor rgb="FFC00000"/>
                </patternFill>
              </fill>
            </x14:dxf>
          </x14:cfRule>
          <x14:cfRule type="cellIs" priority="86" operator="greaterThan" id="{3EF1B92F-6C0B-4A71-8F6D-7B43921C0B52}">
            <xm:f>Parameter!$I$5</xm:f>
            <x14:dxf>
              <font>
                <b/>
                <i val="0"/>
                <color rgb="FFFFFF00"/>
              </font>
              <fill>
                <patternFill>
                  <bgColor rgb="FFC00000"/>
                </patternFill>
              </fill>
            </x14:dxf>
          </x14:cfRule>
          <xm:sqref>B4:B25 B27:B47</xm:sqref>
        </x14:conditionalFormatting>
        <x14:conditionalFormatting xmlns:xm="http://schemas.microsoft.com/office/excel/2006/main">
          <x14:cfRule type="expression" priority="163" id="{E61C8863-2BDA-49CD-BB2E-E2C88A764CCE}">
            <xm:f>$H$61=Parameter!$D$2</xm:f>
            <x14:dxf>
              <font>
                <b/>
                <i val="0"/>
                <color theme="0"/>
              </font>
              <fill>
                <patternFill>
                  <bgColor theme="0"/>
                </patternFill>
              </fill>
              <border>
                <left/>
                <right/>
                <top/>
                <bottom/>
                <vertical/>
                <horizontal/>
              </border>
            </x14:dxf>
          </x14:cfRule>
          <xm:sqref>H61:K76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F9235E80-27A8-4850-83D4-FE3099E76768}">
          <x14:formula1>
            <xm:f>Parameter!$E$4:$E$12</xm:f>
          </x14:formula1>
          <xm:sqref>F27:F47 F4:F25</xm:sqref>
        </x14:dataValidation>
        <x14:dataValidation type="list" allowBlank="1" showInputMessage="1" showErrorMessage="1" xr:uid="{323B5495-9E27-4C39-B109-F9ACD875BA06}">
          <x14:formula1>
            <xm:f>Parameter!$D$14:$D$47</xm:f>
          </x14:formula1>
          <xm:sqref>E27:E47 E4:E25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25CB4-F1F2-4E8F-92AA-EA7323341558}">
  <sheetPr>
    <tabColor theme="4" tint="-0.249977111117893"/>
    <pageSetUpPr autoPageBreaks="0"/>
  </sheetPr>
  <dimension ref="A1:BX77"/>
  <sheetViews>
    <sheetView showGridLines="0" showRowColHeaders="0" showZeros="0" zoomScaleNormal="100" workbookViewId="0">
      <pane ySplit="3" topLeftCell="A4" activePane="bottomLeft" state="frozen"/>
      <selection activeCell="F4" sqref="F4"/>
      <selection pane="bottomLeft" activeCell="F4" sqref="F4"/>
    </sheetView>
  </sheetViews>
  <sheetFormatPr baseColWidth="10" defaultColWidth="9.77734375" defaultRowHeight="13.15" x14ac:dyDescent="0.45"/>
  <cols>
    <col min="1" max="1" width="1.5546875" style="1144" customWidth="1"/>
    <col min="2" max="2" width="6.5546875" style="104" customWidth="1"/>
    <col min="3" max="3" width="21.5546875" style="100" customWidth="1"/>
    <col min="4" max="4" width="5.5546875" style="100" customWidth="1"/>
    <col min="5" max="5" width="3.109375" style="102" customWidth="1"/>
    <col min="6" max="6" width="6.109375" style="102" customWidth="1"/>
    <col min="7" max="7" width="4.5546875" style="95" customWidth="1"/>
    <col min="8" max="8" width="8.5546875" style="1145" customWidth="1"/>
    <col min="9" max="9" width="8.5546875" style="103" customWidth="1"/>
    <col min="10" max="10" width="8.5546875" style="99" customWidth="1"/>
    <col min="11" max="11" width="9.5546875" style="103" customWidth="1"/>
    <col min="12" max="12" width="2.5546875" style="103" hidden="1" customWidth="1"/>
    <col min="13" max="13" width="1.77734375" style="1141" hidden="1" customWidth="1"/>
    <col min="14" max="14" width="1.77734375" style="1142" hidden="1" customWidth="1"/>
    <col min="15" max="16" width="8.109375" style="2" hidden="1" customWidth="1"/>
    <col min="17" max="17" width="1.77734375" style="192" hidden="1" customWidth="1"/>
    <col min="18" max="19" width="8.109375" style="2" hidden="1" customWidth="1"/>
    <col min="20" max="20" width="1.77734375" style="192" hidden="1" customWidth="1"/>
    <col min="21" max="22" width="8.109375" style="2" hidden="1" customWidth="1"/>
    <col min="23" max="23" width="1.77734375" style="192" hidden="1" customWidth="1"/>
    <col min="24" max="25" width="8.109375" style="2" hidden="1" customWidth="1"/>
    <col min="26" max="26" width="1.77734375" style="192" hidden="1" customWidth="1"/>
    <col min="27" max="28" width="8.109375" style="2" hidden="1" customWidth="1"/>
    <col min="29" max="29" width="1.77734375" style="192" hidden="1" customWidth="1"/>
    <col min="30" max="31" width="8.109375" style="2" hidden="1" customWidth="1"/>
    <col min="32" max="32" width="1.77734375" style="192" hidden="1" customWidth="1"/>
    <col min="33" max="34" width="8.109375" style="2" hidden="1" customWidth="1"/>
    <col min="35" max="35" width="1.77734375" style="192" hidden="1" customWidth="1"/>
    <col min="36" max="37" width="8.109375" style="2" hidden="1" customWidth="1"/>
    <col min="38" max="38" width="1.77734375" style="192" hidden="1" customWidth="1"/>
    <col min="39" max="40" width="8.109375" style="2" hidden="1" customWidth="1"/>
    <col min="41" max="41" width="4.109375" style="81" hidden="1" customWidth="1" collapsed="1"/>
    <col min="42" max="42" width="1.21875" style="690" customWidth="1"/>
    <col min="43" max="43" width="3.109375" style="108" customWidth="1"/>
    <col min="44" max="44" width="11.77734375" style="108" customWidth="1"/>
    <col min="45" max="45" width="9" style="203" customWidth="1"/>
    <col min="46" max="46" width="0.6640625" style="108" customWidth="1"/>
    <col min="47" max="47" width="3.109375" style="108" customWidth="1"/>
    <col min="48" max="48" width="11.77734375" style="108" customWidth="1"/>
    <col min="49" max="49" width="9" style="203" customWidth="1"/>
    <col min="50" max="50" width="0.6640625" style="108" customWidth="1"/>
    <col min="51" max="51" width="3.109375" style="108" customWidth="1"/>
    <col min="52" max="52" width="11.77734375" style="108" customWidth="1"/>
    <col min="53" max="53" width="9" style="203" customWidth="1"/>
    <col min="54" max="54" width="9.5546875" style="260" customWidth="1"/>
    <col min="55" max="55" width="1.77734375" style="109" customWidth="1"/>
    <col min="56" max="56" width="1.77734375" style="270" hidden="1" customWidth="1"/>
    <col min="57" max="57" width="2.5546875" style="269" hidden="1" customWidth="1"/>
    <col min="58" max="58" width="1.77734375" style="730" hidden="1" customWidth="1"/>
    <col min="59" max="62" width="7.6640625" style="271" hidden="1" customWidth="1"/>
    <col min="63" max="70" width="7.6640625" style="272" hidden="1" customWidth="1"/>
    <col min="71" max="71" width="9.77734375" style="270" hidden="1" customWidth="1"/>
    <col min="72" max="73" width="9.77734375" style="18" hidden="1" customWidth="1"/>
    <col min="74" max="74" width="8.77734375" style="18" hidden="1" customWidth="1"/>
    <col min="75" max="75" width="9.77734375" style="18" hidden="1" customWidth="1"/>
    <col min="76" max="76" width="1.77734375" style="18" hidden="1" customWidth="1"/>
    <col min="77" max="16384" width="9.77734375" style="81"/>
  </cols>
  <sheetData>
    <row r="1" spans="1:76" s="74" customFormat="1" ht="3" customHeight="1" thickBot="1" x14ac:dyDescent="0.5">
      <c r="A1" s="135">
        <f>IF(SUM(A3:A49)&lt;&gt;0,SUM(A3:A49),K48)</f>
        <v>0</v>
      </c>
      <c r="B1" s="73" t="str">
        <f>IF(B50="y",MAX(B3:B50),"")</f>
        <v/>
      </c>
      <c r="E1" s="73"/>
      <c r="F1" s="73"/>
      <c r="G1" s="75"/>
      <c r="H1" s="1001"/>
      <c r="I1" s="76"/>
      <c r="K1" s="77">
        <f>P50+S50+V50+Y50+AB50+AE50+AH50+AK50+AN50</f>
        <v>0</v>
      </c>
      <c r="L1" s="620"/>
      <c r="M1" s="620"/>
      <c r="N1" s="1177"/>
      <c r="O1" s="1178"/>
      <c r="P1" s="1178"/>
      <c r="Q1" s="1179"/>
      <c r="R1" s="1178"/>
      <c r="S1" s="1178"/>
      <c r="T1" s="1179"/>
      <c r="U1" s="1178"/>
      <c r="V1" s="1178"/>
      <c r="W1" s="1179"/>
      <c r="X1" s="1178"/>
      <c r="Y1" s="1178"/>
      <c r="Z1" s="1179"/>
      <c r="AA1" s="1178"/>
      <c r="AB1" s="1178"/>
      <c r="AC1" s="1179"/>
      <c r="AD1" s="1178"/>
      <c r="AE1" s="1178"/>
      <c r="AF1" s="1179"/>
      <c r="AG1" s="1178"/>
      <c r="AH1" s="1178"/>
      <c r="AI1" s="1179"/>
      <c r="AJ1" s="1178"/>
      <c r="AK1" s="1178"/>
      <c r="AL1" s="1179"/>
      <c r="AM1" s="1178"/>
      <c r="AN1" s="1178"/>
      <c r="AO1" s="621"/>
      <c r="AP1" s="624"/>
      <c r="AQ1" s="105"/>
      <c r="AR1" s="105"/>
      <c r="AS1" s="106"/>
      <c r="AT1" s="105"/>
      <c r="AU1" s="105"/>
      <c r="AV1" s="105"/>
      <c r="AW1" s="106"/>
      <c r="AX1" s="105"/>
      <c r="AY1" s="105"/>
      <c r="AZ1" s="105"/>
      <c r="BA1" s="106"/>
      <c r="BB1" s="261"/>
      <c r="BC1" s="106"/>
      <c r="BD1" s="266"/>
      <c r="BE1" s="267"/>
      <c r="BF1" s="726"/>
      <c r="BG1" s="267"/>
      <c r="BH1" s="267"/>
      <c r="BI1" s="267"/>
      <c r="BJ1" s="267"/>
      <c r="BK1" s="267"/>
      <c r="BL1" s="267"/>
      <c r="BM1" s="267"/>
      <c r="BN1" s="267"/>
      <c r="BO1" s="267"/>
      <c r="BP1" s="267"/>
      <c r="BQ1" s="267"/>
      <c r="BR1" s="267"/>
      <c r="BS1" s="266"/>
      <c r="BT1" s="1002"/>
      <c r="BU1" s="1002"/>
      <c r="BV1" s="1002"/>
      <c r="BW1" s="1002"/>
      <c r="BX1" s="1002"/>
    </row>
    <row r="2" spans="1:76" s="1027" customFormat="1" ht="22.15" customHeight="1" thickTop="1" thickBot="1" x14ac:dyDescent="0.6">
      <c r="A2" s="1003" t="s">
        <v>9</v>
      </c>
      <c r="B2" s="1004">
        <f>+Parameter!B2</f>
        <v>46023</v>
      </c>
      <c r="C2" s="1005" t="str">
        <f>+Parameter!I15</f>
        <v>DE01 234 5678 9012 3456 78</v>
      </c>
      <c r="D2" s="1006"/>
      <c r="E2" s="1007"/>
      <c r="F2" s="1377">
        <f>EOMONTH(Jul!F2,0)+1</f>
        <v>46235</v>
      </c>
      <c r="G2" s="1377"/>
      <c r="H2" s="1377"/>
      <c r="I2" s="1375" t="str">
        <f>IF(M2=0,+Parameter!D2,IF(Aug!AO2&gt;1,+Parameter!L19,IF(N2=1,+O2,IF(Q2=1,+R2,IF(T2=1,+U2,IF(W2=1,+X2,IF(Z2=1,+AA2,IF(AC2=1,+AD2,IF(AF2=1,+AG2,IF(AI2=1,+AJ2,IF(AL2=1,+AM2,"kein Umsatz")))))))))))</f>
        <v>Haushaltskonto</v>
      </c>
      <c r="J2" s="1375"/>
      <c r="K2" s="1376"/>
      <c r="L2" s="1008" t="s">
        <v>120</v>
      </c>
      <c r="M2" s="1009">
        <f>+AP2</f>
        <v>0</v>
      </c>
      <c r="N2" s="1010">
        <f>+N51</f>
        <v>1</v>
      </c>
      <c r="O2" s="1011" t="str">
        <f>+Jahr!C3</f>
        <v>HH</v>
      </c>
      <c r="P2" s="1012">
        <f>IF(B50="y",SUMIFS(P4:P48,B4:B48,"&gt;01.01.2000",F4:F48,O2)+O3,0)</f>
        <v>0</v>
      </c>
      <c r="Q2" s="1013">
        <f>+N52</f>
        <v>1</v>
      </c>
      <c r="R2" s="1014" t="str">
        <f>+Jahr!L3</f>
        <v>Frei</v>
      </c>
      <c r="S2" s="1015">
        <f>IF(B50="y",SUMIFS(S4:S48,B4:B48,"&gt;01.01.2000",F4:F48,R2)+R3,0)</f>
        <v>0</v>
      </c>
      <c r="T2" s="1013">
        <f>+N53</f>
        <v>1</v>
      </c>
      <c r="U2" s="1016" t="str">
        <f>+Jahr!M3</f>
        <v>Arzt</v>
      </c>
      <c r="V2" s="1015">
        <f>IF(B50="y",SUMIFS(V4:V48,B4:B48,"&gt;01.01.2000",F4:F48,U2)+U3,0)</f>
        <v>0</v>
      </c>
      <c r="W2" s="1013">
        <f>+N54</f>
        <v>0</v>
      </c>
      <c r="X2" s="1017" t="str">
        <f>+Jahr!N3</f>
        <v/>
      </c>
      <c r="Y2" s="1015">
        <f>IF(B50="y",SUMIFS(Y4:Y48,B4:B48,"&gt;01.01.2000",F4:F48,X2)+X3,0)</f>
        <v>0</v>
      </c>
      <c r="Z2" s="1013">
        <f>+N55</f>
        <v>0</v>
      </c>
      <c r="AA2" s="1018" t="str">
        <f>+Jahr!P3</f>
        <v/>
      </c>
      <c r="AB2" s="1015">
        <f>IF(B50="y",SUMIFS(AB4:AB48,B4:B48,"&gt;01.01.2000",F4:F48,AA2)+AA3,0)</f>
        <v>0</v>
      </c>
      <c r="AC2" s="1013">
        <f>+N56</f>
        <v>0</v>
      </c>
      <c r="AD2" s="1019" t="str">
        <f>+Jahr!Q3</f>
        <v/>
      </c>
      <c r="AE2" s="1015">
        <f>IF(B50="y",SUMIFS(AE4:AE48,B4:B48,"&gt;01.01.2000",F4:F48,AD2)+AD3,0)</f>
        <v>0</v>
      </c>
      <c r="AF2" s="1013">
        <f>+N57</f>
        <v>0</v>
      </c>
      <c r="AG2" s="1019" t="str">
        <f>+Jahr!R3</f>
        <v/>
      </c>
      <c r="AH2" s="1015">
        <f>IF(B50="y",SUMIFS(AH4:AH48,B4:B48,"&gt;01.01.2000",F4:F48,AG2)+AG3,0)</f>
        <v>0</v>
      </c>
      <c r="AI2" s="1013">
        <f>+N58</f>
        <v>0</v>
      </c>
      <c r="AJ2" s="1020" t="str">
        <f>+Jahr!S3</f>
        <v/>
      </c>
      <c r="AK2" s="1015">
        <f>IF(B50="y",SUMIFS(AK4:AK48,B4:B48,"&gt;01.01.2000",F4:F48,AJ2)+AJ3,0)</f>
        <v>0</v>
      </c>
      <c r="AL2" s="1013">
        <f>+N59</f>
        <v>1</v>
      </c>
      <c r="AM2" s="1021" t="str">
        <f>+Jahr!O3</f>
        <v>X</v>
      </c>
      <c r="AN2" s="1022">
        <f>IF(B50="y",SUMIFS(AN4:AN48,B4:B48,"&gt;01.01.2000",F4:F48,AM2)+AM3,0)</f>
        <v>0</v>
      </c>
      <c r="AO2" s="1023">
        <f>+AL2+AI2+AF2+AC2+Z2+W2+T2+Q2+N2</f>
        <v>4</v>
      </c>
      <c r="AP2" s="1024">
        <f>IF(SUBTOTAL(109,AP3:AP48)&lt;&gt;SUM(AP3:AP48),1,0)</f>
        <v>0</v>
      </c>
      <c r="AQ2" s="107" t="str">
        <f>+Parameter!AH2</f>
        <v>EBIT</v>
      </c>
      <c r="AR2" s="107"/>
      <c r="AS2" s="228">
        <f>+AS4*Parameter!AF4+AS9*Parameter!AF9+AS14*Parameter!AF14+AS19*Parameter!AF19+AS24*Parameter!AF24+AS29*Parameter!AF29+AS34*Parameter!AF34+AS39*Parameter!AF39</f>
        <v>0</v>
      </c>
      <c r="AT2" s="797"/>
      <c r="AU2" s="797"/>
      <c r="AV2" s="798">
        <f>+BH2</f>
        <v>0</v>
      </c>
      <c r="AW2" s="798">
        <f>+BK2</f>
        <v>0</v>
      </c>
      <c r="AX2" s="798"/>
      <c r="AY2" s="798"/>
      <c r="AZ2" s="798">
        <f>+BN2</f>
        <v>0</v>
      </c>
      <c r="BA2" s="798">
        <f>+BQ2</f>
        <v>0</v>
      </c>
      <c r="BB2" s="625"/>
      <c r="BC2" s="109"/>
      <c r="BD2" s="268">
        <f>IF(AND(M2&lt;&gt;0,M64&lt;&gt;0),1,0)</f>
        <v>0</v>
      </c>
      <c r="BE2" s="1025">
        <f>+BD2+BF2+BF3</f>
        <v>0</v>
      </c>
      <c r="BF2" s="714">
        <f>COUNTBLANK(BE4:BE47)</f>
        <v>0</v>
      </c>
      <c r="BG2" s="706"/>
      <c r="BH2" s="707">
        <f>SUM(BG3:BI43)</f>
        <v>0</v>
      </c>
      <c r="BI2" s="706"/>
      <c r="BJ2" s="706"/>
      <c r="BK2" s="708">
        <f>SUM(BJ3:BL43)</f>
        <v>0</v>
      </c>
      <c r="BL2" s="709"/>
      <c r="BM2" s="709"/>
      <c r="BN2" s="710">
        <f>SUM(BM3:BO43)</f>
        <v>0</v>
      </c>
      <c r="BO2" s="709"/>
      <c r="BP2" s="709"/>
      <c r="BQ2" s="711">
        <f>SUM(BP3:BR47)</f>
        <v>0</v>
      </c>
      <c r="BR2" s="709"/>
      <c r="BS2" s="270"/>
      <c r="BT2" s="18"/>
      <c r="BU2" s="18"/>
      <c r="BV2" s="18"/>
      <c r="BW2" s="18"/>
      <c r="BX2" s="1026"/>
    </row>
    <row r="3" spans="1:76" ht="13.15" customHeight="1" thickTop="1" thickBot="1" x14ac:dyDescent="0.5">
      <c r="A3" s="1003" t="s">
        <v>9</v>
      </c>
      <c r="B3" s="1028" t="s">
        <v>4</v>
      </c>
      <c r="C3" s="1029" t="s">
        <v>94</v>
      </c>
      <c r="D3" s="1030"/>
      <c r="E3" s="1031" t="s">
        <v>77</v>
      </c>
      <c r="F3" s="1032" t="s">
        <v>160</v>
      </c>
      <c r="G3" s="1033"/>
      <c r="H3" s="1034" t="s">
        <v>6</v>
      </c>
      <c r="I3" s="1174" t="s">
        <v>0</v>
      </c>
      <c r="J3" s="1172" t="s">
        <v>1</v>
      </c>
      <c r="K3" s="1035">
        <f>IF($M$2=0,O3+R3+U3+X3+AA3+AD3+AG3+AJ3+AM3,+$N$2*O3+$Q$2*R3+$T$2*U3+$W$2*X3+$Z$2*AA3+$AC$2*AD3+$AF$2*AG3+$AI$2*AJ3+$AL$2*AM3)</f>
        <v>0</v>
      </c>
      <c r="L3" s="1036">
        <f>SUM(L4:L48)</f>
        <v>0</v>
      </c>
      <c r="M3" s="1037">
        <v>1</v>
      </c>
      <c r="N3" s="1038"/>
      <c r="O3" s="82">
        <f>+Jul!P3</f>
        <v>0</v>
      </c>
      <c r="P3" s="1039">
        <f>+O49</f>
        <v>0</v>
      </c>
      <c r="Q3" s="1040"/>
      <c r="R3" s="82">
        <f>+Jul!S3</f>
        <v>0</v>
      </c>
      <c r="S3" s="1039">
        <f>+R49</f>
        <v>0</v>
      </c>
      <c r="T3" s="1040"/>
      <c r="U3" s="82">
        <f>+Jul!V3</f>
        <v>0</v>
      </c>
      <c r="V3" s="1039">
        <f>+U49</f>
        <v>0</v>
      </c>
      <c r="W3" s="1040"/>
      <c r="X3" s="82">
        <f>+Jul!Y3</f>
        <v>0</v>
      </c>
      <c r="Y3" s="1039">
        <f>+X49</f>
        <v>0</v>
      </c>
      <c r="Z3" s="1040"/>
      <c r="AA3" s="82">
        <f>+Jul!AB3</f>
        <v>0</v>
      </c>
      <c r="AB3" s="1039">
        <f>+AA49</f>
        <v>0</v>
      </c>
      <c r="AC3" s="1040"/>
      <c r="AD3" s="82">
        <f>+Jul!AE3</f>
        <v>0</v>
      </c>
      <c r="AE3" s="1039">
        <f>+AD49</f>
        <v>0</v>
      </c>
      <c r="AF3" s="1040"/>
      <c r="AG3" s="82">
        <f>+Jul!AH3</f>
        <v>0</v>
      </c>
      <c r="AH3" s="1039">
        <f>+AG49</f>
        <v>0</v>
      </c>
      <c r="AI3" s="1040"/>
      <c r="AJ3" s="82">
        <f>+Jul!AK3</f>
        <v>0</v>
      </c>
      <c r="AK3" s="1039">
        <f>+AJ49</f>
        <v>0</v>
      </c>
      <c r="AL3" s="1040"/>
      <c r="AM3" s="1041">
        <f>+Jul!AN3</f>
        <v>0</v>
      </c>
      <c r="AN3" s="1042">
        <f>+AM49</f>
        <v>0</v>
      </c>
      <c r="AO3" s="1043" t="s">
        <v>121</v>
      </c>
      <c r="AP3" s="690" t="s">
        <v>9</v>
      </c>
      <c r="AQ3" s="1385" t="s">
        <v>93</v>
      </c>
      <c r="AR3" s="1385"/>
      <c r="AS3" s="626">
        <f>+BB4+BB9+BB14+BB19+BB24+BB29+BB34+BB39+AZ46-AS2</f>
        <v>0</v>
      </c>
      <c r="AT3" s="795"/>
      <c r="AU3" s="795"/>
      <c r="AV3" s="796" t="str">
        <f>IF(AV2&lt;&gt;0,"Zinsen","")</f>
        <v/>
      </c>
      <c r="AW3" s="796" t="str">
        <f>IF(AW2&lt;&gt;0,"Tilgung","")</f>
        <v/>
      </c>
      <c r="AX3" s="796"/>
      <c r="AY3" s="796"/>
      <c r="AZ3" s="796" t="str">
        <f>IF(AZ2&lt;&gt;0,"Rücklage","")</f>
        <v/>
      </c>
      <c r="BA3" s="796" t="str">
        <f>IF(BA2&lt;&gt;0,"Steuer","")</f>
        <v/>
      </c>
      <c r="BB3" s="391" t="s">
        <v>92</v>
      </c>
      <c r="BD3" s="268"/>
      <c r="BE3" s="725">
        <f>SUM($BF$4:$BF$47)</f>
        <v>44</v>
      </c>
      <c r="BF3" s="727">
        <f>IF(ISERROR(BE3),1,IF(BE3&lt;44,1,IF($AP$2=1,0,0)))</f>
        <v>0</v>
      </c>
      <c r="BG3" s="694" t="s">
        <v>97</v>
      </c>
      <c r="BH3" s="694" t="s">
        <v>98</v>
      </c>
      <c r="BI3" s="694" t="s">
        <v>99</v>
      </c>
      <c r="BJ3" s="695" t="s">
        <v>100</v>
      </c>
      <c r="BK3" s="695" t="s">
        <v>101</v>
      </c>
      <c r="BL3" s="695" t="s">
        <v>102</v>
      </c>
      <c r="BM3" s="696" t="s">
        <v>103</v>
      </c>
      <c r="BN3" s="696" t="s">
        <v>104</v>
      </c>
      <c r="BO3" s="696" t="s">
        <v>105</v>
      </c>
      <c r="BP3" s="697" t="s">
        <v>106</v>
      </c>
      <c r="BQ3" s="697" t="s">
        <v>107</v>
      </c>
      <c r="BR3" s="697" t="s">
        <v>108</v>
      </c>
      <c r="BS3" s="1044" t="s">
        <v>6</v>
      </c>
      <c r="BT3" s="1045" t="s">
        <v>0</v>
      </c>
      <c r="BU3" s="1045" t="s">
        <v>1</v>
      </c>
      <c r="BV3" s="1046" t="s">
        <v>36</v>
      </c>
      <c r="BW3" s="1047" t="s">
        <v>12</v>
      </c>
      <c r="BX3" s="1026"/>
    </row>
    <row r="4" spans="1:76" ht="13.35" customHeight="1" x14ac:dyDescent="0.45">
      <c r="A4" s="1003" t="str">
        <f t="shared" ref="A4:A47" si="0">IF(AND($B$50="y",B4&gt;0,B4&lt;&gt;"x",M4=$L$49),+K4,"!")</f>
        <v>!</v>
      </c>
      <c r="B4" s="721"/>
      <c r="C4" s="1180"/>
      <c r="D4" s="1181"/>
      <c r="E4" s="585"/>
      <c r="F4" s="586"/>
      <c r="G4" s="1190">
        <f t="shared" ref="G4" si="1">+$F$2</f>
        <v>46235</v>
      </c>
      <c r="H4" s="1191"/>
      <c r="I4" s="1192"/>
      <c r="J4" s="1193"/>
      <c r="K4" s="1048">
        <f>IF($M$2=0,O4+R4+U4+X4+AA4+AD4+AG4+AJ4+AM4,+$N$2*O4+$Q$2*R4+$T$2*U4+$W$2*X4+$Z$2*AA4+$AC$2*AD4+$AF$2*AG4+$AI$2*AJ4+$AL$2*AM4)</f>
        <v>0</v>
      </c>
      <c r="L4" s="1049">
        <f t="shared" ref="L4:L47" si="2">IF(ISERROR(+H4+I4+J4),1,0)</f>
        <v>0</v>
      </c>
      <c r="M4" s="1050">
        <f t="shared" ref="M4:M25" si="3">IF(AND(B4&gt;0,B4&lt;&gt;"x",M3&lt;&gt;0),+M3+1,0)</f>
        <v>0</v>
      </c>
      <c r="N4" s="1051">
        <f>IF($F4=$O$2,1,0)</f>
        <v>0</v>
      </c>
      <c r="O4" s="87">
        <f>IF(AND($B4&lt;&gt;"-",$F4=O$2),O3+$H4+$I4+$J4,+O3)</f>
        <v>0</v>
      </c>
      <c r="P4" s="87" t="str">
        <f>IF(AND($B4&lt;&gt;"-",$F4=O$2),+$H4+$I4+$J4,"")</f>
        <v/>
      </c>
      <c r="Q4" s="1052">
        <f>IF($F4=$R$2,1,0)</f>
        <v>0</v>
      </c>
      <c r="R4" s="87">
        <f>IF(AND($B4&lt;&gt;"-",$F4=R$2),R3+$H4+$I4+$J4,+R3)</f>
        <v>0</v>
      </c>
      <c r="S4" s="87" t="str">
        <f>IF(AND($B4&lt;&gt;"-",$F4=R$2),+$H4+$I4+$J4,"")</f>
        <v/>
      </c>
      <c r="T4" s="1052">
        <f>IF($F4=$U$2,1,0)</f>
        <v>0</v>
      </c>
      <c r="U4" s="87">
        <f>IF(AND($B4&lt;&gt;"-",$F4=U$2),U3+$H4+$I4+$J4,+U3)</f>
        <v>0</v>
      </c>
      <c r="V4" s="87" t="str">
        <f>IF(AND($B4&lt;&gt;"-",$F4=U$2),+$H4+$I4+$J4,"")</f>
        <v/>
      </c>
      <c r="W4" s="1052">
        <f>IF($F4=$X$2,1,0)</f>
        <v>1</v>
      </c>
      <c r="X4" s="87">
        <f>IF(AND($B4&lt;&gt;"-",$F4=X$2),X3+$H4+$I4+$J4,+X3)</f>
        <v>0</v>
      </c>
      <c r="Y4" s="87">
        <f>IF(AND($B4&lt;&gt;"-",$F4=X$2),+$H4+$I4+$J4,"")</f>
        <v>0</v>
      </c>
      <c r="Z4" s="1052">
        <f>IF($F4=$AA$2,1,0)</f>
        <v>1</v>
      </c>
      <c r="AA4" s="87">
        <f>IF(AND($B4&lt;&gt;"-",$F4=AA$2),AA3+$H4+$I4+$J4,+AA3)</f>
        <v>0</v>
      </c>
      <c r="AB4" s="87">
        <f>IF(AND($B4&lt;&gt;"-",$F4=AA$2),+$H4+$I4+$J4,"")</f>
        <v>0</v>
      </c>
      <c r="AC4" s="1052">
        <f>IF($F4=$AD$2,1,0)</f>
        <v>1</v>
      </c>
      <c r="AD4" s="87">
        <f>IF(AND($B4&lt;&gt;"-",$F4=AD$2),AD3+$H4+$I4+$J4,+AD3)</f>
        <v>0</v>
      </c>
      <c r="AE4" s="87">
        <f>IF(AND($B4&lt;&gt;"-",$F4=AD$2),+$H4+$I4+$J4,"")</f>
        <v>0</v>
      </c>
      <c r="AF4" s="1052">
        <f>IF($F4=$AG$2,1,0)</f>
        <v>1</v>
      </c>
      <c r="AG4" s="87">
        <f>IF(AND($B4&lt;&gt;"-",$F4=AG$2),AG3+$H4+$I4+$J4,+AG3)</f>
        <v>0</v>
      </c>
      <c r="AH4" s="87">
        <f>IF(AND($B4&lt;&gt;"-",$F4=AG$2),+$H4+$I4+$J4,"")</f>
        <v>0</v>
      </c>
      <c r="AI4" s="1052">
        <f>IF($F4=$AJ$2,1,0)</f>
        <v>1</v>
      </c>
      <c r="AJ4" s="87">
        <f>IF(AND($B4&lt;&gt;"-",$F4=AJ$2),AJ3+$H4+$I4+$J4,+AJ3)</f>
        <v>0</v>
      </c>
      <c r="AK4" s="87">
        <f>IF(AND($B4&lt;&gt;"-",$F4=AJ$2),+$H4+$I4+$J4,"")</f>
        <v>0</v>
      </c>
      <c r="AL4" s="1052">
        <f>IF($F4=$AM$2,1,0)</f>
        <v>0</v>
      </c>
      <c r="AM4" s="91">
        <f>IF(AND($B4&lt;&gt;"-",$F4=AM$2),AM3+$H4+$I4+$J4,+AM3)</f>
        <v>0</v>
      </c>
      <c r="AN4" s="91" t="str">
        <f>IF(AND($B4&lt;&gt;"-",$F4=AM$2),+$H4+$I4+$J4,"")</f>
        <v/>
      </c>
      <c r="AO4" s="1053">
        <f>IF(AP4="E",1,0)</f>
        <v>0</v>
      </c>
      <c r="AP4" s="1054">
        <f>IF(F4&lt;&gt;"",1,0)</f>
        <v>0</v>
      </c>
      <c r="AQ4" s="215" t="str">
        <f>+Parameter!B4</f>
        <v>HH</v>
      </c>
      <c r="AR4" s="631"/>
      <c r="AS4" s="632">
        <f>SUM(AS5:AS8)</f>
        <v>0</v>
      </c>
      <c r="AT4" s="632"/>
      <c r="AU4" s="632"/>
      <c r="AV4" s="632"/>
      <c r="AW4" s="632">
        <f>SUM(AW5:AW8)</f>
        <v>0</v>
      </c>
      <c r="AX4" s="632"/>
      <c r="AY4" s="632"/>
      <c r="AZ4" s="632"/>
      <c r="BA4" s="632">
        <f>SUM(BA5:BA8)</f>
        <v>0</v>
      </c>
      <c r="BB4" s="633">
        <f>+BA4+AW4+AS4</f>
        <v>0</v>
      </c>
      <c r="BD4" s="268"/>
      <c r="BE4" s="274">
        <f>IF($I$2=AQ4,1,IF($I$2=Jahr!$M$7,1,0))</f>
        <v>1</v>
      </c>
      <c r="BF4" s="728">
        <v>1</v>
      </c>
      <c r="BG4" s="227"/>
      <c r="BH4" s="227"/>
      <c r="BI4" s="227"/>
      <c r="BJ4" s="227"/>
      <c r="BK4" s="227"/>
      <c r="BL4" s="227"/>
      <c r="BM4" s="227"/>
      <c r="BN4" s="227"/>
      <c r="BO4" s="227"/>
      <c r="BP4" s="273"/>
      <c r="BQ4" s="273"/>
      <c r="BR4" s="273"/>
      <c r="BV4" s="1055"/>
      <c r="BW4" s="1056"/>
      <c r="BX4" s="1026"/>
    </row>
    <row r="5" spans="1:76" ht="13.35" customHeight="1" x14ac:dyDescent="0.45">
      <c r="A5" s="1003" t="str">
        <f t="shared" si="0"/>
        <v>!</v>
      </c>
      <c r="B5" s="721"/>
      <c r="C5" s="1180"/>
      <c r="D5" s="722"/>
      <c r="E5" s="585"/>
      <c r="F5" s="586"/>
      <c r="G5" s="592"/>
      <c r="H5" s="1191"/>
      <c r="I5" s="1192"/>
      <c r="J5" s="1193"/>
      <c r="K5" s="1057">
        <f t="shared" ref="K5:K47" si="4">IF($M$2=0,O5+R5+U5+X5+AA5+AD5+AG5+AJ5+AM5,+$N$2*O5+$Q$2*R5+$T$2*U5+$W$2*X5+$Z$2*AA5+$AC$2*AD5+$AF$2*AG5+$AI$2*AJ5+$AL$2*AM5)</f>
        <v>0</v>
      </c>
      <c r="L5" s="1049">
        <f t="shared" si="2"/>
        <v>0</v>
      </c>
      <c r="M5" s="1050">
        <f t="shared" si="3"/>
        <v>0</v>
      </c>
      <c r="N5" s="1051">
        <f t="shared" ref="N5:N47" si="5">IF($F5=$O$2,1,0)</f>
        <v>0</v>
      </c>
      <c r="O5" s="87">
        <f t="shared" ref="O5:O47" si="6">IF(AND($B5&lt;&gt;"-",$F5=O$2),O4+$H5+$I5+$J5,+O4)</f>
        <v>0</v>
      </c>
      <c r="P5" s="87" t="str">
        <f t="shared" ref="P5:P47" si="7">IF(AND($B5&lt;&gt;"-",$F5=O$2),+$H5+$I5+$J5,"")</f>
        <v/>
      </c>
      <c r="Q5" s="1052">
        <f t="shared" ref="Q5:Q47" si="8">IF($F5=$R$2,1,0)</f>
        <v>0</v>
      </c>
      <c r="R5" s="87">
        <f t="shared" ref="R5:R47" si="9">IF(AND($B5&lt;&gt;"-",$F5=R$2),R4+$H5+$I5+$J5,+R4)</f>
        <v>0</v>
      </c>
      <c r="S5" s="87" t="str">
        <f t="shared" ref="S5:S47" si="10">IF(AND($B5&lt;&gt;"-",$F5=R$2),+$H5+$I5+$J5,"")</f>
        <v/>
      </c>
      <c r="T5" s="1052">
        <f t="shared" ref="T5:T47" si="11">IF($F5=$U$2,1,0)</f>
        <v>0</v>
      </c>
      <c r="U5" s="87">
        <f t="shared" ref="U5:U47" si="12">IF(AND($B5&lt;&gt;"-",$F5=U$2),U4+$H5+$I5+$J5,+U4)</f>
        <v>0</v>
      </c>
      <c r="V5" s="87" t="str">
        <f t="shared" ref="V5:V47" si="13">IF(AND($B5&lt;&gt;"-",$F5=U$2),+$H5+$I5+$J5,"")</f>
        <v/>
      </c>
      <c r="W5" s="1052">
        <f t="shared" ref="W5:W47" si="14">IF($F5=$X$2,1,0)</f>
        <v>1</v>
      </c>
      <c r="X5" s="87">
        <f t="shared" ref="X5:X47" si="15">IF(AND($B5&lt;&gt;"-",$F5=X$2),X4+$H5+$I5+$J5,+X4)</f>
        <v>0</v>
      </c>
      <c r="Y5" s="87">
        <f t="shared" ref="Y5:Y47" si="16">IF(AND($B5&lt;&gt;"-",$F5=X$2),+$H5+$I5+$J5,"")</f>
        <v>0</v>
      </c>
      <c r="Z5" s="1052">
        <f t="shared" ref="Z5:Z47" si="17">IF($F5=$AA$2,1,0)</f>
        <v>1</v>
      </c>
      <c r="AA5" s="87">
        <f t="shared" ref="AA5:AA47" si="18">IF(AND($B5&lt;&gt;"-",$F5=AA$2),AA4+$H5+$I5+$J5,+AA4)</f>
        <v>0</v>
      </c>
      <c r="AB5" s="87">
        <f t="shared" ref="AB5:AB47" si="19">IF(AND($B5&lt;&gt;"-",$F5=AA$2),+$H5+$I5+$J5,"")</f>
        <v>0</v>
      </c>
      <c r="AC5" s="1052">
        <f t="shared" ref="AC5:AC47" si="20">IF($F5=$AD$2,1,0)</f>
        <v>1</v>
      </c>
      <c r="AD5" s="87">
        <f t="shared" ref="AD5:AD47" si="21">IF(AND($B5&lt;&gt;"-",$F5=AD$2),AD4+$H5+$I5+$J5,+AD4)</f>
        <v>0</v>
      </c>
      <c r="AE5" s="87">
        <f t="shared" ref="AE5:AE47" si="22">IF(AND($B5&lt;&gt;"-",$F5=AD$2),+$H5+$I5+$J5,"")</f>
        <v>0</v>
      </c>
      <c r="AF5" s="1052">
        <f t="shared" ref="AF5:AF47" si="23">IF($F5=$AG$2,1,0)</f>
        <v>1</v>
      </c>
      <c r="AG5" s="87">
        <f t="shared" ref="AG5:AG47" si="24">IF(AND($B5&lt;&gt;"-",$F5=AG$2),AG4+$H5+$I5+$J5,+AG4)</f>
        <v>0</v>
      </c>
      <c r="AH5" s="87">
        <f t="shared" ref="AH5:AH47" si="25">IF(AND($B5&lt;&gt;"-",$F5=AG$2),+$H5+$I5+$J5,"")</f>
        <v>0</v>
      </c>
      <c r="AI5" s="1052">
        <f t="shared" ref="AI5:AI47" si="26">IF($F5=$AJ$2,1,0)</f>
        <v>1</v>
      </c>
      <c r="AJ5" s="87">
        <f t="shared" ref="AJ5:AJ47" si="27">IF(AND($B5&lt;&gt;"-",$F5=AJ$2),AJ4+$H5+$I5+$J5,+AJ4)</f>
        <v>0</v>
      </c>
      <c r="AK5" s="87">
        <f t="shared" ref="AK5:AK47" si="28">IF(AND($B5&lt;&gt;"-",$F5=AJ$2),+$H5+$I5+$J5,"")</f>
        <v>0</v>
      </c>
      <c r="AL5" s="1052">
        <f t="shared" ref="AL5:AL47" si="29">IF($F5=$AM$2,1,0)</f>
        <v>0</v>
      </c>
      <c r="AM5" s="91">
        <f t="shared" ref="AM5:AM46" si="30">IF(AND($B5&lt;&gt;"-",$F5=AM$2),AM4+$H5+$I5+$J5,+AM4)</f>
        <v>0</v>
      </c>
      <c r="AN5" s="91" t="str">
        <f t="shared" ref="AN5:AN46" si="31">IF(AND($B5&lt;&gt;"-",$F5=AM$2),+$H5+$I5+$J5,"")</f>
        <v/>
      </c>
      <c r="AO5" s="1058" t="str">
        <f>+Parameter!$D$4</f>
        <v>A</v>
      </c>
      <c r="AP5" s="1054">
        <f t="shared" ref="AP5:AP47" si="32">IF(F5&lt;&gt;"",1,0)</f>
        <v>0</v>
      </c>
      <c r="AQ5" s="368" t="str">
        <f>+Parameter!AH5</f>
        <v>B</v>
      </c>
      <c r="AR5" s="369" t="str">
        <f>+Parameter!AI5</f>
        <v>Bargeld</v>
      </c>
      <c r="AS5" s="622">
        <f>SUMIFS($I$4:$I$48,$F$4:$F$48,AQ4,$E$4:$E$48,AQ5)+SUMIFS($J$4:$J$48,$F$4:$F$48,AQ4,$E$4:$E$48,AQ5)+SUMIFS($H$4:$H$48,$F$4:$F$48,AQ4,$E$4:$E$48,AQ5)</f>
        <v>0</v>
      </c>
      <c r="AT5" s="367"/>
      <c r="AU5" s="368" t="str">
        <f>+Parameter!AL5</f>
        <v>A</v>
      </c>
      <c r="AV5" s="369" t="str">
        <f>+Parameter!AM5</f>
        <v>Ausstattung</v>
      </c>
      <c r="AW5" s="367">
        <f>SUMIFS($I$4:$I$48,$F$4:$F$48,AQ4,$E$4:$E$48,AU5)+SUMIFS($J$4:$J$48,$F$4:$F$48,AQ4,$E$4:$E$48,AU5)+SUMIFS($H$4:$H$48,$F$4:$F$48,AQ4,$E$4:$E$48,AU5)</f>
        <v>0</v>
      </c>
      <c r="AX5" s="367"/>
      <c r="AY5" s="368" t="str">
        <f>+Parameter!AP5</f>
        <v>G</v>
      </c>
      <c r="AZ5" s="369" t="str">
        <f>+Parameter!AQ5</f>
        <v>Gaststätten</v>
      </c>
      <c r="BA5" s="367">
        <f>SUMIFS($I$4:$I$48,$F$4:$F$48,AQ4,$E$4:$E$48,AY5)+SUMIFS($J$4:$J$48,$F$4:$F$48,AQ4,$E$4:$E$48,AY5)+SUMIFS($H$4:$H$48,$F$4:$F$48,AQ4,$E$4:$E$48,AY5)</f>
        <v>0</v>
      </c>
      <c r="BB5" s="370" t="str">
        <f>IF(AND($B$50="y",BB6&lt;&gt;0),"aktuell","")</f>
        <v/>
      </c>
      <c r="BD5" s="268"/>
      <c r="BE5" s="274">
        <f>IF($I$2=AQ4,1,IF($I$2=Jahr!$M$7,1,0))</f>
        <v>1</v>
      </c>
      <c r="BF5" s="728">
        <v>1</v>
      </c>
      <c r="BG5" s="699">
        <f>IF(ISERROR(FIND("insen",$AR5,1)),0,+$AS5)</f>
        <v>0</v>
      </c>
      <c r="BH5" s="699">
        <f>IF(ISERROR(FIND("insen",$AV5,1)),0,+$AW5)</f>
        <v>0</v>
      </c>
      <c r="BI5" s="699">
        <f>IF(ISERROR(FIND("insen",$AZ5,1)),0,+$BA5)</f>
        <v>0</v>
      </c>
      <c r="BJ5" s="700">
        <f>IF(ISERROR(FIND("ilgung",$AR5,1)),0,+$AS5)</f>
        <v>0</v>
      </c>
      <c r="BK5" s="700">
        <f>IF(ISERROR(FIND("ilgung",$AV5,1)),0,+$AW5)</f>
        <v>0</v>
      </c>
      <c r="BL5" s="700">
        <f>IF(ISERROR(FIND("ilgung",$AZ5,1)),0,+$BA5)</f>
        <v>0</v>
      </c>
      <c r="BM5" s="701">
        <f>IF(ISERROR(FIND("ücklage",$AR5,1)),0,+$AS5)</f>
        <v>0</v>
      </c>
      <c r="BN5" s="701">
        <f>IF(ISERROR(FIND("ücklage",$AV5,1)),0,+$AW5)</f>
        <v>0</v>
      </c>
      <c r="BO5" s="701">
        <f>IF(ISERROR(FIND("ücklage",$AZ5,1)),0,+$BA5)</f>
        <v>0</v>
      </c>
      <c r="BP5" s="698">
        <f>IF(ISERROR(FIND("teuer",$AR5,1)),0,+$AS5)</f>
        <v>0</v>
      </c>
      <c r="BQ5" s="698">
        <f>IF(ISERROR(FIND("teuer",$AV5,1)),0,+$AW5)</f>
        <v>0</v>
      </c>
      <c r="BR5" s="698">
        <f>IF(ISERROR(FIND("teuer",$AZ5,1)),0,+$BA5)</f>
        <v>0</v>
      </c>
      <c r="BS5" s="270" t="s">
        <v>8</v>
      </c>
      <c r="BV5" s="1055"/>
      <c r="BW5" s="1056"/>
      <c r="BX5" s="1026"/>
    </row>
    <row r="6" spans="1:76" ht="13.35" customHeight="1" x14ac:dyDescent="0.45">
      <c r="A6" s="1003" t="str">
        <f t="shared" si="0"/>
        <v>!</v>
      </c>
      <c r="B6" s="721"/>
      <c r="C6" s="1180"/>
      <c r="D6" s="722"/>
      <c r="E6" s="585"/>
      <c r="F6" s="586"/>
      <c r="G6" s="592"/>
      <c r="H6" s="1191"/>
      <c r="I6" s="1192"/>
      <c r="J6" s="1193"/>
      <c r="K6" s="1057">
        <f t="shared" si="4"/>
        <v>0</v>
      </c>
      <c r="L6" s="1049">
        <f t="shared" si="2"/>
        <v>0</v>
      </c>
      <c r="M6" s="1050">
        <f t="shared" si="3"/>
        <v>0</v>
      </c>
      <c r="N6" s="1051">
        <f t="shared" si="5"/>
        <v>0</v>
      </c>
      <c r="O6" s="87">
        <f t="shared" si="6"/>
        <v>0</v>
      </c>
      <c r="P6" s="87" t="str">
        <f t="shared" si="7"/>
        <v/>
      </c>
      <c r="Q6" s="1052">
        <f t="shared" si="8"/>
        <v>0</v>
      </c>
      <c r="R6" s="87">
        <f t="shared" si="9"/>
        <v>0</v>
      </c>
      <c r="S6" s="87" t="str">
        <f t="shared" si="10"/>
        <v/>
      </c>
      <c r="T6" s="1052">
        <f t="shared" si="11"/>
        <v>0</v>
      </c>
      <c r="U6" s="87">
        <f t="shared" si="12"/>
        <v>0</v>
      </c>
      <c r="V6" s="87" t="str">
        <f t="shared" si="13"/>
        <v/>
      </c>
      <c r="W6" s="1052">
        <f t="shared" si="14"/>
        <v>1</v>
      </c>
      <c r="X6" s="87">
        <f t="shared" si="15"/>
        <v>0</v>
      </c>
      <c r="Y6" s="87">
        <f t="shared" si="16"/>
        <v>0</v>
      </c>
      <c r="Z6" s="1052">
        <f t="shared" si="17"/>
        <v>1</v>
      </c>
      <c r="AA6" s="87">
        <f t="shared" si="18"/>
        <v>0</v>
      </c>
      <c r="AB6" s="87">
        <f t="shared" si="19"/>
        <v>0</v>
      </c>
      <c r="AC6" s="1052">
        <f t="shared" si="20"/>
        <v>1</v>
      </c>
      <c r="AD6" s="87">
        <f t="shared" si="21"/>
        <v>0</v>
      </c>
      <c r="AE6" s="87">
        <f t="shared" si="22"/>
        <v>0</v>
      </c>
      <c r="AF6" s="1052">
        <f t="shared" si="23"/>
        <v>1</v>
      </c>
      <c r="AG6" s="87">
        <f t="shared" si="24"/>
        <v>0</v>
      </c>
      <c r="AH6" s="87">
        <f t="shared" si="25"/>
        <v>0</v>
      </c>
      <c r="AI6" s="1052">
        <f t="shared" si="26"/>
        <v>1</v>
      </c>
      <c r="AJ6" s="87">
        <f t="shared" si="27"/>
        <v>0</v>
      </c>
      <c r="AK6" s="87">
        <f t="shared" si="28"/>
        <v>0</v>
      </c>
      <c r="AL6" s="1052">
        <f t="shared" si="29"/>
        <v>0</v>
      </c>
      <c r="AM6" s="91">
        <f t="shared" si="30"/>
        <v>0</v>
      </c>
      <c r="AN6" s="91" t="str">
        <f t="shared" si="31"/>
        <v/>
      </c>
      <c r="AO6" s="1058" t="str">
        <f>+Parameter!$D$4</f>
        <v>A</v>
      </c>
      <c r="AP6" s="1054">
        <f t="shared" si="32"/>
        <v>0</v>
      </c>
      <c r="AQ6" s="369" t="str">
        <f>+Parameter!AH6</f>
        <v>K</v>
      </c>
      <c r="AR6" s="369" t="str">
        <f>+Parameter!AI6</f>
        <v>Kreditkarte LH</v>
      </c>
      <c r="AS6" s="622">
        <f>SUMIFS($I$4:$I$48,$F$4:$F$48,AQ4,$E$4:$E$48,AQ6)+SUMIFS($J$4:$J$48,$F$4:$F$48,AQ4,$E$4:$E$48,AQ6)+SUMIFS($H$4:$H$48,$F$4:$F$48,AQ4,$E$4:$E$48,AQ6)</f>
        <v>0</v>
      </c>
      <c r="AT6" s="367"/>
      <c r="AU6" s="369" t="str">
        <f>+Parameter!AL6</f>
        <v>F</v>
      </c>
      <c r="AV6" s="369" t="str">
        <f>+Parameter!AM6</f>
        <v>Friseur</v>
      </c>
      <c r="AW6" s="367">
        <f>SUMIFS($I$4:$I$48,$F$4:$F$48,AQ4,$E$4:$E$48,AU6)+SUMIFS($J$4:$J$48,$F$4:$F$48,AQ4,$E$4:$E$48,AU6)+SUMIFS($H$4:$H$48,$F$4:$F$48,AQ4,$E$4:$E$48,AU6)</f>
        <v>0</v>
      </c>
      <c r="AX6" s="367"/>
      <c r="AY6" s="369">
        <f>+Parameter!AP6</f>
        <v>0</v>
      </c>
      <c r="AZ6" s="369">
        <f>+Parameter!AQ6</f>
        <v>0</v>
      </c>
      <c r="BA6" s="367">
        <f>SUMIFS($I$4:$I$48,$F$4:$F$48,AQ4,$E$4:$E$48,AY6)+SUMIFS($J$4:$J$48,$F$4:$F$48,AQ4,$E$4:$E$48,AY6)+SUMIFS($H$4:$H$48,$F$4:$F$48,AQ4,$E$4:$E$48,AY6)</f>
        <v>0</v>
      </c>
      <c r="BB6" s="371">
        <f>+P2</f>
        <v>0</v>
      </c>
      <c r="BD6" s="268"/>
      <c r="BE6" s="274">
        <f>IF($I$2=AQ4,1,IF($I$2=Jahr!$M$7,1,0))</f>
        <v>1</v>
      </c>
      <c r="BF6" s="728">
        <v>1</v>
      </c>
      <c r="BG6" s="699">
        <f t="shared" ref="BG6:BG43" si="33">IF(ISERROR(FIND("insen",$AR6,1)),0,+$AS6)</f>
        <v>0</v>
      </c>
      <c r="BH6" s="699">
        <f t="shared" ref="BH6:BH43" si="34">IF(ISERROR(FIND("insen",$AV6,1)),0,+$AW6)</f>
        <v>0</v>
      </c>
      <c r="BI6" s="699">
        <f t="shared" ref="BI6:BI43" si="35">IF(ISERROR(FIND("insen",$AZ6,1)),0,+$BA6)</f>
        <v>0</v>
      </c>
      <c r="BJ6" s="700">
        <f t="shared" ref="BJ6:BJ43" si="36">IF(ISERROR(FIND("ilgung",$AR6,1)),0,+$AS6)</f>
        <v>0</v>
      </c>
      <c r="BK6" s="700">
        <f t="shared" ref="BK6:BK43" si="37">IF(ISERROR(FIND("ilgung",$AV6,1)),0,+$AW6)</f>
        <v>0</v>
      </c>
      <c r="BL6" s="700">
        <f t="shared" ref="BL6:BL43" si="38">IF(ISERROR(FIND("ilgung",$AZ6,1)),0,+$BA6)</f>
        <v>0</v>
      </c>
      <c r="BM6" s="701">
        <f t="shared" ref="BM6:BM43" si="39">IF(ISERROR(FIND("ücklage",$AR6,1)),0,+$AS6)</f>
        <v>0</v>
      </c>
      <c r="BN6" s="701">
        <f t="shared" ref="BN6:BN43" si="40">IF(ISERROR(FIND("ücklage",$AV6,1)),0,+$AW6)</f>
        <v>0</v>
      </c>
      <c r="BO6" s="701">
        <f t="shared" ref="BO6:BO43" si="41">IF(ISERROR(FIND("ücklage",$AZ6,1)),0,+$BA6)</f>
        <v>0</v>
      </c>
      <c r="BP6" s="698">
        <f t="shared" ref="BP6:BP43" si="42">IF(ISERROR(FIND("teuer",$AR6,1)),0,+$AS6)</f>
        <v>0</v>
      </c>
      <c r="BQ6" s="698">
        <f t="shared" ref="BQ6:BQ43" si="43">IF(ISERROR(FIND("teuer",$AV6,1)),0,+$AW6)</f>
        <v>0</v>
      </c>
      <c r="BR6" s="698">
        <f t="shared" ref="BR6:BR43" si="44">IF(ISERROR(FIND("teuer",$AZ6,1)),0,+$BA6)</f>
        <v>0</v>
      </c>
      <c r="BS6" s="275">
        <f>SUMIFS($H$4:$H$48,$F$4:$F$48,AQ4,$B$4:$B$48,"&gt;0")</f>
        <v>0</v>
      </c>
      <c r="BT6" s="275">
        <f>SUMIFS($I$4:$I$48,$F$4:$F$48,AQ4,$B$4:$B$48,"&gt;0")</f>
        <v>0</v>
      </c>
      <c r="BU6" s="275">
        <f>SUMIFS($J$4:$J$48,$F$4:$F$48,AQ4,$B$4:$B$48,"&gt;0")</f>
        <v>0</v>
      </c>
      <c r="BV6" s="276"/>
      <c r="BW6" s="1056"/>
      <c r="BX6" s="1026"/>
    </row>
    <row r="7" spans="1:76" ht="13.35" customHeight="1" x14ac:dyDescent="0.45">
      <c r="A7" s="1003" t="str">
        <f t="shared" si="0"/>
        <v>!</v>
      </c>
      <c r="B7" s="721"/>
      <c r="C7" s="1180"/>
      <c r="D7" s="722"/>
      <c r="E7" s="585"/>
      <c r="F7" s="586"/>
      <c r="G7" s="592"/>
      <c r="H7" s="1191"/>
      <c r="I7" s="1192"/>
      <c r="J7" s="1193"/>
      <c r="K7" s="1057">
        <f t="shared" si="4"/>
        <v>0</v>
      </c>
      <c r="L7" s="1049">
        <f t="shared" si="2"/>
        <v>0</v>
      </c>
      <c r="M7" s="1050">
        <f t="shared" si="3"/>
        <v>0</v>
      </c>
      <c r="N7" s="1051">
        <f t="shared" si="5"/>
        <v>0</v>
      </c>
      <c r="O7" s="87">
        <f t="shared" si="6"/>
        <v>0</v>
      </c>
      <c r="P7" s="87" t="str">
        <f t="shared" si="7"/>
        <v/>
      </c>
      <c r="Q7" s="1052">
        <f t="shared" si="8"/>
        <v>0</v>
      </c>
      <c r="R7" s="87">
        <f t="shared" si="9"/>
        <v>0</v>
      </c>
      <c r="S7" s="87" t="str">
        <f t="shared" si="10"/>
        <v/>
      </c>
      <c r="T7" s="1052">
        <f t="shared" si="11"/>
        <v>0</v>
      </c>
      <c r="U7" s="87">
        <f t="shared" si="12"/>
        <v>0</v>
      </c>
      <c r="V7" s="87" t="str">
        <f t="shared" si="13"/>
        <v/>
      </c>
      <c r="W7" s="1052">
        <f t="shared" si="14"/>
        <v>1</v>
      </c>
      <c r="X7" s="87">
        <f t="shared" si="15"/>
        <v>0</v>
      </c>
      <c r="Y7" s="87">
        <f t="shared" si="16"/>
        <v>0</v>
      </c>
      <c r="Z7" s="1052">
        <f t="shared" si="17"/>
        <v>1</v>
      </c>
      <c r="AA7" s="87">
        <f t="shared" si="18"/>
        <v>0</v>
      </c>
      <c r="AB7" s="87">
        <f t="shared" si="19"/>
        <v>0</v>
      </c>
      <c r="AC7" s="1052">
        <f t="shared" si="20"/>
        <v>1</v>
      </c>
      <c r="AD7" s="87">
        <f t="shared" si="21"/>
        <v>0</v>
      </c>
      <c r="AE7" s="87">
        <f t="shared" si="22"/>
        <v>0</v>
      </c>
      <c r="AF7" s="1052">
        <f t="shared" si="23"/>
        <v>1</v>
      </c>
      <c r="AG7" s="87">
        <f t="shared" si="24"/>
        <v>0</v>
      </c>
      <c r="AH7" s="87">
        <f t="shared" si="25"/>
        <v>0</v>
      </c>
      <c r="AI7" s="1052">
        <f t="shared" si="26"/>
        <v>1</v>
      </c>
      <c r="AJ7" s="87">
        <f t="shared" si="27"/>
        <v>0</v>
      </c>
      <c r="AK7" s="87">
        <f t="shared" si="28"/>
        <v>0</v>
      </c>
      <c r="AL7" s="1052">
        <f t="shared" si="29"/>
        <v>0</v>
      </c>
      <c r="AM7" s="91">
        <f t="shared" si="30"/>
        <v>0</v>
      </c>
      <c r="AN7" s="91" t="str">
        <f t="shared" si="31"/>
        <v/>
      </c>
      <c r="AO7" s="1058" t="str">
        <f>+Parameter!$D$4</f>
        <v>A</v>
      </c>
      <c r="AP7" s="1054">
        <f t="shared" si="32"/>
        <v>0</v>
      </c>
      <c r="AQ7" s="369" t="str">
        <f>+Parameter!AH7</f>
        <v>L</v>
      </c>
      <c r="AR7" s="369" t="str">
        <f>+Parameter!AI7</f>
        <v>Lebensmittel</v>
      </c>
      <c r="AS7" s="622">
        <f>SUMIFS($I$4:$I$48,$F$4:$F$48,AQ4,$E$4:$E$48,AQ7)+SUMIFS($J$4:$J$48,$F$4:$F$48,AQ4,$E$4:$E$48,AQ7)+SUMIFS($H$4:$H$48,$F$4:$F$48,AQ4,$E$4:$E$48,AQ7)</f>
        <v>0</v>
      </c>
      <c r="AT7" s="367"/>
      <c r="AU7" s="369" t="str">
        <f>+Parameter!AL7</f>
        <v>I</v>
      </c>
      <c r="AV7" s="369" t="str">
        <f>+Parameter!AM7</f>
        <v>Internet</v>
      </c>
      <c r="AW7" s="367">
        <f>SUMIFS($I$4:$I$48,$F$4:$F$48,AQ4,$E$4:$E$48,AU7)+SUMIFS($J$4:$J$48,$F$4:$F$48,AQ4,$E$4:$E$48,AU7)+SUMIFS($H$4:$H$48,$F$4:$F$48,AQ4,$E$4:$E$48,AU7)</f>
        <v>0</v>
      </c>
      <c r="AX7" s="367"/>
      <c r="AY7" s="369">
        <f>+Parameter!AP7</f>
        <v>0</v>
      </c>
      <c r="AZ7" s="369">
        <f>+Parameter!AQ7</f>
        <v>0</v>
      </c>
      <c r="BA7" s="367">
        <f>SUMIFS($I$4:$I$48,$F$4:$F$48,AQ4,$E$4:$E$48,AY7)+SUMIFS($J$4:$J$48,$F$4:$F$48,AQ4,$E$4:$E$48,AY7)+SUMIFS($H$4:$H$48,$F$4:$F$48,AQ4,$E$4:$E$48,AY7)</f>
        <v>0</v>
      </c>
      <c r="BB7" s="372" t="str">
        <f>IF(BB8&lt;&gt;0,"Monatsende","")</f>
        <v/>
      </c>
      <c r="BD7" s="268"/>
      <c r="BE7" s="274">
        <f>IF($I$2=AQ4,1,IF($I$2=Jahr!$M$7,1,0))</f>
        <v>1</v>
      </c>
      <c r="BF7" s="728">
        <v>1</v>
      </c>
      <c r="BG7" s="699">
        <f t="shared" si="33"/>
        <v>0</v>
      </c>
      <c r="BH7" s="699">
        <f t="shared" si="34"/>
        <v>0</v>
      </c>
      <c r="BI7" s="699">
        <f t="shared" si="35"/>
        <v>0</v>
      </c>
      <c r="BJ7" s="700">
        <f t="shared" si="36"/>
        <v>0</v>
      </c>
      <c r="BK7" s="700">
        <f t="shared" si="37"/>
        <v>0</v>
      </c>
      <c r="BL7" s="700">
        <f t="shared" si="38"/>
        <v>0</v>
      </c>
      <c r="BM7" s="701">
        <f t="shared" si="39"/>
        <v>0</v>
      </c>
      <c r="BN7" s="701">
        <f t="shared" si="40"/>
        <v>0</v>
      </c>
      <c r="BO7" s="701">
        <f t="shared" si="41"/>
        <v>0</v>
      </c>
      <c r="BP7" s="698">
        <f t="shared" si="42"/>
        <v>0</v>
      </c>
      <c r="BQ7" s="698">
        <f t="shared" si="43"/>
        <v>0</v>
      </c>
      <c r="BR7" s="698">
        <f t="shared" si="44"/>
        <v>0</v>
      </c>
      <c r="BS7" s="270" t="s">
        <v>22</v>
      </c>
      <c r="BV7" s="1055"/>
      <c r="BW7" s="1056"/>
      <c r="BX7" s="1026"/>
    </row>
    <row r="8" spans="1:76" ht="13.35" customHeight="1" x14ac:dyDescent="0.45">
      <c r="A8" s="1003" t="str">
        <f t="shared" si="0"/>
        <v>!</v>
      </c>
      <c r="B8" s="721"/>
      <c r="C8" s="1180"/>
      <c r="D8" s="722"/>
      <c r="E8" s="585"/>
      <c r="F8" s="586"/>
      <c r="G8" s="592"/>
      <c r="H8" s="1191"/>
      <c r="I8" s="1192"/>
      <c r="J8" s="1193"/>
      <c r="K8" s="1057">
        <f t="shared" si="4"/>
        <v>0</v>
      </c>
      <c r="L8" s="1049">
        <f t="shared" si="2"/>
        <v>0</v>
      </c>
      <c r="M8" s="1050">
        <f t="shared" si="3"/>
        <v>0</v>
      </c>
      <c r="N8" s="1051">
        <f t="shared" si="5"/>
        <v>0</v>
      </c>
      <c r="O8" s="87">
        <f t="shared" si="6"/>
        <v>0</v>
      </c>
      <c r="P8" s="87" t="str">
        <f t="shared" si="7"/>
        <v/>
      </c>
      <c r="Q8" s="1052">
        <f t="shared" si="8"/>
        <v>0</v>
      </c>
      <c r="R8" s="87">
        <f t="shared" si="9"/>
        <v>0</v>
      </c>
      <c r="S8" s="87" t="str">
        <f t="shared" si="10"/>
        <v/>
      </c>
      <c r="T8" s="1052">
        <f t="shared" si="11"/>
        <v>0</v>
      </c>
      <c r="U8" s="87">
        <f t="shared" si="12"/>
        <v>0</v>
      </c>
      <c r="V8" s="87" t="str">
        <f t="shared" si="13"/>
        <v/>
      </c>
      <c r="W8" s="1052">
        <f t="shared" si="14"/>
        <v>1</v>
      </c>
      <c r="X8" s="87">
        <f t="shared" si="15"/>
        <v>0</v>
      </c>
      <c r="Y8" s="87">
        <f t="shared" si="16"/>
        <v>0</v>
      </c>
      <c r="Z8" s="1052">
        <f t="shared" si="17"/>
        <v>1</v>
      </c>
      <c r="AA8" s="87">
        <f t="shared" si="18"/>
        <v>0</v>
      </c>
      <c r="AB8" s="87">
        <f t="shared" si="19"/>
        <v>0</v>
      </c>
      <c r="AC8" s="1052">
        <f t="shared" si="20"/>
        <v>1</v>
      </c>
      <c r="AD8" s="87">
        <f t="shared" si="21"/>
        <v>0</v>
      </c>
      <c r="AE8" s="87">
        <f t="shared" si="22"/>
        <v>0</v>
      </c>
      <c r="AF8" s="1052">
        <f t="shared" si="23"/>
        <v>1</v>
      </c>
      <c r="AG8" s="87">
        <f t="shared" si="24"/>
        <v>0</v>
      </c>
      <c r="AH8" s="87">
        <f t="shared" si="25"/>
        <v>0</v>
      </c>
      <c r="AI8" s="1052">
        <f t="shared" si="26"/>
        <v>1</v>
      </c>
      <c r="AJ8" s="87">
        <f t="shared" si="27"/>
        <v>0</v>
      </c>
      <c r="AK8" s="87">
        <f t="shared" si="28"/>
        <v>0</v>
      </c>
      <c r="AL8" s="1052">
        <f t="shared" si="29"/>
        <v>0</v>
      </c>
      <c r="AM8" s="91">
        <f t="shared" si="30"/>
        <v>0</v>
      </c>
      <c r="AN8" s="91" t="str">
        <f t="shared" si="31"/>
        <v/>
      </c>
      <c r="AO8" s="1058" t="str">
        <f>+Parameter!$D$4</f>
        <v>A</v>
      </c>
      <c r="AP8" s="1054">
        <f t="shared" si="32"/>
        <v>0</v>
      </c>
      <c r="AQ8" s="374" t="str">
        <f>+Parameter!AH8</f>
        <v>V</v>
      </c>
      <c r="AR8" s="374" t="str">
        <f>+Parameter!AI8</f>
        <v>Versicherungen</v>
      </c>
      <c r="AS8" s="622">
        <f>SUMIFS($I$4:$I$48,$F$4:$F$48,AQ4,$E$4:$E$48,AQ8)+SUMIFS($J$4:$J$48,$F$4:$F$48,AQ4,$E$4:$E$48,AQ8)+SUMIFS($H$4:$H$48,$F$4:$F$48,AQ4,$E$4:$E$48,AQ8)</f>
        <v>0</v>
      </c>
      <c r="AT8" s="373"/>
      <c r="AU8" s="374" t="str">
        <f>+Parameter!AL8</f>
        <v>M</v>
      </c>
      <c r="AV8" s="374" t="str">
        <f>+Parameter!AM8</f>
        <v>Mobilfunk</v>
      </c>
      <c r="AW8" s="367">
        <f>SUMIFS($I$4:$I$48,$F$4:$F$48,AQ4,$E$4:$E$48,AU8)+SUMIFS($J$4:$J$48,$F$4:$F$48,AQ4,$E$4:$E$48,AU8)+SUMIFS($H$4:$H$48,$F$4:$F$48,AQ4,$E$4:$E$48,AU8)</f>
        <v>0</v>
      </c>
      <c r="AX8" s="373"/>
      <c r="AY8" s="374" t="str">
        <f>+Parameter!AP8</f>
        <v>S</v>
      </c>
      <c r="AZ8" s="374" t="str">
        <f>+Parameter!AQ8</f>
        <v>Sonstiges</v>
      </c>
      <c r="BA8" s="367">
        <f>SUMIFS($I$4:$I$48,$F$4:$F$48,AQ4,$E$4:$E$48,AY8)+SUMIFS($J$4:$J$48,$F$4:$F$48,AQ4,$E$4:$E$48,AY8)+SUMIFS($H$4:$H$48,$F$4:$F$48,AQ4,$E$4:$E$48,AY8)</f>
        <v>0</v>
      </c>
      <c r="BB8" s="375">
        <f>+P3</f>
        <v>0</v>
      </c>
      <c r="BD8" s="268"/>
      <c r="BE8" s="274">
        <f>IF($I$2=AQ4,1,IF($I$2=Jahr!$M$7,1,0))</f>
        <v>1</v>
      </c>
      <c r="BF8" s="728">
        <v>1</v>
      </c>
      <c r="BG8" s="702">
        <f t="shared" si="33"/>
        <v>0</v>
      </c>
      <c r="BH8" s="702">
        <f t="shared" si="34"/>
        <v>0</v>
      </c>
      <c r="BI8" s="702">
        <f t="shared" si="35"/>
        <v>0</v>
      </c>
      <c r="BJ8" s="703">
        <f t="shared" si="36"/>
        <v>0</v>
      </c>
      <c r="BK8" s="703">
        <f t="shared" si="37"/>
        <v>0</v>
      </c>
      <c r="BL8" s="703">
        <f t="shared" si="38"/>
        <v>0</v>
      </c>
      <c r="BM8" s="704">
        <f t="shared" si="39"/>
        <v>0</v>
      </c>
      <c r="BN8" s="704">
        <f t="shared" si="40"/>
        <v>0</v>
      </c>
      <c r="BO8" s="704">
        <f t="shared" si="41"/>
        <v>0</v>
      </c>
      <c r="BP8" s="705">
        <f t="shared" si="42"/>
        <v>0</v>
      </c>
      <c r="BQ8" s="705">
        <f t="shared" si="43"/>
        <v>0</v>
      </c>
      <c r="BR8" s="705">
        <f t="shared" si="44"/>
        <v>0</v>
      </c>
      <c r="BS8" s="277">
        <f>SUMIFS($H$4:$H$48,$F$4:$F$48,AQ4)</f>
        <v>0</v>
      </c>
      <c r="BT8" s="277">
        <f>SUMIFS($I$4:$I$48,$F$4:$F$48,AQ4)</f>
        <v>0</v>
      </c>
      <c r="BU8" s="277">
        <f>SUMIFS($J$4:$J$48,$F$4:$F$48,AQ4)</f>
        <v>0</v>
      </c>
      <c r="BV8" s="278">
        <f>IF($AP$2=0,+BW8-BB4,0)</f>
        <v>0</v>
      </c>
      <c r="BW8" s="1059">
        <f>+P$50</f>
        <v>0</v>
      </c>
      <c r="BX8" s="1026"/>
    </row>
    <row r="9" spans="1:76" ht="13.35" customHeight="1" x14ac:dyDescent="0.45">
      <c r="A9" s="1003" t="str">
        <f t="shared" si="0"/>
        <v>!</v>
      </c>
      <c r="B9" s="721"/>
      <c r="C9" s="1180"/>
      <c r="D9" s="722"/>
      <c r="E9" s="585"/>
      <c r="F9" s="586"/>
      <c r="G9" s="592"/>
      <c r="H9" s="1191"/>
      <c r="I9" s="1192"/>
      <c r="J9" s="1193"/>
      <c r="K9" s="1057">
        <f t="shared" si="4"/>
        <v>0</v>
      </c>
      <c r="L9" s="1049">
        <f t="shared" si="2"/>
        <v>0</v>
      </c>
      <c r="M9" s="1050">
        <f>IF(AND(B9&gt;0,B9&lt;&gt;"x",M8&lt;&gt;0),+M8+1,0)</f>
        <v>0</v>
      </c>
      <c r="N9" s="1051">
        <f t="shared" si="5"/>
        <v>0</v>
      </c>
      <c r="O9" s="87">
        <f t="shared" si="6"/>
        <v>0</v>
      </c>
      <c r="P9" s="87" t="str">
        <f t="shared" si="7"/>
        <v/>
      </c>
      <c r="Q9" s="1052">
        <f t="shared" si="8"/>
        <v>0</v>
      </c>
      <c r="R9" s="87">
        <f t="shared" si="9"/>
        <v>0</v>
      </c>
      <c r="S9" s="87" t="str">
        <f t="shared" si="10"/>
        <v/>
      </c>
      <c r="T9" s="1052">
        <f t="shared" si="11"/>
        <v>0</v>
      </c>
      <c r="U9" s="87">
        <f t="shared" si="12"/>
        <v>0</v>
      </c>
      <c r="V9" s="87" t="str">
        <f t="shared" si="13"/>
        <v/>
      </c>
      <c r="W9" s="1052">
        <f t="shared" si="14"/>
        <v>1</v>
      </c>
      <c r="X9" s="87">
        <f t="shared" si="15"/>
        <v>0</v>
      </c>
      <c r="Y9" s="87">
        <f t="shared" si="16"/>
        <v>0</v>
      </c>
      <c r="Z9" s="1052">
        <f t="shared" si="17"/>
        <v>1</v>
      </c>
      <c r="AA9" s="87">
        <f t="shared" si="18"/>
        <v>0</v>
      </c>
      <c r="AB9" s="87">
        <f t="shared" si="19"/>
        <v>0</v>
      </c>
      <c r="AC9" s="1052">
        <f t="shared" si="20"/>
        <v>1</v>
      </c>
      <c r="AD9" s="87">
        <f t="shared" si="21"/>
        <v>0</v>
      </c>
      <c r="AE9" s="87">
        <f t="shared" si="22"/>
        <v>0</v>
      </c>
      <c r="AF9" s="1052">
        <f t="shared" si="23"/>
        <v>1</v>
      </c>
      <c r="AG9" s="87">
        <f t="shared" si="24"/>
        <v>0</v>
      </c>
      <c r="AH9" s="87">
        <f t="shared" si="25"/>
        <v>0</v>
      </c>
      <c r="AI9" s="1052">
        <f t="shared" si="26"/>
        <v>1</v>
      </c>
      <c r="AJ9" s="87">
        <f t="shared" si="27"/>
        <v>0</v>
      </c>
      <c r="AK9" s="87">
        <f t="shared" si="28"/>
        <v>0</v>
      </c>
      <c r="AL9" s="1052">
        <f t="shared" si="29"/>
        <v>0</v>
      </c>
      <c r="AM9" s="91">
        <f t="shared" si="30"/>
        <v>0</v>
      </c>
      <c r="AN9" s="91" t="str">
        <f t="shared" si="31"/>
        <v/>
      </c>
      <c r="AO9" s="1053">
        <f>IF(AP9="E",1,0)</f>
        <v>0</v>
      </c>
      <c r="AP9" s="1054">
        <f t="shared" si="32"/>
        <v>0</v>
      </c>
      <c r="AQ9" s="216" t="str">
        <f>+Parameter!AH9</f>
        <v>Frei</v>
      </c>
      <c r="AR9" s="631"/>
      <c r="AS9" s="632">
        <f>SUM(AS10:AS13)</f>
        <v>0</v>
      </c>
      <c r="AT9" s="632"/>
      <c r="AU9" s="632"/>
      <c r="AV9" s="632"/>
      <c r="AW9" s="632">
        <f>SUM(AW10:AW13)</f>
        <v>0</v>
      </c>
      <c r="AX9" s="632"/>
      <c r="AY9" s="632"/>
      <c r="AZ9" s="632"/>
      <c r="BA9" s="632">
        <f>SUM(BA10:BA13)</f>
        <v>0</v>
      </c>
      <c r="BB9" s="634">
        <f>+BA9+AW9+AS9</f>
        <v>0</v>
      </c>
      <c r="BD9" s="268"/>
      <c r="BE9" s="274">
        <f>IF($I$2=AQ9,1,IF($I$2=Jahr!$M$7,1,0))</f>
        <v>1</v>
      </c>
      <c r="BF9" s="728">
        <v>1</v>
      </c>
      <c r="BG9" s="227"/>
      <c r="BH9" s="227"/>
      <c r="BI9" s="227"/>
      <c r="BJ9" s="227"/>
      <c r="BK9" s="227"/>
      <c r="BL9" s="227"/>
      <c r="BM9" s="227"/>
      <c r="BN9" s="227"/>
      <c r="BO9" s="227"/>
      <c r="BP9" s="273"/>
      <c r="BQ9" s="273"/>
      <c r="BR9" s="273"/>
      <c r="BV9" s="1055"/>
      <c r="BW9" s="1056"/>
      <c r="BX9" s="1026"/>
    </row>
    <row r="10" spans="1:76" ht="13.35" customHeight="1" x14ac:dyDescent="0.45">
      <c r="A10" s="1003" t="str">
        <f t="shared" si="0"/>
        <v>!</v>
      </c>
      <c r="B10" s="721"/>
      <c r="C10" s="1180"/>
      <c r="D10" s="722"/>
      <c r="E10" s="585"/>
      <c r="F10" s="586"/>
      <c r="G10" s="592"/>
      <c r="H10" s="1191"/>
      <c r="I10" s="1192"/>
      <c r="J10" s="1193"/>
      <c r="K10" s="1057">
        <f t="shared" si="4"/>
        <v>0</v>
      </c>
      <c r="L10" s="1049">
        <f t="shared" si="2"/>
        <v>0</v>
      </c>
      <c r="M10" s="1050">
        <f t="shared" ref="M10:M24" si="45">IF(AND(B10&gt;0,B10&lt;&gt;"x",M9&lt;&gt;0),+M9+1,0)</f>
        <v>0</v>
      </c>
      <c r="N10" s="1051">
        <f t="shared" si="5"/>
        <v>0</v>
      </c>
      <c r="O10" s="87">
        <f t="shared" si="6"/>
        <v>0</v>
      </c>
      <c r="P10" s="87" t="str">
        <f t="shared" si="7"/>
        <v/>
      </c>
      <c r="Q10" s="1052">
        <f t="shared" si="8"/>
        <v>0</v>
      </c>
      <c r="R10" s="87">
        <f t="shared" si="9"/>
        <v>0</v>
      </c>
      <c r="S10" s="87" t="str">
        <f t="shared" si="10"/>
        <v/>
      </c>
      <c r="T10" s="1052">
        <f t="shared" si="11"/>
        <v>0</v>
      </c>
      <c r="U10" s="87">
        <f t="shared" si="12"/>
        <v>0</v>
      </c>
      <c r="V10" s="87" t="str">
        <f t="shared" si="13"/>
        <v/>
      </c>
      <c r="W10" s="1052">
        <f t="shared" si="14"/>
        <v>1</v>
      </c>
      <c r="X10" s="87">
        <f t="shared" si="15"/>
        <v>0</v>
      </c>
      <c r="Y10" s="87">
        <f t="shared" si="16"/>
        <v>0</v>
      </c>
      <c r="Z10" s="1052">
        <f t="shared" si="17"/>
        <v>1</v>
      </c>
      <c r="AA10" s="87">
        <f t="shared" si="18"/>
        <v>0</v>
      </c>
      <c r="AB10" s="87">
        <f t="shared" si="19"/>
        <v>0</v>
      </c>
      <c r="AC10" s="1052">
        <f t="shared" si="20"/>
        <v>1</v>
      </c>
      <c r="AD10" s="87">
        <f t="shared" si="21"/>
        <v>0</v>
      </c>
      <c r="AE10" s="87">
        <f t="shared" si="22"/>
        <v>0</v>
      </c>
      <c r="AF10" s="1052">
        <f t="shared" si="23"/>
        <v>1</v>
      </c>
      <c r="AG10" s="87">
        <f t="shared" si="24"/>
        <v>0</v>
      </c>
      <c r="AH10" s="87">
        <f t="shared" si="25"/>
        <v>0</v>
      </c>
      <c r="AI10" s="1052">
        <f t="shared" si="26"/>
        <v>1</v>
      </c>
      <c r="AJ10" s="87">
        <f t="shared" si="27"/>
        <v>0</v>
      </c>
      <c r="AK10" s="87">
        <f t="shared" si="28"/>
        <v>0</v>
      </c>
      <c r="AL10" s="1052">
        <f t="shared" si="29"/>
        <v>0</v>
      </c>
      <c r="AM10" s="91">
        <f t="shared" si="30"/>
        <v>0</v>
      </c>
      <c r="AN10" s="91" t="str">
        <f t="shared" si="31"/>
        <v/>
      </c>
      <c r="AO10" s="1058" t="str">
        <f>+Parameter!$D$5</f>
        <v>A</v>
      </c>
      <c r="AP10" s="1054">
        <f t="shared" si="32"/>
        <v>0</v>
      </c>
      <c r="AQ10" s="376">
        <f>+Parameter!AH10</f>
        <v>0</v>
      </c>
      <c r="AR10" s="377">
        <f>+Parameter!AI10</f>
        <v>0</v>
      </c>
      <c r="AS10" s="623">
        <f>SUMIFS($I$4:$I$48,$F$4:$F$48,AQ9,$E$4:$E$48,AQ10)+SUMIFS($J$4:$J$48,$F$4:$F$48,AQ9,$E$4:$E$48,AQ10)+SUMIFS($H$4:$H$48,$F$4:$F$48,AQ9,$E$4:$E$48,AQ10)</f>
        <v>0</v>
      </c>
      <c r="AT10" s="367"/>
      <c r="AU10" s="376" t="str">
        <f>+Parameter!AL10</f>
        <v>F</v>
      </c>
      <c r="AV10" s="377" t="str">
        <f>+Parameter!AM10</f>
        <v>Förderkreise</v>
      </c>
      <c r="AW10" s="367">
        <f>SUMIFS($I$4:$I$48,$F$4:$F$48,AQ9,$E$4:$E$48,AU10)+SUMIFS($J$4:$J$48,$F$4:$F$48,AQ9,$E$4:$E$48,AU10)+SUMIFS($H$4:$H$48,$F$4:$F$48,AQ9,$E$4:$E$48,AU10)</f>
        <v>0</v>
      </c>
      <c r="AX10" s="367"/>
      <c r="AY10" s="376" t="str">
        <f>+Parameter!AP10</f>
        <v>U</v>
      </c>
      <c r="AZ10" s="377" t="str">
        <f>+Parameter!AQ10</f>
        <v>Urlaub</v>
      </c>
      <c r="BA10" s="367">
        <f>SUMIFS($I$4:$I$48,$F$4:$F$48,AQ9,$E$4:$E$48,AY10)+SUMIFS($J$4:$J$48,$F$4:$F$48,AQ9,$E$4:$E$48,AY10)+SUMIFS($H$4:$H$48,$F$4:$F$48,AQ9,$E$4:$E$48,AY10)</f>
        <v>0</v>
      </c>
      <c r="BB10" s="370" t="str">
        <f>IF(AND($B$50="y",BB11&lt;&gt;0),"aktuell","")</f>
        <v/>
      </c>
      <c r="BD10" s="268"/>
      <c r="BE10" s="274">
        <f>IF($I$2=AQ9,1,IF($I$2=Jahr!$M$7,1,0))</f>
        <v>1</v>
      </c>
      <c r="BF10" s="728">
        <v>1</v>
      </c>
      <c r="BG10" s="699">
        <f t="shared" si="33"/>
        <v>0</v>
      </c>
      <c r="BH10" s="699">
        <f t="shared" si="34"/>
        <v>0</v>
      </c>
      <c r="BI10" s="699">
        <f t="shared" si="35"/>
        <v>0</v>
      </c>
      <c r="BJ10" s="700">
        <f t="shared" si="36"/>
        <v>0</v>
      </c>
      <c r="BK10" s="700">
        <f t="shared" si="37"/>
        <v>0</v>
      </c>
      <c r="BL10" s="700">
        <f t="shared" si="38"/>
        <v>0</v>
      </c>
      <c r="BM10" s="701">
        <f t="shared" si="39"/>
        <v>0</v>
      </c>
      <c r="BN10" s="701">
        <f t="shared" si="40"/>
        <v>0</v>
      </c>
      <c r="BO10" s="701">
        <f t="shared" si="41"/>
        <v>0</v>
      </c>
      <c r="BP10" s="698">
        <f t="shared" si="42"/>
        <v>0</v>
      </c>
      <c r="BQ10" s="698">
        <f t="shared" si="43"/>
        <v>0</v>
      </c>
      <c r="BR10" s="698">
        <f t="shared" si="44"/>
        <v>0</v>
      </c>
      <c r="BS10" s="270" t="s">
        <v>8</v>
      </c>
      <c r="BV10" s="1055"/>
      <c r="BW10" s="1056"/>
      <c r="BX10" s="1026"/>
    </row>
    <row r="11" spans="1:76" ht="13.35" customHeight="1" x14ac:dyDescent="0.45">
      <c r="A11" s="1003" t="str">
        <f t="shared" si="0"/>
        <v>!</v>
      </c>
      <c r="B11" s="721"/>
      <c r="C11" s="1180"/>
      <c r="D11" s="722"/>
      <c r="E11" s="585"/>
      <c r="F11" s="586"/>
      <c r="G11" s="592"/>
      <c r="H11" s="1191"/>
      <c r="I11" s="1192"/>
      <c r="J11" s="1193"/>
      <c r="K11" s="1057">
        <f t="shared" si="4"/>
        <v>0</v>
      </c>
      <c r="L11" s="1049">
        <f t="shared" si="2"/>
        <v>0</v>
      </c>
      <c r="M11" s="1050">
        <f t="shared" si="45"/>
        <v>0</v>
      </c>
      <c r="N11" s="1051">
        <f t="shared" si="5"/>
        <v>0</v>
      </c>
      <c r="O11" s="87">
        <f t="shared" si="6"/>
        <v>0</v>
      </c>
      <c r="P11" s="87" t="str">
        <f t="shared" si="7"/>
        <v/>
      </c>
      <c r="Q11" s="1052">
        <f t="shared" si="8"/>
        <v>0</v>
      </c>
      <c r="R11" s="87">
        <f t="shared" si="9"/>
        <v>0</v>
      </c>
      <c r="S11" s="87" t="str">
        <f t="shared" si="10"/>
        <v/>
      </c>
      <c r="T11" s="1052">
        <f t="shared" si="11"/>
        <v>0</v>
      </c>
      <c r="U11" s="87">
        <f t="shared" si="12"/>
        <v>0</v>
      </c>
      <c r="V11" s="87" t="str">
        <f t="shared" si="13"/>
        <v/>
      </c>
      <c r="W11" s="1052">
        <f t="shared" si="14"/>
        <v>1</v>
      </c>
      <c r="X11" s="87">
        <f t="shared" si="15"/>
        <v>0</v>
      </c>
      <c r="Y11" s="87">
        <f t="shared" si="16"/>
        <v>0</v>
      </c>
      <c r="Z11" s="1052">
        <f t="shared" si="17"/>
        <v>1</v>
      </c>
      <c r="AA11" s="87">
        <f t="shared" si="18"/>
        <v>0</v>
      </c>
      <c r="AB11" s="87">
        <f t="shared" si="19"/>
        <v>0</v>
      </c>
      <c r="AC11" s="1052">
        <f t="shared" si="20"/>
        <v>1</v>
      </c>
      <c r="AD11" s="87">
        <f t="shared" si="21"/>
        <v>0</v>
      </c>
      <c r="AE11" s="87">
        <f t="shared" si="22"/>
        <v>0</v>
      </c>
      <c r="AF11" s="1052">
        <f t="shared" si="23"/>
        <v>1</v>
      </c>
      <c r="AG11" s="87">
        <f t="shared" si="24"/>
        <v>0</v>
      </c>
      <c r="AH11" s="87">
        <f t="shared" si="25"/>
        <v>0</v>
      </c>
      <c r="AI11" s="1052">
        <f t="shared" si="26"/>
        <v>1</v>
      </c>
      <c r="AJ11" s="87">
        <f t="shared" si="27"/>
        <v>0</v>
      </c>
      <c r="AK11" s="87">
        <f t="shared" si="28"/>
        <v>0</v>
      </c>
      <c r="AL11" s="1052">
        <f t="shared" si="29"/>
        <v>0</v>
      </c>
      <c r="AM11" s="91">
        <f t="shared" si="30"/>
        <v>0</v>
      </c>
      <c r="AN11" s="91" t="str">
        <f t="shared" si="31"/>
        <v/>
      </c>
      <c r="AO11" s="1058" t="str">
        <f>+Parameter!$D$5</f>
        <v>A</v>
      </c>
      <c r="AP11" s="1054">
        <f t="shared" si="32"/>
        <v>0</v>
      </c>
      <c r="AQ11" s="377">
        <f>+Parameter!AH11</f>
        <v>0</v>
      </c>
      <c r="AR11" s="377">
        <f>+Parameter!AI11</f>
        <v>0</v>
      </c>
      <c r="AS11" s="623">
        <f>SUMIFS($I$4:$I$48,$F$4:$F$48,AQ9,$E$4:$E$48,AQ11)+SUMIFS($J$4:$J$48,$F$4:$F$48,AQ9,$E$4:$E$48,AQ11)+SUMIFS($H$4:$H$48,$F$4:$F$48,AQ9,$E$4:$E$48,AQ11)</f>
        <v>0</v>
      </c>
      <c r="AT11" s="367"/>
      <c r="AU11" s="377" t="str">
        <f>+Parameter!AL11</f>
        <v>G</v>
      </c>
      <c r="AV11" s="377" t="str">
        <f>+Parameter!AM11</f>
        <v>Geschenke</v>
      </c>
      <c r="AW11" s="367">
        <f>SUMIFS($I$4:$I$48,$F$4:$F$48,AQ9,$E$4:$E$48,AU11)+SUMIFS($J$4:$J$48,$F$4:$F$48,AQ9,$E$4:$E$48,AU11)+SUMIFS($H$4:$H$48,$F$4:$F$48,AQ9,$E$4:$E$48,AU11)</f>
        <v>0</v>
      </c>
      <c r="AX11" s="367"/>
      <c r="AY11" s="377" t="str">
        <f>+Parameter!AP11</f>
        <v>V</v>
      </c>
      <c r="AZ11" s="377" t="str">
        <f>+Parameter!AQ11</f>
        <v>Veranstaltungn</v>
      </c>
      <c r="BA11" s="367">
        <f>SUMIFS($I$4:$I$48,$F$4:$F$48,AQ9,$E$4:$E$48,AY11)+SUMIFS($J$4:$J$48,$F$4:$F$48,AQ9,$E$4:$E$48,AY11)+SUMIFS($H$4:$H$48,$F$4:$F$48,AQ9,$E$4:$E$48,AY11)</f>
        <v>0</v>
      </c>
      <c r="BB11" s="371">
        <f>+S2</f>
        <v>0</v>
      </c>
      <c r="BD11" s="268"/>
      <c r="BE11" s="274">
        <f>IF($I$2=AQ9,1,IF($I$2=Jahr!$M$7,1,0))</f>
        <v>1</v>
      </c>
      <c r="BF11" s="728">
        <v>1</v>
      </c>
      <c r="BG11" s="699">
        <f t="shared" si="33"/>
        <v>0</v>
      </c>
      <c r="BH11" s="699">
        <f t="shared" si="34"/>
        <v>0</v>
      </c>
      <c r="BI11" s="699">
        <f t="shared" si="35"/>
        <v>0</v>
      </c>
      <c r="BJ11" s="700">
        <f t="shared" si="36"/>
        <v>0</v>
      </c>
      <c r="BK11" s="700">
        <f t="shared" si="37"/>
        <v>0</v>
      </c>
      <c r="BL11" s="700">
        <f t="shared" si="38"/>
        <v>0</v>
      </c>
      <c r="BM11" s="701">
        <f t="shared" si="39"/>
        <v>0</v>
      </c>
      <c r="BN11" s="701">
        <f t="shared" si="40"/>
        <v>0</v>
      </c>
      <c r="BO11" s="701">
        <f t="shared" si="41"/>
        <v>0</v>
      </c>
      <c r="BP11" s="698">
        <f t="shared" si="42"/>
        <v>0</v>
      </c>
      <c r="BQ11" s="698">
        <f t="shared" si="43"/>
        <v>0</v>
      </c>
      <c r="BR11" s="698">
        <f t="shared" si="44"/>
        <v>0</v>
      </c>
      <c r="BS11" s="275">
        <f>SUMIFS($H$4:$H$48,$F$4:$F$48,AQ9,$B$4:$B$48,"&gt;0")</f>
        <v>0</v>
      </c>
      <c r="BT11" s="275">
        <f>SUMIFS($I$4:$I$48,$F$4:$F$48,AQ9,$B$4:$B$48,"&gt;0")</f>
        <v>0</v>
      </c>
      <c r="BU11" s="275">
        <f>SUMIFS($J$4:$J$48,$F$4:$F$48,AQ9,$B$4:$B$48,"&gt;0")</f>
        <v>0</v>
      </c>
      <c r="BV11" s="276"/>
      <c r="BW11" s="1056"/>
      <c r="BX11" s="1026"/>
    </row>
    <row r="12" spans="1:76" ht="13.35" customHeight="1" x14ac:dyDescent="0.45">
      <c r="A12" s="1003" t="str">
        <f t="shared" si="0"/>
        <v>!</v>
      </c>
      <c r="B12" s="721"/>
      <c r="C12" s="1180"/>
      <c r="D12" s="722"/>
      <c r="E12" s="585"/>
      <c r="F12" s="586"/>
      <c r="G12" s="592"/>
      <c r="H12" s="1191"/>
      <c r="I12" s="1192"/>
      <c r="J12" s="1193"/>
      <c r="K12" s="1057">
        <f t="shared" si="4"/>
        <v>0</v>
      </c>
      <c r="L12" s="1049">
        <f t="shared" si="2"/>
        <v>0</v>
      </c>
      <c r="M12" s="1050">
        <f>IF(AND(B12&gt;0,B12&lt;&gt;"x",M11&lt;&gt;0),+M11+1,0)</f>
        <v>0</v>
      </c>
      <c r="N12" s="1051">
        <f t="shared" si="5"/>
        <v>0</v>
      </c>
      <c r="O12" s="87">
        <f t="shared" si="6"/>
        <v>0</v>
      </c>
      <c r="P12" s="87" t="str">
        <f t="shared" si="7"/>
        <v/>
      </c>
      <c r="Q12" s="1052">
        <f t="shared" si="8"/>
        <v>0</v>
      </c>
      <c r="R12" s="87">
        <f t="shared" si="9"/>
        <v>0</v>
      </c>
      <c r="S12" s="87" t="str">
        <f t="shared" si="10"/>
        <v/>
      </c>
      <c r="T12" s="1052">
        <f t="shared" si="11"/>
        <v>0</v>
      </c>
      <c r="U12" s="87">
        <f t="shared" si="12"/>
        <v>0</v>
      </c>
      <c r="V12" s="87" t="str">
        <f t="shared" si="13"/>
        <v/>
      </c>
      <c r="W12" s="1052">
        <f t="shared" si="14"/>
        <v>1</v>
      </c>
      <c r="X12" s="87">
        <f t="shared" si="15"/>
        <v>0</v>
      </c>
      <c r="Y12" s="87">
        <f t="shared" si="16"/>
        <v>0</v>
      </c>
      <c r="Z12" s="1052">
        <f t="shared" si="17"/>
        <v>1</v>
      </c>
      <c r="AA12" s="87">
        <f t="shared" si="18"/>
        <v>0</v>
      </c>
      <c r="AB12" s="87">
        <f t="shared" si="19"/>
        <v>0</v>
      </c>
      <c r="AC12" s="1052">
        <f t="shared" si="20"/>
        <v>1</v>
      </c>
      <c r="AD12" s="87">
        <f t="shared" si="21"/>
        <v>0</v>
      </c>
      <c r="AE12" s="87">
        <f t="shared" si="22"/>
        <v>0</v>
      </c>
      <c r="AF12" s="1052">
        <f t="shared" si="23"/>
        <v>1</v>
      </c>
      <c r="AG12" s="87">
        <f t="shared" si="24"/>
        <v>0</v>
      </c>
      <c r="AH12" s="87">
        <f t="shared" si="25"/>
        <v>0</v>
      </c>
      <c r="AI12" s="1052">
        <f t="shared" si="26"/>
        <v>1</v>
      </c>
      <c r="AJ12" s="87">
        <f t="shared" si="27"/>
        <v>0</v>
      </c>
      <c r="AK12" s="87">
        <f t="shared" si="28"/>
        <v>0</v>
      </c>
      <c r="AL12" s="1052">
        <f t="shared" si="29"/>
        <v>0</v>
      </c>
      <c r="AM12" s="91">
        <f t="shared" si="30"/>
        <v>0</v>
      </c>
      <c r="AN12" s="91" t="str">
        <f t="shared" si="31"/>
        <v/>
      </c>
      <c r="AO12" s="1058" t="str">
        <f>+Parameter!$D$5</f>
        <v>A</v>
      </c>
      <c r="AP12" s="1054">
        <f t="shared" si="32"/>
        <v>0</v>
      </c>
      <c r="AQ12" s="377">
        <f>+Parameter!AH12</f>
        <v>0</v>
      </c>
      <c r="AR12" s="377">
        <f>+Parameter!AI12</f>
        <v>0</v>
      </c>
      <c r="AS12" s="623">
        <f>SUMIFS($I$4:$I$48,$F$4:$F$48,AQ9,$E$4:$E$48,AQ12)+SUMIFS($J$4:$J$48,$F$4:$F$48,AQ9,$E$4:$E$48,AQ12)+SUMIFS($H$4:$H$48,$F$4:$F$48,AQ9,$E$4:$E$48,AQ12)</f>
        <v>0</v>
      </c>
      <c r="AT12" s="367"/>
      <c r="AU12" s="377" t="str">
        <f>+Parameter!AL12</f>
        <v>H</v>
      </c>
      <c r="AV12" s="377" t="str">
        <f>+Parameter!AM12</f>
        <v>Hobby</v>
      </c>
      <c r="AW12" s="367">
        <f>SUMIFS($I$4:$I$48,$F$4:$F$48,AQ9,$E$4:$E$48,AU12)+SUMIFS($J$4:$J$48,$F$4:$F$48,AQ9,$E$4:$E$48,AU12)+SUMIFS($H$4:$H$48,$F$4:$F$48,AQ9,$E$4:$E$48,AU12)</f>
        <v>0</v>
      </c>
      <c r="AX12" s="367"/>
      <c r="AY12" s="377">
        <f>+Parameter!AP12</f>
        <v>0</v>
      </c>
      <c r="AZ12" s="377">
        <f>+Parameter!AQ12</f>
        <v>0</v>
      </c>
      <c r="BA12" s="367">
        <f>SUMIFS($I$4:$I$48,$F$4:$F$48,AQ9,$E$4:$E$48,AY12)+SUMIFS($J$4:$J$48,$F$4:$F$48,AQ9,$E$4:$E$48,AY12)+SUMIFS($H$4:$H$48,$F$4:$F$48,AQ9,$E$4:$E$48,AY12)</f>
        <v>0</v>
      </c>
      <c r="BB12" s="372" t="str">
        <f>IF(BB13&lt;&gt;0,"Monatsende","")</f>
        <v/>
      </c>
      <c r="BD12" s="268"/>
      <c r="BE12" s="274">
        <f>IF($I$2=AQ9,1,IF($I$2=Jahr!$M$7,1,0))</f>
        <v>1</v>
      </c>
      <c r="BF12" s="728">
        <v>1</v>
      </c>
      <c r="BG12" s="699">
        <f t="shared" si="33"/>
        <v>0</v>
      </c>
      <c r="BH12" s="699">
        <f t="shared" si="34"/>
        <v>0</v>
      </c>
      <c r="BI12" s="699">
        <f t="shared" si="35"/>
        <v>0</v>
      </c>
      <c r="BJ12" s="700">
        <f t="shared" si="36"/>
        <v>0</v>
      </c>
      <c r="BK12" s="700">
        <f t="shared" si="37"/>
        <v>0</v>
      </c>
      <c r="BL12" s="700">
        <f t="shared" si="38"/>
        <v>0</v>
      </c>
      <c r="BM12" s="701">
        <f t="shared" si="39"/>
        <v>0</v>
      </c>
      <c r="BN12" s="701">
        <f t="shared" si="40"/>
        <v>0</v>
      </c>
      <c r="BO12" s="701">
        <f t="shared" si="41"/>
        <v>0</v>
      </c>
      <c r="BP12" s="698">
        <f t="shared" si="42"/>
        <v>0</v>
      </c>
      <c r="BQ12" s="698">
        <f t="shared" si="43"/>
        <v>0</v>
      </c>
      <c r="BR12" s="698">
        <f t="shared" si="44"/>
        <v>0</v>
      </c>
      <c r="BS12" s="270" t="s">
        <v>22</v>
      </c>
      <c r="BV12" s="1055"/>
      <c r="BW12" s="1056"/>
      <c r="BX12" s="1026"/>
    </row>
    <row r="13" spans="1:76" ht="13.35" customHeight="1" x14ac:dyDescent="0.45">
      <c r="A13" s="1003" t="str">
        <f t="shared" si="0"/>
        <v>!</v>
      </c>
      <c r="B13" s="721"/>
      <c r="C13" s="1180"/>
      <c r="D13" s="722"/>
      <c r="E13" s="585"/>
      <c r="F13" s="586"/>
      <c r="G13" s="592"/>
      <c r="H13" s="1191"/>
      <c r="I13" s="1192"/>
      <c r="J13" s="1193"/>
      <c r="K13" s="1057">
        <f t="shared" si="4"/>
        <v>0</v>
      </c>
      <c r="L13" s="1049">
        <f t="shared" si="2"/>
        <v>0</v>
      </c>
      <c r="M13" s="1050">
        <f>IF(AND(B13&gt;0,B13&lt;&gt;"x",M12&lt;&gt;0),+M12+1,0)</f>
        <v>0</v>
      </c>
      <c r="N13" s="1051">
        <f t="shared" si="5"/>
        <v>0</v>
      </c>
      <c r="O13" s="87">
        <f t="shared" si="6"/>
        <v>0</v>
      </c>
      <c r="P13" s="87" t="str">
        <f t="shared" si="7"/>
        <v/>
      </c>
      <c r="Q13" s="1052">
        <f t="shared" si="8"/>
        <v>0</v>
      </c>
      <c r="R13" s="87">
        <f t="shared" si="9"/>
        <v>0</v>
      </c>
      <c r="S13" s="87" t="str">
        <f t="shared" si="10"/>
        <v/>
      </c>
      <c r="T13" s="1052">
        <f t="shared" si="11"/>
        <v>0</v>
      </c>
      <c r="U13" s="87">
        <f t="shared" si="12"/>
        <v>0</v>
      </c>
      <c r="V13" s="87" t="str">
        <f t="shared" si="13"/>
        <v/>
      </c>
      <c r="W13" s="1052">
        <f t="shared" si="14"/>
        <v>1</v>
      </c>
      <c r="X13" s="87">
        <f t="shared" si="15"/>
        <v>0</v>
      </c>
      <c r="Y13" s="87">
        <f t="shared" si="16"/>
        <v>0</v>
      </c>
      <c r="Z13" s="1052">
        <f t="shared" si="17"/>
        <v>1</v>
      </c>
      <c r="AA13" s="87">
        <f t="shared" si="18"/>
        <v>0</v>
      </c>
      <c r="AB13" s="87">
        <f t="shared" si="19"/>
        <v>0</v>
      </c>
      <c r="AC13" s="1052">
        <f t="shared" si="20"/>
        <v>1</v>
      </c>
      <c r="AD13" s="87">
        <f t="shared" si="21"/>
        <v>0</v>
      </c>
      <c r="AE13" s="87">
        <f t="shared" si="22"/>
        <v>0</v>
      </c>
      <c r="AF13" s="1052">
        <f t="shared" si="23"/>
        <v>1</v>
      </c>
      <c r="AG13" s="87">
        <f t="shared" si="24"/>
        <v>0</v>
      </c>
      <c r="AH13" s="87">
        <f t="shared" si="25"/>
        <v>0</v>
      </c>
      <c r="AI13" s="1052">
        <f t="shared" si="26"/>
        <v>1</v>
      </c>
      <c r="AJ13" s="87">
        <f t="shared" si="27"/>
        <v>0</v>
      </c>
      <c r="AK13" s="87">
        <f t="shared" si="28"/>
        <v>0</v>
      </c>
      <c r="AL13" s="1052">
        <f t="shared" si="29"/>
        <v>0</v>
      </c>
      <c r="AM13" s="91">
        <f t="shared" si="30"/>
        <v>0</v>
      </c>
      <c r="AN13" s="91" t="str">
        <f t="shared" si="31"/>
        <v/>
      </c>
      <c r="AO13" s="1058" t="str">
        <f>+Parameter!$D$5</f>
        <v>A</v>
      </c>
      <c r="AP13" s="1054">
        <f t="shared" si="32"/>
        <v>0</v>
      </c>
      <c r="AQ13" s="378">
        <f>+Parameter!AH13</f>
        <v>0</v>
      </c>
      <c r="AR13" s="378">
        <f>+Parameter!AI13</f>
        <v>0</v>
      </c>
      <c r="AS13" s="623">
        <f>SUMIFS($I$4:$I$48,$F$4:$F$48,AQ9,$E$4:$E$48,AQ13)+SUMIFS($J$4:$J$48,$F$4:$F$48,AQ9,$E$4:$E$48,AQ13)+SUMIFS($H$4:$H$48,$F$4:$F$48,AQ9,$E$4:$E$48,AQ13)</f>
        <v>0</v>
      </c>
      <c r="AT13" s="373"/>
      <c r="AU13" s="378" t="str">
        <f>+Parameter!AL13</f>
        <v>S</v>
      </c>
      <c r="AV13" s="378" t="str">
        <f>+Parameter!AM13</f>
        <v>Sport</v>
      </c>
      <c r="AW13" s="367">
        <f>SUMIFS($I$4:$I$48,$F$4:$F$48,AQ9,$E$4:$E$48,AU13)+SUMIFS($J$4:$J$48,$F$4:$F$48,AQ9,$E$4:$E$48,AU13)+SUMIFS($H$4:$H$48,$F$4:$F$48,AQ9,$E$4:$E$48,AU13)</f>
        <v>0</v>
      </c>
      <c r="AX13" s="373"/>
      <c r="AY13" s="378" t="str">
        <f>+Parameter!AP13</f>
        <v>A</v>
      </c>
      <c r="AZ13" s="378" t="str">
        <f>+Parameter!AQ13</f>
        <v>Akkordeon</v>
      </c>
      <c r="BA13" s="367">
        <f>SUMIFS($I$4:$I$48,$F$4:$F$48,AQ9,$E$4:$E$48,AY13)+SUMIFS($J$4:$J$48,$F$4:$F$48,AQ9,$E$4:$E$48,AY13)+SUMIFS($H$4:$H$48,$F$4:$F$48,AQ9,$E$4:$E$48,AY13)</f>
        <v>0</v>
      </c>
      <c r="BB13" s="375">
        <f>+S3</f>
        <v>0</v>
      </c>
      <c r="BD13" s="268"/>
      <c r="BE13" s="274">
        <f>IF($I$2=AQ9,1,IF($I$2=Jahr!$M$7,1,0))</f>
        <v>1</v>
      </c>
      <c r="BF13" s="728">
        <v>1</v>
      </c>
      <c r="BG13" s="702">
        <f t="shared" si="33"/>
        <v>0</v>
      </c>
      <c r="BH13" s="702">
        <f t="shared" si="34"/>
        <v>0</v>
      </c>
      <c r="BI13" s="702">
        <f t="shared" si="35"/>
        <v>0</v>
      </c>
      <c r="BJ13" s="703">
        <f t="shared" si="36"/>
        <v>0</v>
      </c>
      <c r="BK13" s="703">
        <f t="shared" si="37"/>
        <v>0</v>
      </c>
      <c r="BL13" s="703">
        <f t="shared" si="38"/>
        <v>0</v>
      </c>
      <c r="BM13" s="704">
        <f t="shared" si="39"/>
        <v>0</v>
      </c>
      <c r="BN13" s="704">
        <f t="shared" si="40"/>
        <v>0</v>
      </c>
      <c r="BO13" s="704">
        <f t="shared" si="41"/>
        <v>0</v>
      </c>
      <c r="BP13" s="705">
        <f t="shared" si="42"/>
        <v>0</v>
      </c>
      <c r="BQ13" s="705">
        <f t="shared" si="43"/>
        <v>0</v>
      </c>
      <c r="BR13" s="705">
        <f t="shared" si="44"/>
        <v>0</v>
      </c>
      <c r="BS13" s="277">
        <f>SUMIFS($H$4:$H$48,$F$4:$F$48,AQ9)</f>
        <v>0</v>
      </c>
      <c r="BT13" s="277">
        <f>SUMIFS($I$4:$I$48,$F$4:$F$48,AQ9)</f>
        <v>0</v>
      </c>
      <c r="BU13" s="277">
        <f>SUMIFS($J$4:$J$48,$F$4:$F$48,AQ9)</f>
        <v>0</v>
      </c>
      <c r="BV13" s="278">
        <f>IF($AP$2=0,+BW13-BB9,0)</f>
        <v>0</v>
      </c>
      <c r="BW13" s="1059">
        <f>+S$50</f>
        <v>0</v>
      </c>
      <c r="BX13" s="1026"/>
    </row>
    <row r="14" spans="1:76" ht="13.35" customHeight="1" x14ac:dyDescent="0.45">
      <c r="A14" s="1003" t="str">
        <f t="shared" si="0"/>
        <v>!</v>
      </c>
      <c r="B14" s="721"/>
      <c r="C14" s="1180"/>
      <c r="D14" s="722"/>
      <c r="E14" s="585"/>
      <c r="F14" s="586"/>
      <c r="G14" s="592"/>
      <c r="H14" s="1191"/>
      <c r="I14" s="1192"/>
      <c r="J14" s="1193"/>
      <c r="K14" s="1057">
        <f t="shared" si="4"/>
        <v>0</v>
      </c>
      <c r="L14" s="1049">
        <f t="shared" si="2"/>
        <v>0</v>
      </c>
      <c r="M14" s="1050">
        <f>IF(AND(B14&gt;0,B14&lt;&gt;"x",M13&lt;&gt;0),+M13+1,0)</f>
        <v>0</v>
      </c>
      <c r="N14" s="1051">
        <f t="shared" si="5"/>
        <v>0</v>
      </c>
      <c r="O14" s="87">
        <f t="shared" si="6"/>
        <v>0</v>
      </c>
      <c r="P14" s="87" t="str">
        <f t="shared" si="7"/>
        <v/>
      </c>
      <c r="Q14" s="1052">
        <f t="shared" si="8"/>
        <v>0</v>
      </c>
      <c r="R14" s="87">
        <f t="shared" si="9"/>
        <v>0</v>
      </c>
      <c r="S14" s="87" t="str">
        <f t="shared" si="10"/>
        <v/>
      </c>
      <c r="T14" s="1052">
        <f t="shared" si="11"/>
        <v>0</v>
      </c>
      <c r="U14" s="87">
        <f t="shared" si="12"/>
        <v>0</v>
      </c>
      <c r="V14" s="87" t="str">
        <f t="shared" si="13"/>
        <v/>
      </c>
      <c r="W14" s="1052">
        <f t="shared" si="14"/>
        <v>1</v>
      </c>
      <c r="X14" s="87">
        <f t="shared" si="15"/>
        <v>0</v>
      </c>
      <c r="Y14" s="87">
        <f t="shared" si="16"/>
        <v>0</v>
      </c>
      <c r="Z14" s="1052">
        <f t="shared" si="17"/>
        <v>1</v>
      </c>
      <c r="AA14" s="87">
        <f t="shared" si="18"/>
        <v>0</v>
      </c>
      <c r="AB14" s="87">
        <f t="shared" si="19"/>
        <v>0</v>
      </c>
      <c r="AC14" s="1052">
        <f t="shared" si="20"/>
        <v>1</v>
      </c>
      <c r="AD14" s="87">
        <f t="shared" si="21"/>
        <v>0</v>
      </c>
      <c r="AE14" s="87">
        <f t="shared" si="22"/>
        <v>0</v>
      </c>
      <c r="AF14" s="1052">
        <f t="shared" si="23"/>
        <v>1</v>
      </c>
      <c r="AG14" s="87">
        <f t="shared" si="24"/>
        <v>0</v>
      </c>
      <c r="AH14" s="87">
        <f t="shared" si="25"/>
        <v>0</v>
      </c>
      <c r="AI14" s="1052">
        <f t="shared" si="26"/>
        <v>1</v>
      </c>
      <c r="AJ14" s="87">
        <f t="shared" si="27"/>
        <v>0</v>
      </c>
      <c r="AK14" s="87">
        <f t="shared" si="28"/>
        <v>0</v>
      </c>
      <c r="AL14" s="1052">
        <f t="shared" si="29"/>
        <v>0</v>
      </c>
      <c r="AM14" s="91">
        <f t="shared" si="30"/>
        <v>0</v>
      </c>
      <c r="AN14" s="91" t="str">
        <f t="shared" si="31"/>
        <v/>
      </c>
      <c r="AO14" s="1053">
        <f>IF(AP14="E",1,0)</f>
        <v>0</v>
      </c>
      <c r="AP14" s="1054">
        <f t="shared" si="32"/>
        <v>0</v>
      </c>
      <c r="AQ14" s="217" t="str">
        <f>+Parameter!AH14</f>
        <v>Arzt</v>
      </c>
      <c r="AR14" s="631"/>
      <c r="AS14" s="632">
        <f>SUM(AS15:AS18)</f>
        <v>0</v>
      </c>
      <c r="AT14" s="632"/>
      <c r="AU14" s="632"/>
      <c r="AV14" s="632"/>
      <c r="AW14" s="632">
        <f>SUM(AW15:AW18)</f>
        <v>0</v>
      </c>
      <c r="AX14" s="632"/>
      <c r="AY14" s="632"/>
      <c r="AZ14" s="632"/>
      <c r="BA14" s="632">
        <f>SUM(BA15:BA18)</f>
        <v>0</v>
      </c>
      <c r="BB14" s="634">
        <f>+BA14+AW14+AS14</f>
        <v>0</v>
      </c>
      <c r="BD14" s="268"/>
      <c r="BE14" s="274">
        <f>IF($I$2=AQ14,1,IF($I$2=Jahr!$M$7,1,0))</f>
        <v>1</v>
      </c>
      <c r="BF14" s="728">
        <v>1</v>
      </c>
      <c r="BG14" s="227"/>
      <c r="BH14" s="227"/>
      <c r="BI14" s="227"/>
      <c r="BJ14" s="227"/>
      <c r="BK14" s="227"/>
      <c r="BL14" s="227"/>
      <c r="BM14" s="227"/>
      <c r="BN14" s="227"/>
      <c r="BO14" s="227"/>
      <c r="BP14" s="273"/>
      <c r="BQ14" s="273"/>
      <c r="BR14" s="273"/>
      <c r="BV14" s="1055"/>
      <c r="BW14" s="1056"/>
      <c r="BX14" s="1026"/>
    </row>
    <row r="15" spans="1:76" ht="13.35" customHeight="1" x14ac:dyDescent="0.45">
      <c r="A15" s="1003" t="str">
        <f t="shared" si="0"/>
        <v>!</v>
      </c>
      <c r="B15" s="721"/>
      <c r="C15" s="1180"/>
      <c r="D15" s="722"/>
      <c r="E15" s="585"/>
      <c r="F15" s="586"/>
      <c r="G15" s="592"/>
      <c r="H15" s="1191"/>
      <c r="I15" s="1192"/>
      <c r="J15" s="1193"/>
      <c r="K15" s="1057">
        <f t="shared" si="4"/>
        <v>0</v>
      </c>
      <c r="L15" s="1049">
        <f t="shared" si="2"/>
        <v>0</v>
      </c>
      <c r="M15" s="1050">
        <f>IF(AND(B15&gt;0,B15&lt;&gt;"x",M14&lt;&gt;0),+M14+1,0)</f>
        <v>0</v>
      </c>
      <c r="N15" s="1051">
        <f t="shared" si="5"/>
        <v>0</v>
      </c>
      <c r="O15" s="87">
        <f t="shared" si="6"/>
        <v>0</v>
      </c>
      <c r="P15" s="87" t="str">
        <f t="shared" si="7"/>
        <v/>
      </c>
      <c r="Q15" s="1052">
        <f t="shared" si="8"/>
        <v>0</v>
      </c>
      <c r="R15" s="87">
        <f t="shared" si="9"/>
        <v>0</v>
      </c>
      <c r="S15" s="87" t="str">
        <f t="shared" si="10"/>
        <v/>
      </c>
      <c r="T15" s="1052">
        <f t="shared" si="11"/>
        <v>0</v>
      </c>
      <c r="U15" s="87">
        <f t="shared" si="12"/>
        <v>0</v>
      </c>
      <c r="V15" s="87" t="str">
        <f t="shared" si="13"/>
        <v/>
      </c>
      <c r="W15" s="1052">
        <f t="shared" si="14"/>
        <v>1</v>
      </c>
      <c r="X15" s="87">
        <f t="shared" si="15"/>
        <v>0</v>
      </c>
      <c r="Y15" s="87">
        <f t="shared" si="16"/>
        <v>0</v>
      </c>
      <c r="Z15" s="1052">
        <f t="shared" si="17"/>
        <v>1</v>
      </c>
      <c r="AA15" s="87">
        <f t="shared" si="18"/>
        <v>0</v>
      </c>
      <c r="AB15" s="87">
        <f t="shared" si="19"/>
        <v>0</v>
      </c>
      <c r="AC15" s="1052">
        <f t="shared" si="20"/>
        <v>1</v>
      </c>
      <c r="AD15" s="87">
        <f t="shared" si="21"/>
        <v>0</v>
      </c>
      <c r="AE15" s="87">
        <f t="shared" si="22"/>
        <v>0</v>
      </c>
      <c r="AF15" s="1052">
        <f t="shared" si="23"/>
        <v>1</v>
      </c>
      <c r="AG15" s="87">
        <f t="shared" si="24"/>
        <v>0</v>
      </c>
      <c r="AH15" s="87">
        <f t="shared" si="25"/>
        <v>0</v>
      </c>
      <c r="AI15" s="1052">
        <f t="shared" si="26"/>
        <v>1</v>
      </c>
      <c r="AJ15" s="87">
        <f t="shared" si="27"/>
        <v>0</v>
      </c>
      <c r="AK15" s="87">
        <f t="shared" si="28"/>
        <v>0</v>
      </c>
      <c r="AL15" s="1052">
        <f t="shared" si="29"/>
        <v>0</v>
      </c>
      <c r="AM15" s="91">
        <f t="shared" si="30"/>
        <v>0</v>
      </c>
      <c r="AN15" s="91" t="str">
        <f t="shared" si="31"/>
        <v/>
      </c>
      <c r="AO15" s="1058" t="str">
        <f>+Parameter!$D$6</f>
        <v>A</v>
      </c>
      <c r="AP15" s="1054">
        <f t="shared" si="32"/>
        <v>0</v>
      </c>
      <c r="AQ15" s="380" t="str">
        <f>+Parameter!AH15</f>
        <v>A</v>
      </c>
      <c r="AR15" s="381" t="str">
        <f>+Parameter!AI15</f>
        <v>Augenarzt</v>
      </c>
      <c r="AS15" s="501">
        <f>SUMIFS($I$4:$I$48,$F$4:$F$48,AQ14,$E$4:$E$48,AQ15)+SUMIFS($J$4:$J$48,$F$4:$F$48,AQ14,$E$4:$E$48,AQ15)+SUMIFS($H$4:$H$48,$F$4:$F$48,AQ14,$E$4:$E$48,AQ15)</f>
        <v>0</v>
      </c>
      <c r="AT15" s="379"/>
      <c r="AU15" s="380" t="str">
        <f>+Parameter!AL15</f>
        <v>K</v>
      </c>
      <c r="AV15" s="381" t="str">
        <f>+Parameter!AM15</f>
        <v>Kardiologie</v>
      </c>
      <c r="AW15" s="379">
        <f>SUMIFS($I$4:$I$48,$F$4:$F$48,AQ14,$E$4:$E$48,AU15)+SUMIFS($J$4:$J$48,$F$4:$F$48,AQ14,$E$4:$E$48,AU15)+SUMIFS($H$4:$H$48,$F$4:$F$48,AQ14,$E$4:$E$48,AU15)</f>
        <v>0</v>
      </c>
      <c r="AX15" s="379"/>
      <c r="AY15" s="380" t="str">
        <f>+Parameter!AP15</f>
        <v>D</v>
      </c>
      <c r="AZ15" s="381" t="str">
        <f>+Parameter!AQ15</f>
        <v>DKV-Beitrag</v>
      </c>
      <c r="BA15" s="379">
        <f>SUMIFS($I$4:$I$48,$F$4:$F$48,AQ14,$E$4:$E$48,AY15)+SUMIFS($J$4:$J$48,$F$4:$F$48,AQ14,$E$4:$E$48,AY15)+SUMIFS($H$4:$H$48,$F$4:$F$48,AQ14,$E$4:$E$48,AY15)</f>
        <v>0</v>
      </c>
      <c r="BB15" s="370" t="str">
        <f>IF(AND($B$50="y",BB16&lt;&gt;0),"aktuell","")</f>
        <v/>
      </c>
      <c r="BD15" s="268"/>
      <c r="BE15" s="274">
        <f>IF($I$2=AQ14,1,IF($I$2=Jahr!$M$7,1,0))</f>
        <v>1</v>
      </c>
      <c r="BF15" s="728">
        <v>1</v>
      </c>
      <c r="BG15" s="699">
        <f t="shared" si="33"/>
        <v>0</v>
      </c>
      <c r="BH15" s="699">
        <f t="shared" si="34"/>
        <v>0</v>
      </c>
      <c r="BI15" s="699">
        <f t="shared" si="35"/>
        <v>0</v>
      </c>
      <c r="BJ15" s="700">
        <f t="shared" si="36"/>
        <v>0</v>
      </c>
      <c r="BK15" s="700">
        <f t="shared" si="37"/>
        <v>0</v>
      </c>
      <c r="BL15" s="700">
        <f t="shared" si="38"/>
        <v>0</v>
      </c>
      <c r="BM15" s="701">
        <f t="shared" si="39"/>
        <v>0</v>
      </c>
      <c r="BN15" s="701">
        <f t="shared" si="40"/>
        <v>0</v>
      </c>
      <c r="BO15" s="701">
        <f t="shared" si="41"/>
        <v>0</v>
      </c>
      <c r="BP15" s="698">
        <f t="shared" si="42"/>
        <v>0</v>
      </c>
      <c r="BQ15" s="698">
        <f t="shared" si="43"/>
        <v>0</v>
      </c>
      <c r="BR15" s="698">
        <f t="shared" si="44"/>
        <v>0</v>
      </c>
      <c r="BS15" s="270" t="s">
        <v>8</v>
      </c>
      <c r="BV15" s="1055"/>
      <c r="BW15" s="1056"/>
      <c r="BX15" s="1026"/>
    </row>
    <row r="16" spans="1:76" ht="13.35" customHeight="1" x14ac:dyDescent="0.45">
      <c r="A16" s="1003" t="str">
        <f t="shared" si="0"/>
        <v>!</v>
      </c>
      <c r="B16" s="721"/>
      <c r="C16" s="1180"/>
      <c r="D16" s="722"/>
      <c r="E16" s="585"/>
      <c r="F16" s="586"/>
      <c r="G16" s="592"/>
      <c r="H16" s="1191"/>
      <c r="I16" s="1192"/>
      <c r="J16" s="1193"/>
      <c r="K16" s="1057">
        <f t="shared" si="4"/>
        <v>0</v>
      </c>
      <c r="L16" s="1049">
        <f t="shared" si="2"/>
        <v>0</v>
      </c>
      <c r="M16" s="1050">
        <f t="shared" si="45"/>
        <v>0</v>
      </c>
      <c r="N16" s="1051">
        <f t="shared" si="5"/>
        <v>0</v>
      </c>
      <c r="O16" s="87">
        <f t="shared" si="6"/>
        <v>0</v>
      </c>
      <c r="P16" s="87" t="str">
        <f t="shared" si="7"/>
        <v/>
      </c>
      <c r="Q16" s="1052">
        <f t="shared" si="8"/>
        <v>0</v>
      </c>
      <c r="R16" s="87">
        <f t="shared" si="9"/>
        <v>0</v>
      </c>
      <c r="S16" s="87" t="str">
        <f t="shared" si="10"/>
        <v/>
      </c>
      <c r="T16" s="1052">
        <f t="shared" si="11"/>
        <v>0</v>
      </c>
      <c r="U16" s="87">
        <f t="shared" si="12"/>
        <v>0</v>
      </c>
      <c r="V16" s="87" t="str">
        <f t="shared" si="13"/>
        <v/>
      </c>
      <c r="W16" s="1052">
        <f t="shared" si="14"/>
        <v>1</v>
      </c>
      <c r="X16" s="87">
        <f t="shared" si="15"/>
        <v>0</v>
      </c>
      <c r="Y16" s="87">
        <f t="shared" si="16"/>
        <v>0</v>
      </c>
      <c r="Z16" s="1052">
        <f t="shared" si="17"/>
        <v>1</v>
      </c>
      <c r="AA16" s="87">
        <f t="shared" si="18"/>
        <v>0</v>
      </c>
      <c r="AB16" s="87">
        <f t="shared" si="19"/>
        <v>0</v>
      </c>
      <c r="AC16" s="1052">
        <f t="shared" si="20"/>
        <v>1</v>
      </c>
      <c r="AD16" s="87">
        <f t="shared" si="21"/>
        <v>0</v>
      </c>
      <c r="AE16" s="87">
        <f t="shared" si="22"/>
        <v>0</v>
      </c>
      <c r="AF16" s="1052">
        <f t="shared" si="23"/>
        <v>1</v>
      </c>
      <c r="AG16" s="87">
        <f t="shared" si="24"/>
        <v>0</v>
      </c>
      <c r="AH16" s="87">
        <f t="shared" si="25"/>
        <v>0</v>
      </c>
      <c r="AI16" s="1052">
        <f t="shared" si="26"/>
        <v>1</v>
      </c>
      <c r="AJ16" s="87">
        <f t="shared" si="27"/>
        <v>0</v>
      </c>
      <c r="AK16" s="87">
        <f t="shared" si="28"/>
        <v>0</v>
      </c>
      <c r="AL16" s="1052">
        <f t="shared" si="29"/>
        <v>0</v>
      </c>
      <c r="AM16" s="91">
        <f t="shared" si="30"/>
        <v>0</v>
      </c>
      <c r="AN16" s="91" t="str">
        <f t="shared" si="31"/>
        <v/>
      </c>
      <c r="AO16" s="1058" t="str">
        <f>+Parameter!$D$6</f>
        <v>A</v>
      </c>
      <c r="AP16" s="1054">
        <f t="shared" si="32"/>
        <v>0</v>
      </c>
      <c r="AQ16" s="381" t="str">
        <f>+Parameter!AH16</f>
        <v>H</v>
      </c>
      <c r="AR16" s="381" t="str">
        <f>+Parameter!AI16</f>
        <v>Hausarzt</v>
      </c>
      <c r="AS16" s="501">
        <f>SUMIFS($I$4:$I$48,$F$4:$F$48,AQ14,$E$4:$E$48,AQ16)+SUMIFS($J$4:$J$48,$F$4:$F$48,AQ14,$E$4:$E$48,AQ16)+SUMIFS($H$4:$H$48,$F$4:$F$48,AQ14,$E$4:$E$48,AQ16)</f>
        <v>0</v>
      </c>
      <c r="AT16" s="379"/>
      <c r="AU16" s="381" t="str">
        <f>+Parameter!AL16</f>
        <v>N</v>
      </c>
      <c r="AV16" s="381" t="str">
        <f>+Parameter!AM16</f>
        <v>Nephrologie</v>
      </c>
      <c r="AW16" s="379">
        <f>SUMIFS($I$4:$I$48,$F$4:$F$48,AQ14,$E$4:$E$48,AU16)+SUMIFS($J$4:$J$48,$F$4:$F$48,AQ14,$E$4:$E$48,AU16)+SUMIFS($H$4:$H$48,$F$4:$F$48,AQ14,$E$4:$E$48,AU16)</f>
        <v>0</v>
      </c>
      <c r="AX16" s="379"/>
      <c r="AY16" s="381">
        <f>+Parameter!AP16</f>
        <v>0</v>
      </c>
      <c r="AZ16" s="381">
        <f>+Parameter!AQ16</f>
        <v>0</v>
      </c>
      <c r="BA16" s="379">
        <f>SUMIFS($I$4:$I$48,$F$4:$F$48,AQ14,$E$4:$E$48,AY16)+SUMIFS($J$4:$J$48,$F$4:$F$48,AQ14,$E$4:$E$48,AY16)+SUMIFS($H$4:$H$48,$F$4:$F$48,AQ14,$E$4:$E$48,AY16)</f>
        <v>0</v>
      </c>
      <c r="BB16" s="371">
        <f>+V2</f>
        <v>0</v>
      </c>
      <c r="BD16" s="268"/>
      <c r="BE16" s="274">
        <f>IF($I$2=AQ14,1,IF($I$2=Jahr!$M$7,1,0))</f>
        <v>1</v>
      </c>
      <c r="BF16" s="728">
        <v>1</v>
      </c>
      <c r="BG16" s="699">
        <f t="shared" si="33"/>
        <v>0</v>
      </c>
      <c r="BH16" s="699">
        <f t="shared" si="34"/>
        <v>0</v>
      </c>
      <c r="BI16" s="699">
        <f t="shared" si="35"/>
        <v>0</v>
      </c>
      <c r="BJ16" s="700">
        <f t="shared" si="36"/>
        <v>0</v>
      </c>
      <c r="BK16" s="700">
        <f t="shared" si="37"/>
        <v>0</v>
      </c>
      <c r="BL16" s="700">
        <f t="shared" si="38"/>
        <v>0</v>
      </c>
      <c r="BM16" s="701">
        <f t="shared" si="39"/>
        <v>0</v>
      </c>
      <c r="BN16" s="701">
        <f t="shared" si="40"/>
        <v>0</v>
      </c>
      <c r="BO16" s="701">
        <f t="shared" si="41"/>
        <v>0</v>
      </c>
      <c r="BP16" s="698">
        <f t="shared" si="42"/>
        <v>0</v>
      </c>
      <c r="BQ16" s="698">
        <f t="shared" si="43"/>
        <v>0</v>
      </c>
      <c r="BR16" s="698">
        <f t="shared" si="44"/>
        <v>0</v>
      </c>
      <c r="BS16" s="275">
        <f>SUMIFS($H$4:$H$48,$F$4:$F$48,AQ14,$B$4:$B$48,"&gt;0")</f>
        <v>0</v>
      </c>
      <c r="BT16" s="275">
        <f>SUMIFS($I$4:$I$48,$F$4:$F$48,AQ14,$B$4:$B$48,"&gt;0")</f>
        <v>0</v>
      </c>
      <c r="BU16" s="275">
        <f>SUMIFS($J$4:$J$48,$F$4:$F$48,AQ14,$B$4:$B$48,"&gt;0")</f>
        <v>0</v>
      </c>
      <c r="BV16" s="276"/>
      <c r="BW16" s="1056"/>
      <c r="BX16" s="1026"/>
    </row>
    <row r="17" spans="1:76" ht="13.35" customHeight="1" x14ac:dyDescent="0.45">
      <c r="A17" s="1003" t="str">
        <f t="shared" si="0"/>
        <v>!</v>
      </c>
      <c r="B17" s="721"/>
      <c r="C17" s="1180"/>
      <c r="D17" s="1184"/>
      <c r="E17" s="585"/>
      <c r="F17" s="586"/>
      <c r="G17" s="592"/>
      <c r="H17" s="1191"/>
      <c r="I17" s="1192"/>
      <c r="J17" s="1193"/>
      <c r="K17" s="1057">
        <f t="shared" si="4"/>
        <v>0</v>
      </c>
      <c r="L17" s="1049">
        <f t="shared" si="2"/>
        <v>0</v>
      </c>
      <c r="M17" s="1050">
        <f t="shared" si="45"/>
        <v>0</v>
      </c>
      <c r="N17" s="1051">
        <f t="shared" si="5"/>
        <v>0</v>
      </c>
      <c r="O17" s="87">
        <f t="shared" si="6"/>
        <v>0</v>
      </c>
      <c r="P17" s="87" t="str">
        <f t="shared" si="7"/>
        <v/>
      </c>
      <c r="Q17" s="1052">
        <f t="shared" si="8"/>
        <v>0</v>
      </c>
      <c r="R17" s="87">
        <f t="shared" si="9"/>
        <v>0</v>
      </c>
      <c r="S17" s="87" t="str">
        <f t="shared" si="10"/>
        <v/>
      </c>
      <c r="T17" s="1052">
        <f t="shared" si="11"/>
        <v>0</v>
      </c>
      <c r="U17" s="87">
        <f t="shared" si="12"/>
        <v>0</v>
      </c>
      <c r="V17" s="87" t="str">
        <f t="shared" si="13"/>
        <v/>
      </c>
      <c r="W17" s="1052">
        <f t="shared" si="14"/>
        <v>1</v>
      </c>
      <c r="X17" s="87">
        <f t="shared" si="15"/>
        <v>0</v>
      </c>
      <c r="Y17" s="87">
        <f t="shared" si="16"/>
        <v>0</v>
      </c>
      <c r="Z17" s="1052">
        <f t="shared" si="17"/>
        <v>1</v>
      </c>
      <c r="AA17" s="87">
        <f t="shared" si="18"/>
        <v>0</v>
      </c>
      <c r="AB17" s="87">
        <f t="shared" si="19"/>
        <v>0</v>
      </c>
      <c r="AC17" s="1052">
        <f t="shared" si="20"/>
        <v>1</v>
      </c>
      <c r="AD17" s="87">
        <f t="shared" si="21"/>
        <v>0</v>
      </c>
      <c r="AE17" s="87">
        <f t="shared" si="22"/>
        <v>0</v>
      </c>
      <c r="AF17" s="1052">
        <f t="shared" si="23"/>
        <v>1</v>
      </c>
      <c r="AG17" s="87">
        <f t="shared" si="24"/>
        <v>0</v>
      </c>
      <c r="AH17" s="87">
        <f t="shared" si="25"/>
        <v>0</v>
      </c>
      <c r="AI17" s="1052">
        <f t="shared" si="26"/>
        <v>1</v>
      </c>
      <c r="AJ17" s="87">
        <f t="shared" si="27"/>
        <v>0</v>
      </c>
      <c r="AK17" s="87">
        <f t="shared" si="28"/>
        <v>0</v>
      </c>
      <c r="AL17" s="1052">
        <f t="shared" si="29"/>
        <v>0</v>
      </c>
      <c r="AM17" s="91">
        <f t="shared" si="30"/>
        <v>0</v>
      </c>
      <c r="AN17" s="91" t="str">
        <f t="shared" si="31"/>
        <v/>
      </c>
      <c r="AO17" s="1058" t="str">
        <f>+Parameter!$D$6</f>
        <v>A</v>
      </c>
      <c r="AP17" s="1054">
        <f t="shared" si="32"/>
        <v>0</v>
      </c>
      <c r="AQ17" s="381" t="str">
        <f>+Parameter!AH17</f>
        <v>Z</v>
      </c>
      <c r="AR17" s="381" t="str">
        <f>+Parameter!AI17</f>
        <v>Zahnarzt</v>
      </c>
      <c r="AS17" s="501">
        <f>SUMIFS($I$4:$I$48,$F$4:$F$48,AQ14,$E$4:$E$48,AQ17)+SUMIFS($J$4:$J$48,$F$4:$F$48,AQ14,$E$4:$E$48,AQ17)+SUMIFS($H$4:$H$48,$F$4:$F$48,AQ14,$E$4:$E$48,AQ17)</f>
        <v>0</v>
      </c>
      <c r="AT17" s="379"/>
      <c r="AU17" s="381" t="str">
        <f>+Parameter!AL17</f>
        <v>U</v>
      </c>
      <c r="AV17" s="381" t="str">
        <f>+Parameter!AM17</f>
        <v>Urologie</v>
      </c>
      <c r="AW17" s="379">
        <f>SUMIFS($I$4:$I$48,$F$4:$F$48,AQ14,$E$4:$E$48,AU17)+SUMIFS($J$4:$J$48,$F$4:$F$48,AQ14,$E$4:$E$48,AU17)+SUMIFS($H$4:$H$48,$F$4:$F$48,AQ14,$E$4:$E$48,AU17)</f>
        <v>0</v>
      </c>
      <c r="AX17" s="379"/>
      <c r="AY17" s="381">
        <f>+Parameter!AP17</f>
        <v>0</v>
      </c>
      <c r="AZ17" s="381">
        <f>+Parameter!AQ17</f>
        <v>0</v>
      </c>
      <c r="BA17" s="379">
        <f>SUMIFS($I$4:$I$48,$F$4:$F$48,AQ14,$E$4:$E$48,AY17)+SUMIFS($J$4:$J$48,$F$4:$F$48,AQ14,$E$4:$E$48,AY17)+SUMIFS($H$4:$H$48,$F$4:$F$48,AQ14,$E$4:$E$48,AY17)</f>
        <v>0</v>
      </c>
      <c r="BB17" s="372" t="str">
        <f>IF(BB18&lt;&gt;0,"Monatsende","")</f>
        <v/>
      </c>
      <c r="BD17" s="268"/>
      <c r="BE17" s="274">
        <f>IF($I$2=AQ14,1,IF($I$2=Jahr!$M$7,1,0))</f>
        <v>1</v>
      </c>
      <c r="BF17" s="728">
        <v>1</v>
      </c>
      <c r="BG17" s="699">
        <f t="shared" si="33"/>
        <v>0</v>
      </c>
      <c r="BH17" s="699">
        <f t="shared" si="34"/>
        <v>0</v>
      </c>
      <c r="BI17" s="699">
        <f t="shared" si="35"/>
        <v>0</v>
      </c>
      <c r="BJ17" s="700">
        <f t="shared" si="36"/>
        <v>0</v>
      </c>
      <c r="BK17" s="700">
        <f t="shared" si="37"/>
        <v>0</v>
      </c>
      <c r="BL17" s="700">
        <f t="shared" si="38"/>
        <v>0</v>
      </c>
      <c r="BM17" s="701">
        <f t="shared" si="39"/>
        <v>0</v>
      </c>
      <c r="BN17" s="701">
        <f t="shared" si="40"/>
        <v>0</v>
      </c>
      <c r="BO17" s="701">
        <f t="shared" si="41"/>
        <v>0</v>
      </c>
      <c r="BP17" s="698">
        <f t="shared" si="42"/>
        <v>0</v>
      </c>
      <c r="BQ17" s="698">
        <f t="shared" si="43"/>
        <v>0</v>
      </c>
      <c r="BR17" s="698">
        <f t="shared" si="44"/>
        <v>0</v>
      </c>
      <c r="BS17" s="270" t="s">
        <v>22</v>
      </c>
      <c r="BV17" s="1055"/>
      <c r="BW17" s="1056"/>
      <c r="BX17" s="1026"/>
    </row>
    <row r="18" spans="1:76" ht="13.35" customHeight="1" x14ac:dyDescent="0.45">
      <c r="A18" s="1003" t="str">
        <f t="shared" si="0"/>
        <v>!</v>
      </c>
      <c r="B18" s="721"/>
      <c r="C18" s="1180"/>
      <c r="D18" s="1184"/>
      <c r="E18" s="585"/>
      <c r="F18" s="586"/>
      <c r="G18" s="592"/>
      <c r="H18" s="1195"/>
      <c r="I18" s="1192"/>
      <c r="J18" s="1193"/>
      <c r="K18" s="1057">
        <f t="shared" si="4"/>
        <v>0</v>
      </c>
      <c r="L18" s="1049">
        <f t="shared" si="2"/>
        <v>0</v>
      </c>
      <c r="M18" s="1050">
        <f t="shared" si="45"/>
        <v>0</v>
      </c>
      <c r="N18" s="1051">
        <f t="shared" si="5"/>
        <v>0</v>
      </c>
      <c r="O18" s="87">
        <f t="shared" si="6"/>
        <v>0</v>
      </c>
      <c r="P18" s="87" t="str">
        <f t="shared" si="7"/>
        <v/>
      </c>
      <c r="Q18" s="1052">
        <f t="shared" si="8"/>
        <v>0</v>
      </c>
      <c r="R18" s="87">
        <f t="shared" si="9"/>
        <v>0</v>
      </c>
      <c r="S18" s="87" t="str">
        <f t="shared" si="10"/>
        <v/>
      </c>
      <c r="T18" s="1052">
        <f t="shared" si="11"/>
        <v>0</v>
      </c>
      <c r="U18" s="87">
        <f t="shared" si="12"/>
        <v>0</v>
      </c>
      <c r="V18" s="87" t="str">
        <f t="shared" si="13"/>
        <v/>
      </c>
      <c r="W18" s="1052">
        <f t="shared" si="14"/>
        <v>1</v>
      </c>
      <c r="X18" s="87">
        <f t="shared" si="15"/>
        <v>0</v>
      </c>
      <c r="Y18" s="87">
        <f t="shared" si="16"/>
        <v>0</v>
      </c>
      <c r="Z18" s="1052">
        <f t="shared" si="17"/>
        <v>1</v>
      </c>
      <c r="AA18" s="87">
        <f t="shared" si="18"/>
        <v>0</v>
      </c>
      <c r="AB18" s="87">
        <f t="shared" si="19"/>
        <v>0</v>
      </c>
      <c r="AC18" s="1052">
        <f t="shared" si="20"/>
        <v>1</v>
      </c>
      <c r="AD18" s="87">
        <f t="shared" si="21"/>
        <v>0</v>
      </c>
      <c r="AE18" s="87">
        <f t="shared" si="22"/>
        <v>0</v>
      </c>
      <c r="AF18" s="1052">
        <f t="shared" si="23"/>
        <v>1</v>
      </c>
      <c r="AG18" s="87">
        <f t="shared" si="24"/>
        <v>0</v>
      </c>
      <c r="AH18" s="87">
        <f t="shared" si="25"/>
        <v>0</v>
      </c>
      <c r="AI18" s="1052">
        <f t="shared" si="26"/>
        <v>1</v>
      </c>
      <c r="AJ18" s="87">
        <f t="shared" si="27"/>
        <v>0</v>
      </c>
      <c r="AK18" s="87">
        <f t="shared" si="28"/>
        <v>0</v>
      </c>
      <c r="AL18" s="1052">
        <f t="shared" si="29"/>
        <v>0</v>
      </c>
      <c r="AM18" s="91">
        <f t="shared" si="30"/>
        <v>0</v>
      </c>
      <c r="AN18" s="91" t="str">
        <f t="shared" si="31"/>
        <v/>
      </c>
      <c r="AO18" s="1058" t="str">
        <f>+Parameter!$D$6</f>
        <v>A</v>
      </c>
      <c r="AP18" s="1054">
        <f t="shared" si="32"/>
        <v>0</v>
      </c>
      <c r="AQ18" s="383" t="str">
        <f>+Parameter!AH18</f>
        <v>M</v>
      </c>
      <c r="AR18" s="383" t="str">
        <f>+Parameter!AI18</f>
        <v>Medikamente</v>
      </c>
      <c r="AS18" s="501">
        <f>SUMIFS($I$4:$I$48,$F$4:$F$48,AQ14,$E$4:$E$48,AQ18)+SUMIFS($J$4:$J$48,$F$4:$F$48,AQ14,$E$4:$E$48,AQ18)+SUMIFS($H$4:$H$48,$F$4:$F$48,AQ14,$E$4:$E$48,AQ18)</f>
        <v>0</v>
      </c>
      <c r="AT18" s="382"/>
      <c r="AU18" s="383" t="str">
        <f>+Parameter!AL18</f>
        <v>L</v>
      </c>
      <c r="AV18" s="383" t="str">
        <f>+Parameter!AM18</f>
        <v>Labor</v>
      </c>
      <c r="AW18" s="379">
        <f>SUMIFS($I$4:$I$48,$F$4:$F$48,AQ14,$E$4:$E$48,AU18)+SUMIFS($J$4:$J$48,$F$4:$F$48,AQ14,$E$4:$E$48,AU18)+SUMIFS($H$4:$H$48,$F$4:$F$48,AQ14,$E$4:$E$48,AU18)</f>
        <v>0</v>
      </c>
      <c r="AX18" s="382"/>
      <c r="AY18" s="383" t="str">
        <f>+Parameter!AP18</f>
        <v>E</v>
      </c>
      <c r="AZ18" s="383" t="str">
        <f>+Parameter!AQ18</f>
        <v>Erstattung DKV</v>
      </c>
      <c r="BA18" s="379">
        <f>SUMIFS($I$4:$I$48,$F$4:$F$48,AQ14,$E$4:$E$48,AY18)+SUMIFS($J$4:$J$48,$F$4:$F$48,AQ14,$E$4:$E$48,AY18)+SUMIFS($H$4:$H$48,$F$4:$F$48,AQ14,$E$4:$E$48,AY18)</f>
        <v>0</v>
      </c>
      <c r="BB18" s="375">
        <f>+V3</f>
        <v>0</v>
      </c>
      <c r="BD18" s="268"/>
      <c r="BE18" s="274">
        <f>IF($I$2=AQ14,1,IF($I$2=Jahr!$M$7,1,0))</f>
        <v>1</v>
      </c>
      <c r="BF18" s="728">
        <v>1</v>
      </c>
      <c r="BG18" s="702">
        <f t="shared" si="33"/>
        <v>0</v>
      </c>
      <c r="BH18" s="702">
        <f t="shared" si="34"/>
        <v>0</v>
      </c>
      <c r="BI18" s="702">
        <f t="shared" si="35"/>
        <v>0</v>
      </c>
      <c r="BJ18" s="703">
        <f t="shared" si="36"/>
        <v>0</v>
      </c>
      <c r="BK18" s="703">
        <f t="shared" si="37"/>
        <v>0</v>
      </c>
      <c r="BL18" s="703">
        <f t="shared" si="38"/>
        <v>0</v>
      </c>
      <c r="BM18" s="704">
        <f t="shared" si="39"/>
        <v>0</v>
      </c>
      <c r="BN18" s="704">
        <f t="shared" si="40"/>
        <v>0</v>
      </c>
      <c r="BO18" s="704">
        <f t="shared" si="41"/>
        <v>0</v>
      </c>
      <c r="BP18" s="705">
        <f t="shared" si="42"/>
        <v>0</v>
      </c>
      <c r="BQ18" s="705">
        <f t="shared" si="43"/>
        <v>0</v>
      </c>
      <c r="BR18" s="705">
        <f t="shared" si="44"/>
        <v>0</v>
      </c>
      <c r="BS18" s="277">
        <f>SUMIFS($H$4:$H$48,$F$4:$F$48,AQ14)</f>
        <v>0</v>
      </c>
      <c r="BT18" s="277">
        <f>SUMIFS($I$4:$I$48,$F$4:$F$48,AQ14)</f>
        <v>0</v>
      </c>
      <c r="BU18" s="277">
        <f>SUMIFS($J$4:$J$48,$F$4:$F$48,AQ14)</f>
        <v>0</v>
      </c>
      <c r="BV18" s="278">
        <f>IF($AP$2=0,+BW18-BB14,0)</f>
        <v>0</v>
      </c>
      <c r="BW18" s="1059">
        <f>+V$50</f>
        <v>0</v>
      </c>
      <c r="BX18" s="1026"/>
    </row>
    <row r="19" spans="1:76" ht="13.35" customHeight="1" x14ac:dyDescent="0.45">
      <c r="A19" s="1003" t="str">
        <f t="shared" si="0"/>
        <v>!</v>
      </c>
      <c r="B19" s="721"/>
      <c r="C19" s="1180"/>
      <c r="D19" s="722"/>
      <c r="E19" s="585"/>
      <c r="F19" s="586"/>
      <c r="G19" s="592"/>
      <c r="H19" s="1195"/>
      <c r="I19" s="1192"/>
      <c r="J19" s="1196"/>
      <c r="K19" s="1057">
        <f t="shared" si="4"/>
        <v>0</v>
      </c>
      <c r="L19" s="1049">
        <f t="shared" si="2"/>
        <v>0</v>
      </c>
      <c r="M19" s="1050">
        <f t="shared" si="45"/>
        <v>0</v>
      </c>
      <c r="N19" s="1051">
        <f t="shared" si="5"/>
        <v>0</v>
      </c>
      <c r="O19" s="87">
        <f t="shared" si="6"/>
        <v>0</v>
      </c>
      <c r="P19" s="87" t="str">
        <f t="shared" si="7"/>
        <v/>
      </c>
      <c r="Q19" s="1052">
        <f t="shared" si="8"/>
        <v>0</v>
      </c>
      <c r="R19" s="87">
        <f t="shared" si="9"/>
        <v>0</v>
      </c>
      <c r="S19" s="87" t="str">
        <f t="shared" si="10"/>
        <v/>
      </c>
      <c r="T19" s="1052">
        <f t="shared" si="11"/>
        <v>0</v>
      </c>
      <c r="U19" s="87">
        <f t="shared" si="12"/>
        <v>0</v>
      </c>
      <c r="V19" s="87" t="str">
        <f t="shared" si="13"/>
        <v/>
      </c>
      <c r="W19" s="1052">
        <f t="shared" si="14"/>
        <v>1</v>
      </c>
      <c r="X19" s="87">
        <f t="shared" si="15"/>
        <v>0</v>
      </c>
      <c r="Y19" s="87">
        <f t="shared" si="16"/>
        <v>0</v>
      </c>
      <c r="Z19" s="1052">
        <f t="shared" si="17"/>
        <v>1</v>
      </c>
      <c r="AA19" s="87">
        <f t="shared" si="18"/>
        <v>0</v>
      </c>
      <c r="AB19" s="87">
        <f t="shared" si="19"/>
        <v>0</v>
      </c>
      <c r="AC19" s="1052">
        <f t="shared" si="20"/>
        <v>1</v>
      </c>
      <c r="AD19" s="87">
        <f t="shared" si="21"/>
        <v>0</v>
      </c>
      <c r="AE19" s="87">
        <f t="shared" si="22"/>
        <v>0</v>
      </c>
      <c r="AF19" s="1052">
        <f t="shared" si="23"/>
        <v>1</v>
      </c>
      <c r="AG19" s="87">
        <f t="shared" si="24"/>
        <v>0</v>
      </c>
      <c r="AH19" s="87">
        <f t="shared" si="25"/>
        <v>0</v>
      </c>
      <c r="AI19" s="1052">
        <f t="shared" si="26"/>
        <v>1</v>
      </c>
      <c r="AJ19" s="87">
        <f t="shared" si="27"/>
        <v>0</v>
      </c>
      <c r="AK19" s="87">
        <f t="shared" si="28"/>
        <v>0</v>
      </c>
      <c r="AL19" s="1052">
        <f t="shared" si="29"/>
        <v>0</v>
      </c>
      <c r="AM19" s="91">
        <f t="shared" si="30"/>
        <v>0</v>
      </c>
      <c r="AN19" s="91" t="str">
        <f t="shared" si="31"/>
        <v/>
      </c>
      <c r="AO19" s="1053">
        <f>IF(AP19="E",1,0)</f>
        <v>0</v>
      </c>
      <c r="AP19" s="1054">
        <f t="shared" si="32"/>
        <v>0</v>
      </c>
      <c r="AQ19" s="218" t="str">
        <f>+Parameter!AH19</f>
        <v>#</v>
      </c>
      <c r="AR19" s="631"/>
      <c r="AS19" s="632">
        <f>SUM(AS20:AS23)</f>
        <v>0</v>
      </c>
      <c r="AT19" s="632"/>
      <c r="AU19" s="632"/>
      <c r="AV19" s="632"/>
      <c r="AW19" s="632">
        <f>SUM(AW20:AW23)</f>
        <v>0</v>
      </c>
      <c r="AX19" s="632"/>
      <c r="AY19" s="632"/>
      <c r="AZ19" s="632"/>
      <c r="BA19" s="632">
        <f>SUM(BA20:BA23)</f>
        <v>0</v>
      </c>
      <c r="BB19" s="634">
        <f>+BA19+AW19+AS19</f>
        <v>0</v>
      </c>
      <c r="BD19" s="268"/>
      <c r="BE19" s="274">
        <f>IF($I$2=AQ19,1,IF($I$2=Jahr!$M$7,1,0))</f>
        <v>1</v>
      </c>
      <c r="BF19" s="728">
        <v>1</v>
      </c>
      <c r="BG19" s="227"/>
      <c r="BH19" s="227"/>
      <c r="BI19" s="227"/>
      <c r="BJ19" s="227"/>
      <c r="BK19" s="227"/>
      <c r="BL19" s="227"/>
      <c r="BM19" s="227"/>
      <c r="BN19" s="227"/>
      <c r="BO19" s="227"/>
      <c r="BP19" s="273"/>
      <c r="BQ19" s="273"/>
      <c r="BR19" s="273"/>
      <c r="BV19" s="1055"/>
      <c r="BW19" s="1056"/>
      <c r="BX19" s="1026"/>
    </row>
    <row r="20" spans="1:76" ht="13.35" customHeight="1" x14ac:dyDescent="0.45">
      <c r="A20" s="1003" t="str">
        <f t="shared" si="0"/>
        <v>!</v>
      </c>
      <c r="B20" s="721"/>
      <c r="C20" s="1180"/>
      <c r="D20" s="722"/>
      <c r="E20" s="585"/>
      <c r="F20" s="586"/>
      <c r="G20" s="592"/>
      <c r="H20" s="1195"/>
      <c r="I20" s="1192"/>
      <c r="J20" s="1196"/>
      <c r="K20" s="1057">
        <f t="shared" si="4"/>
        <v>0</v>
      </c>
      <c r="L20" s="1049">
        <f t="shared" si="2"/>
        <v>0</v>
      </c>
      <c r="M20" s="1050">
        <f t="shared" si="45"/>
        <v>0</v>
      </c>
      <c r="N20" s="1051">
        <f t="shared" si="5"/>
        <v>0</v>
      </c>
      <c r="O20" s="87">
        <f t="shared" si="6"/>
        <v>0</v>
      </c>
      <c r="P20" s="87" t="str">
        <f t="shared" si="7"/>
        <v/>
      </c>
      <c r="Q20" s="1052">
        <f t="shared" si="8"/>
        <v>0</v>
      </c>
      <c r="R20" s="87">
        <f t="shared" si="9"/>
        <v>0</v>
      </c>
      <c r="S20" s="87" t="str">
        <f t="shared" si="10"/>
        <v/>
      </c>
      <c r="T20" s="1052">
        <f t="shared" si="11"/>
        <v>0</v>
      </c>
      <c r="U20" s="87">
        <f t="shared" si="12"/>
        <v>0</v>
      </c>
      <c r="V20" s="87" t="str">
        <f t="shared" si="13"/>
        <v/>
      </c>
      <c r="W20" s="1052">
        <f t="shared" si="14"/>
        <v>1</v>
      </c>
      <c r="X20" s="87">
        <f t="shared" si="15"/>
        <v>0</v>
      </c>
      <c r="Y20" s="87">
        <f t="shared" si="16"/>
        <v>0</v>
      </c>
      <c r="Z20" s="1052">
        <f t="shared" si="17"/>
        <v>1</v>
      </c>
      <c r="AA20" s="87">
        <f t="shared" si="18"/>
        <v>0</v>
      </c>
      <c r="AB20" s="87">
        <f t="shared" si="19"/>
        <v>0</v>
      </c>
      <c r="AC20" s="1052">
        <f t="shared" si="20"/>
        <v>1</v>
      </c>
      <c r="AD20" s="87">
        <f t="shared" si="21"/>
        <v>0</v>
      </c>
      <c r="AE20" s="87">
        <f t="shared" si="22"/>
        <v>0</v>
      </c>
      <c r="AF20" s="1052">
        <f t="shared" si="23"/>
        <v>1</v>
      </c>
      <c r="AG20" s="87">
        <f t="shared" si="24"/>
        <v>0</v>
      </c>
      <c r="AH20" s="87">
        <f t="shared" si="25"/>
        <v>0</v>
      </c>
      <c r="AI20" s="1052">
        <f t="shared" si="26"/>
        <v>1</v>
      </c>
      <c r="AJ20" s="87">
        <f t="shared" si="27"/>
        <v>0</v>
      </c>
      <c r="AK20" s="87">
        <f t="shared" si="28"/>
        <v>0</v>
      </c>
      <c r="AL20" s="1052">
        <f t="shared" si="29"/>
        <v>0</v>
      </c>
      <c r="AM20" s="91">
        <f t="shared" si="30"/>
        <v>0</v>
      </c>
      <c r="AN20" s="91" t="str">
        <f t="shared" si="31"/>
        <v/>
      </c>
      <c r="AO20" s="1058">
        <f>+Parameter!$D$7</f>
        <v>0</v>
      </c>
      <c r="AP20" s="1054">
        <f t="shared" si="32"/>
        <v>0</v>
      </c>
      <c r="AQ20" s="384">
        <f>+Parameter!AH20</f>
        <v>0</v>
      </c>
      <c r="AR20" s="385">
        <f>+Parameter!AI20</f>
        <v>0</v>
      </c>
      <c r="AS20" s="379">
        <f>SUMIFS($I$4:$I$48,$F$4:$F$48,AQ19,$E$4:$E$48,AQ20)+SUMIFS($J$4:$J$48,$F$4:$F$48,AQ19,$E$4:$E$48,AQ20)+SUMIFS($H$4:$H$48,$F$4:$F$48,AQ19,$E$4:$E$48,AQ20)</f>
        <v>0</v>
      </c>
      <c r="AT20" s="379"/>
      <c r="AU20" s="384">
        <f>+Parameter!AL20</f>
        <v>0</v>
      </c>
      <c r="AV20" s="385">
        <f>+Parameter!AM20</f>
        <v>0</v>
      </c>
      <c r="AW20" s="379">
        <f>SUMIFS($I$4:$I$48,$F$4:$F$48,AQ19,$E$4:$E$48,AU20)+SUMIFS($J$4:$J$48,$F$4:$F$48,AQ19,$E$4:$E$48,AU20)+SUMIFS($H$4:$H$48,$F$4:$F$48,AQ19,$E$4:$E$48,AU20)</f>
        <v>0</v>
      </c>
      <c r="AX20" s="379"/>
      <c r="AY20" s="384">
        <f>+Parameter!AP20</f>
        <v>0</v>
      </c>
      <c r="AZ20" s="385">
        <f>+Parameter!AQ20</f>
        <v>0</v>
      </c>
      <c r="BA20" s="379">
        <f>SUMIFS($I$4:$I$48,$F$4:$F$48,AQ19,$E$4:$E$48,AY20)+SUMIFS($J$4:$J$48,$F$4:$F$48,AQ19,$E$4:$E$48,AY20)+SUMIFS($H$4:$H$48,$F$4:$F$48,AQ19,$E$4:$E$48,AY20)</f>
        <v>0</v>
      </c>
      <c r="BB20" s="370" t="str">
        <f>IF(AND($B$50="y",BB21&lt;&gt;0),"aktuell","")</f>
        <v/>
      </c>
      <c r="BD20" s="268"/>
      <c r="BE20" s="274">
        <f>IF($I$2=AQ19,1,IF($I$2=Jahr!$M$7,1,0))</f>
        <v>1</v>
      </c>
      <c r="BF20" s="728">
        <v>1</v>
      </c>
      <c r="BG20" s="699">
        <f t="shared" si="33"/>
        <v>0</v>
      </c>
      <c r="BH20" s="699">
        <f t="shared" si="34"/>
        <v>0</v>
      </c>
      <c r="BI20" s="699">
        <f t="shared" si="35"/>
        <v>0</v>
      </c>
      <c r="BJ20" s="700">
        <f t="shared" si="36"/>
        <v>0</v>
      </c>
      <c r="BK20" s="700">
        <f t="shared" si="37"/>
        <v>0</v>
      </c>
      <c r="BL20" s="700">
        <f t="shared" si="38"/>
        <v>0</v>
      </c>
      <c r="BM20" s="701">
        <f t="shared" si="39"/>
        <v>0</v>
      </c>
      <c r="BN20" s="701">
        <f t="shared" si="40"/>
        <v>0</v>
      </c>
      <c r="BO20" s="701">
        <f t="shared" si="41"/>
        <v>0</v>
      </c>
      <c r="BP20" s="698">
        <f t="shared" si="42"/>
        <v>0</v>
      </c>
      <c r="BQ20" s="698">
        <f t="shared" si="43"/>
        <v>0</v>
      </c>
      <c r="BR20" s="698">
        <f t="shared" si="44"/>
        <v>0</v>
      </c>
      <c r="BS20" s="270" t="s">
        <v>8</v>
      </c>
      <c r="BV20" s="1055"/>
      <c r="BW20" s="1056"/>
      <c r="BX20" s="1026"/>
    </row>
    <row r="21" spans="1:76" ht="13.35" customHeight="1" x14ac:dyDescent="0.45">
      <c r="A21" s="1003" t="str">
        <f t="shared" si="0"/>
        <v>!</v>
      </c>
      <c r="B21" s="721"/>
      <c r="C21" s="1180"/>
      <c r="D21" s="722"/>
      <c r="E21" s="585"/>
      <c r="F21" s="586"/>
      <c r="G21" s="592"/>
      <c r="H21" s="1195"/>
      <c r="I21" s="1192"/>
      <c r="J21" s="1196"/>
      <c r="K21" s="1057">
        <f t="shared" si="4"/>
        <v>0</v>
      </c>
      <c r="L21" s="1049">
        <f t="shared" si="2"/>
        <v>0</v>
      </c>
      <c r="M21" s="1050">
        <f t="shared" si="45"/>
        <v>0</v>
      </c>
      <c r="N21" s="1051">
        <f t="shared" si="5"/>
        <v>0</v>
      </c>
      <c r="O21" s="87">
        <f t="shared" si="6"/>
        <v>0</v>
      </c>
      <c r="P21" s="87" t="str">
        <f t="shared" si="7"/>
        <v/>
      </c>
      <c r="Q21" s="1052">
        <f t="shared" si="8"/>
        <v>0</v>
      </c>
      <c r="R21" s="87">
        <f t="shared" si="9"/>
        <v>0</v>
      </c>
      <c r="S21" s="87" t="str">
        <f t="shared" si="10"/>
        <v/>
      </c>
      <c r="T21" s="1052">
        <f t="shared" si="11"/>
        <v>0</v>
      </c>
      <c r="U21" s="87">
        <f t="shared" si="12"/>
        <v>0</v>
      </c>
      <c r="V21" s="87" t="str">
        <f t="shared" si="13"/>
        <v/>
      </c>
      <c r="W21" s="1052">
        <f t="shared" si="14"/>
        <v>1</v>
      </c>
      <c r="X21" s="87">
        <f t="shared" si="15"/>
        <v>0</v>
      </c>
      <c r="Y21" s="87">
        <f t="shared" si="16"/>
        <v>0</v>
      </c>
      <c r="Z21" s="1052">
        <f t="shared" si="17"/>
        <v>1</v>
      </c>
      <c r="AA21" s="87">
        <f t="shared" si="18"/>
        <v>0</v>
      </c>
      <c r="AB21" s="87">
        <f t="shared" si="19"/>
        <v>0</v>
      </c>
      <c r="AC21" s="1052">
        <f t="shared" si="20"/>
        <v>1</v>
      </c>
      <c r="AD21" s="87">
        <f t="shared" si="21"/>
        <v>0</v>
      </c>
      <c r="AE21" s="87">
        <f t="shared" si="22"/>
        <v>0</v>
      </c>
      <c r="AF21" s="1052">
        <f t="shared" si="23"/>
        <v>1</v>
      </c>
      <c r="AG21" s="87">
        <f t="shared" si="24"/>
        <v>0</v>
      </c>
      <c r="AH21" s="87">
        <f t="shared" si="25"/>
        <v>0</v>
      </c>
      <c r="AI21" s="1052">
        <f t="shared" si="26"/>
        <v>1</v>
      </c>
      <c r="AJ21" s="87">
        <f t="shared" si="27"/>
        <v>0</v>
      </c>
      <c r="AK21" s="87">
        <f t="shared" si="28"/>
        <v>0</v>
      </c>
      <c r="AL21" s="1052">
        <f t="shared" si="29"/>
        <v>0</v>
      </c>
      <c r="AM21" s="91">
        <f t="shared" si="30"/>
        <v>0</v>
      </c>
      <c r="AN21" s="91" t="str">
        <f t="shared" si="31"/>
        <v/>
      </c>
      <c r="AO21" s="1058">
        <f>+Parameter!$D$7</f>
        <v>0</v>
      </c>
      <c r="AP21" s="1054">
        <f t="shared" si="32"/>
        <v>0</v>
      </c>
      <c r="AQ21" s="385">
        <f>+Parameter!AH21</f>
        <v>0</v>
      </c>
      <c r="AR21" s="385">
        <f>+Parameter!AI21</f>
        <v>0</v>
      </c>
      <c r="AS21" s="379">
        <f>SUMIFS($I$4:$I$48,$F$4:$F$48,AQ19,$E$4:$E$48,AQ21)+SUMIFS($J$4:$J$48,$F$4:$F$48,AQ19,$E$4:$E$48,AQ21)+SUMIFS($H$4:$H$48,$F$4:$F$48,AQ19,$E$4:$E$48,AQ21)</f>
        <v>0</v>
      </c>
      <c r="AT21" s="379"/>
      <c r="AU21" s="385">
        <f>+Parameter!AL21</f>
        <v>0</v>
      </c>
      <c r="AV21" s="385">
        <f>+Parameter!AM21</f>
        <v>0</v>
      </c>
      <c r="AW21" s="379">
        <f>SUMIFS($I$4:$I$48,$F$4:$F$48,AQ19,$E$4:$E$48,AU21)+SUMIFS($J$4:$J$48,$F$4:$F$48,AQ19,$E$4:$E$48,AU21)+SUMIFS($H$4:$H$48,$F$4:$F$48,AQ19,$E$4:$E$48,AU21)</f>
        <v>0</v>
      </c>
      <c r="AX21" s="379"/>
      <c r="AY21" s="385">
        <f>+Parameter!AP21</f>
        <v>0</v>
      </c>
      <c r="AZ21" s="385">
        <f>+Parameter!AQ21</f>
        <v>0</v>
      </c>
      <c r="BA21" s="379">
        <f>SUMIFS($I$4:$I$48,$F$4:$F$48,AQ19,$E$4:$E$48,AY21)+SUMIFS($J$4:$J$48,$F$4:$F$48,AQ19,$E$4:$E$48,AY21)+SUMIFS($H$4:$H$48,$F$4:$F$48,AQ19,$E$4:$E$48,AY21)</f>
        <v>0</v>
      </c>
      <c r="BB21" s="371">
        <f>+Y2</f>
        <v>0</v>
      </c>
      <c r="BD21" s="268"/>
      <c r="BE21" s="274">
        <f>IF($I$2=AQ19,1,IF($I$2=Jahr!$M$7,1,0))</f>
        <v>1</v>
      </c>
      <c r="BF21" s="728">
        <v>1</v>
      </c>
      <c r="BG21" s="699">
        <f t="shared" si="33"/>
        <v>0</v>
      </c>
      <c r="BH21" s="699">
        <f t="shared" si="34"/>
        <v>0</v>
      </c>
      <c r="BI21" s="699">
        <f t="shared" si="35"/>
        <v>0</v>
      </c>
      <c r="BJ21" s="700">
        <f t="shared" si="36"/>
        <v>0</v>
      </c>
      <c r="BK21" s="700">
        <f t="shared" si="37"/>
        <v>0</v>
      </c>
      <c r="BL21" s="700">
        <f t="shared" si="38"/>
        <v>0</v>
      </c>
      <c r="BM21" s="701">
        <f t="shared" si="39"/>
        <v>0</v>
      </c>
      <c r="BN21" s="701">
        <f t="shared" si="40"/>
        <v>0</v>
      </c>
      <c r="BO21" s="701">
        <f t="shared" si="41"/>
        <v>0</v>
      </c>
      <c r="BP21" s="698">
        <f t="shared" si="42"/>
        <v>0</v>
      </c>
      <c r="BQ21" s="698">
        <f t="shared" si="43"/>
        <v>0</v>
      </c>
      <c r="BR21" s="698">
        <f t="shared" si="44"/>
        <v>0</v>
      </c>
      <c r="BS21" s="275">
        <f>SUMIFS($H$4:$H$48,$F$4:$F$48,AQ19,$B$4:$B$48,"&gt;0")</f>
        <v>0</v>
      </c>
      <c r="BT21" s="275">
        <f>SUMIFS($I$4:$I$48,$F$4:$F$48,AQ19,$B$4:$B$48,"&gt;0")</f>
        <v>0</v>
      </c>
      <c r="BU21" s="275">
        <f>SUMIFS($J$4:$J$48,$F$4:$F$48,AQ19,$B$4:$B$48,"&gt;0")</f>
        <v>0</v>
      </c>
      <c r="BV21" s="276"/>
      <c r="BW21" s="1056"/>
      <c r="BX21" s="1026"/>
    </row>
    <row r="22" spans="1:76" ht="13.35" customHeight="1" x14ac:dyDescent="0.45">
      <c r="A22" s="1003" t="str">
        <f t="shared" si="0"/>
        <v>!</v>
      </c>
      <c r="B22" s="721"/>
      <c r="C22" s="1180"/>
      <c r="D22" s="722"/>
      <c r="E22" s="585"/>
      <c r="F22" s="586"/>
      <c r="G22" s="592"/>
      <c r="H22" s="1195"/>
      <c r="I22" s="1192"/>
      <c r="J22" s="1196"/>
      <c r="K22" s="1057">
        <f t="shared" si="4"/>
        <v>0</v>
      </c>
      <c r="L22" s="1049">
        <f t="shared" si="2"/>
        <v>0</v>
      </c>
      <c r="M22" s="1050">
        <f t="shared" si="45"/>
        <v>0</v>
      </c>
      <c r="N22" s="1051">
        <f t="shared" si="5"/>
        <v>0</v>
      </c>
      <c r="O22" s="87">
        <f t="shared" si="6"/>
        <v>0</v>
      </c>
      <c r="P22" s="87" t="str">
        <f t="shared" si="7"/>
        <v/>
      </c>
      <c r="Q22" s="1052">
        <f t="shared" si="8"/>
        <v>0</v>
      </c>
      <c r="R22" s="87">
        <f t="shared" si="9"/>
        <v>0</v>
      </c>
      <c r="S22" s="87" t="str">
        <f t="shared" si="10"/>
        <v/>
      </c>
      <c r="T22" s="1052">
        <f t="shared" si="11"/>
        <v>0</v>
      </c>
      <c r="U22" s="87">
        <f t="shared" si="12"/>
        <v>0</v>
      </c>
      <c r="V22" s="87" t="str">
        <f t="shared" si="13"/>
        <v/>
      </c>
      <c r="W22" s="1052">
        <f t="shared" si="14"/>
        <v>1</v>
      </c>
      <c r="X22" s="87">
        <f t="shared" si="15"/>
        <v>0</v>
      </c>
      <c r="Y22" s="87">
        <f t="shared" si="16"/>
        <v>0</v>
      </c>
      <c r="Z22" s="1052">
        <f t="shared" si="17"/>
        <v>1</v>
      </c>
      <c r="AA22" s="87">
        <f t="shared" si="18"/>
        <v>0</v>
      </c>
      <c r="AB22" s="87">
        <f t="shared" si="19"/>
        <v>0</v>
      </c>
      <c r="AC22" s="1052">
        <f t="shared" si="20"/>
        <v>1</v>
      </c>
      <c r="AD22" s="87">
        <f t="shared" si="21"/>
        <v>0</v>
      </c>
      <c r="AE22" s="87">
        <f t="shared" si="22"/>
        <v>0</v>
      </c>
      <c r="AF22" s="1052">
        <f t="shared" si="23"/>
        <v>1</v>
      </c>
      <c r="AG22" s="87">
        <f t="shared" si="24"/>
        <v>0</v>
      </c>
      <c r="AH22" s="87">
        <f t="shared" si="25"/>
        <v>0</v>
      </c>
      <c r="AI22" s="1052">
        <f t="shared" si="26"/>
        <v>1</v>
      </c>
      <c r="AJ22" s="87">
        <f t="shared" si="27"/>
        <v>0</v>
      </c>
      <c r="AK22" s="87">
        <f t="shared" si="28"/>
        <v>0</v>
      </c>
      <c r="AL22" s="1052">
        <f t="shared" si="29"/>
        <v>0</v>
      </c>
      <c r="AM22" s="91">
        <f t="shared" si="30"/>
        <v>0</v>
      </c>
      <c r="AN22" s="91" t="str">
        <f t="shared" si="31"/>
        <v/>
      </c>
      <c r="AO22" s="1058">
        <f>+Parameter!$D$7</f>
        <v>0</v>
      </c>
      <c r="AP22" s="1054">
        <f t="shared" si="32"/>
        <v>0</v>
      </c>
      <c r="AQ22" s="385">
        <f>+Parameter!AH22</f>
        <v>0</v>
      </c>
      <c r="AR22" s="385">
        <f>+Parameter!AI22</f>
        <v>0</v>
      </c>
      <c r="AS22" s="379">
        <f>SUMIFS($I$4:$I$48,$F$4:$F$48,AQ19,$E$4:$E$48,AQ22)+SUMIFS($J$4:$J$48,$F$4:$F$48,AQ19,$E$4:$E$48,AQ22)+SUMIFS($H$4:$H$48,$F$4:$F$48,AQ19,$E$4:$E$48,AQ22)</f>
        <v>0</v>
      </c>
      <c r="AT22" s="379"/>
      <c r="AU22" s="385">
        <f>+Parameter!AL22</f>
        <v>0</v>
      </c>
      <c r="AV22" s="385">
        <f>+Parameter!AM22</f>
        <v>0</v>
      </c>
      <c r="AW22" s="379">
        <f>SUMIFS($I$4:$I$48,$F$4:$F$48,AQ19,$E$4:$E$48,AU22)+SUMIFS($J$4:$J$48,$F$4:$F$48,AQ19,$E$4:$E$48,AU22)+SUMIFS($H$4:$H$48,$F$4:$F$48,AQ19,$E$4:$E$48,AU22)</f>
        <v>0</v>
      </c>
      <c r="AX22" s="379"/>
      <c r="AY22" s="385">
        <f>+Parameter!AP22</f>
        <v>0</v>
      </c>
      <c r="AZ22" s="385">
        <f>+Parameter!AQ22</f>
        <v>0</v>
      </c>
      <c r="BA22" s="379">
        <f>SUMIFS($I$4:$I$48,$F$4:$F$48,AQ19,$E$4:$E$48,AY22)+SUMIFS($J$4:$J$48,$F$4:$F$48,AQ19,$E$4:$E$48,AY22)+SUMIFS($H$4:$H$48,$F$4:$F$48,AQ19,$E$4:$E$48,AY22)</f>
        <v>0</v>
      </c>
      <c r="BB22" s="386" t="str">
        <f>IF(BB23&lt;&gt;0,"Monatsende","")</f>
        <v/>
      </c>
      <c r="BD22" s="268"/>
      <c r="BE22" s="274">
        <f>IF($I$2=AQ19,1,IF($I$2=Jahr!$M$7,1,0))</f>
        <v>1</v>
      </c>
      <c r="BF22" s="728">
        <v>1</v>
      </c>
      <c r="BG22" s="699">
        <f t="shared" si="33"/>
        <v>0</v>
      </c>
      <c r="BH22" s="699">
        <f t="shared" si="34"/>
        <v>0</v>
      </c>
      <c r="BI22" s="699">
        <f t="shared" si="35"/>
        <v>0</v>
      </c>
      <c r="BJ22" s="700">
        <f t="shared" si="36"/>
        <v>0</v>
      </c>
      <c r="BK22" s="700">
        <f t="shared" si="37"/>
        <v>0</v>
      </c>
      <c r="BL22" s="700">
        <f t="shared" si="38"/>
        <v>0</v>
      </c>
      <c r="BM22" s="701">
        <f t="shared" si="39"/>
        <v>0</v>
      </c>
      <c r="BN22" s="701">
        <f t="shared" si="40"/>
        <v>0</v>
      </c>
      <c r="BO22" s="701">
        <f t="shared" si="41"/>
        <v>0</v>
      </c>
      <c r="BP22" s="698">
        <f t="shared" si="42"/>
        <v>0</v>
      </c>
      <c r="BQ22" s="698">
        <f t="shared" si="43"/>
        <v>0</v>
      </c>
      <c r="BR22" s="698">
        <f t="shared" si="44"/>
        <v>0</v>
      </c>
      <c r="BS22" s="270" t="s">
        <v>22</v>
      </c>
      <c r="BV22" s="1055"/>
      <c r="BW22" s="1056"/>
      <c r="BX22" s="1026"/>
    </row>
    <row r="23" spans="1:76" ht="13.35" customHeight="1" x14ac:dyDescent="0.45">
      <c r="A23" s="1003" t="str">
        <f t="shared" si="0"/>
        <v>!</v>
      </c>
      <c r="B23" s="721"/>
      <c r="C23" s="1180"/>
      <c r="D23" s="722"/>
      <c r="E23" s="585"/>
      <c r="F23" s="586"/>
      <c r="G23" s="592"/>
      <c r="H23" s="1195"/>
      <c r="I23" s="1192"/>
      <c r="J23" s="1196"/>
      <c r="K23" s="1057">
        <f t="shared" si="4"/>
        <v>0</v>
      </c>
      <c r="L23" s="1049">
        <f t="shared" si="2"/>
        <v>0</v>
      </c>
      <c r="M23" s="1050">
        <f t="shared" si="45"/>
        <v>0</v>
      </c>
      <c r="N23" s="1051">
        <f t="shared" si="5"/>
        <v>0</v>
      </c>
      <c r="O23" s="87">
        <f t="shared" si="6"/>
        <v>0</v>
      </c>
      <c r="P23" s="87" t="str">
        <f t="shared" si="7"/>
        <v/>
      </c>
      <c r="Q23" s="1052">
        <f t="shared" si="8"/>
        <v>0</v>
      </c>
      <c r="R23" s="87">
        <f t="shared" si="9"/>
        <v>0</v>
      </c>
      <c r="S23" s="87" t="str">
        <f t="shared" si="10"/>
        <v/>
      </c>
      <c r="T23" s="1052">
        <f t="shared" si="11"/>
        <v>0</v>
      </c>
      <c r="U23" s="87">
        <f t="shared" si="12"/>
        <v>0</v>
      </c>
      <c r="V23" s="87" t="str">
        <f t="shared" si="13"/>
        <v/>
      </c>
      <c r="W23" s="1052">
        <f t="shared" si="14"/>
        <v>1</v>
      </c>
      <c r="X23" s="87">
        <f t="shared" si="15"/>
        <v>0</v>
      </c>
      <c r="Y23" s="87">
        <f t="shared" si="16"/>
        <v>0</v>
      </c>
      <c r="Z23" s="1052">
        <f t="shared" si="17"/>
        <v>1</v>
      </c>
      <c r="AA23" s="87">
        <f t="shared" si="18"/>
        <v>0</v>
      </c>
      <c r="AB23" s="87">
        <f t="shared" si="19"/>
        <v>0</v>
      </c>
      <c r="AC23" s="1052">
        <f t="shared" si="20"/>
        <v>1</v>
      </c>
      <c r="AD23" s="87">
        <f t="shared" si="21"/>
        <v>0</v>
      </c>
      <c r="AE23" s="87">
        <f t="shared" si="22"/>
        <v>0</v>
      </c>
      <c r="AF23" s="1052">
        <f t="shared" si="23"/>
        <v>1</v>
      </c>
      <c r="AG23" s="87">
        <f t="shared" si="24"/>
        <v>0</v>
      </c>
      <c r="AH23" s="87">
        <f t="shared" si="25"/>
        <v>0</v>
      </c>
      <c r="AI23" s="1052">
        <f t="shared" si="26"/>
        <v>1</v>
      </c>
      <c r="AJ23" s="87">
        <f t="shared" si="27"/>
        <v>0</v>
      </c>
      <c r="AK23" s="87">
        <f t="shared" si="28"/>
        <v>0</v>
      </c>
      <c r="AL23" s="1052">
        <f t="shared" si="29"/>
        <v>0</v>
      </c>
      <c r="AM23" s="91">
        <f t="shared" si="30"/>
        <v>0</v>
      </c>
      <c r="AN23" s="91" t="str">
        <f t="shared" si="31"/>
        <v/>
      </c>
      <c r="AO23" s="1058">
        <f>+Parameter!$D$7</f>
        <v>0</v>
      </c>
      <c r="AP23" s="1054">
        <f t="shared" si="32"/>
        <v>0</v>
      </c>
      <c r="AQ23" s="387">
        <f>+Parameter!AH23</f>
        <v>0</v>
      </c>
      <c r="AR23" s="387">
        <f>+Parameter!AI23</f>
        <v>0</v>
      </c>
      <c r="AS23" s="379">
        <f>SUMIFS($I$4:$I$48,$F$4:$F$48,AQ19,$E$4:$E$48,AQ23)+SUMIFS($J$4:$J$48,$F$4:$F$48,AQ19,$E$4:$E$48,AQ23)+SUMIFS($H$4:$H$48,$F$4:$F$48,AQ19,$E$4:$E$48,AQ23)</f>
        <v>0</v>
      </c>
      <c r="AT23" s="382"/>
      <c r="AU23" s="387">
        <f>+Parameter!AL23</f>
        <v>0</v>
      </c>
      <c r="AV23" s="387">
        <f>+Parameter!AM23</f>
        <v>0</v>
      </c>
      <c r="AW23" s="379">
        <f>SUMIFS($I$4:$I$48,$F$4:$F$48,AQ19,$E$4:$E$48,AU23)+SUMIFS($J$4:$J$48,$F$4:$F$48,AQ19,$E$4:$E$48,AU23)+SUMIFS($H$4:$H$48,$F$4:$F$48,AQ19,$E$4:$E$48,AU23)</f>
        <v>0</v>
      </c>
      <c r="AX23" s="382"/>
      <c r="AY23" s="387">
        <f>+Parameter!AP23</f>
        <v>0</v>
      </c>
      <c r="AZ23" s="387">
        <f>+Parameter!AQ23</f>
        <v>0</v>
      </c>
      <c r="BA23" s="379">
        <f>SUMIFS($I$4:$I$48,$F$4:$F$48,AQ19,$E$4:$E$48,AY23)+SUMIFS($J$4:$J$48,$F$4:$F$48,AQ19,$E$4:$E$48,AY23)+SUMIFS($H$4:$H$48,$F$4:$F$48,AQ19,$E$4:$E$48,AY23)</f>
        <v>0</v>
      </c>
      <c r="BB23" s="375">
        <f>+Y3</f>
        <v>0</v>
      </c>
      <c r="BD23" s="268"/>
      <c r="BE23" s="274">
        <f>IF($I$2=AQ19,1,IF($I$2=Jahr!$M$7,1,0))</f>
        <v>1</v>
      </c>
      <c r="BF23" s="728">
        <v>1</v>
      </c>
      <c r="BG23" s="702">
        <f t="shared" si="33"/>
        <v>0</v>
      </c>
      <c r="BH23" s="702">
        <f t="shared" si="34"/>
        <v>0</v>
      </c>
      <c r="BI23" s="702">
        <f t="shared" si="35"/>
        <v>0</v>
      </c>
      <c r="BJ23" s="703">
        <f t="shared" si="36"/>
        <v>0</v>
      </c>
      <c r="BK23" s="703">
        <f t="shared" si="37"/>
        <v>0</v>
      </c>
      <c r="BL23" s="703">
        <f t="shared" si="38"/>
        <v>0</v>
      </c>
      <c r="BM23" s="704">
        <f t="shared" si="39"/>
        <v>0</v>
      </c>
      <c r="BN23" s="704">
        <f t="shared" si="40"/>
        <v>0</v>
      </c>
      <c r="BO23" s="704">
        <f t="shared" si="41"/>
        <v>0</v>
      </c>
      <c r="BP23" s="705">
        <f t="shared" si="42"/>
        <v>0</v>
      </c>
      <c r="BQ23" s="705">
        <f t="shared" si="43"/>
        <v>0</v>
      </c>
      <c r="BR23" s="705">
        <f t="shared" si="44"/>
        <v>0</v>
      </c>
      <c r="BS23" s="277">
        <f>SUMIFS($H$4:$H$48,$F$4:$F$48,AQ19)</f>
        <v>0</v>
      </c>
      <c r="BT23" s="277">
        <f>SUMIFS($I$4:$I$48,$F$4:$F$48,AQ19)</f>
        <v>0</v>
      </c>
      <c r="BU23" s="277">
        <f>SUMIFS($J$4:$J$48,$F$4:$F$48,AQ19)</f>
        <v>0</v>
      </c>
      <c r="BV23" s="278">
        <f>IF($AP$2=0,+BW23-BB19,0)</f>
        <v>0</v>
      </c>
      <c r="BW23" s="1059">
        <f>+Y$50</f>
        <v>0</v>
      </c>
      <c r="BX23" s="1026"/>
    </row>
    <row r="24" spans="1:76" ht="13.35" customHeight="1" x14ac:dyDescent="0.45">
      <c r="A24" s="1003" t="str">
        <f t="shared" si="0"/>
        <v>!</v>
      </c>
      <c r="B24" s="721"/>
      <c r="C24" s="1180"/>
      <c r="D24" s="722"/>
      <c r="E24" s="585"/>
      <c r="F24" s="586"/>
      <c r="G24" s="592"/>
      <c r="H24" s="1195"/>
      <c r="I24" s="1192"/>
      <c r="J24" s="1196"/>
      <c r="K24" s="1057">
        <f t="shared" si="4"/>
        <v>0</v>
      </c>
      <c r="L24" s="1049">
        <f t="shared" si="2"/>
        <v>0</v>
      </c>
      <c r="M24" s="1050">
        <f t="shared" si="45"/>
        <v>0</v>
      </c>
      <c r="N24" s="1051">
        <f t="shared" si="5"/>
        <v>0</v>
      </c>
      <c r="O24" s="87">
        <f t="shared" si="6"/>
        <v>0</v>
      </c>
      <c r="P24" s="87" t="str">
        <f t="shared" si="7"/>
        <v/>
      </c>
      <c r="Q24" s="1052">
        <f t="shared" si="8"/>
        <v>0</v>
      </c>
      <c r="R24" s="87">
        <f t="shared" si="9"/>
        <v>0</v>
      </c>
      <c r="S24" s="87" t="str">
        <f t="shared" si="10"/>
        <v/>
      </c>
      <c r="T24" s="1052">
        <f t="shared" si="11"/>
        <v>0</v>
      </c>
      <c r="U24" s="87">
        <f t="shared" si="12"/>
        <v>0</v>
      </c>
      <c r="V24" s="87" t="str">
        <f t="shared" si="13"/>
        <v/>
      </c>
      <c r="W24" s="1052">
        <f t="shared" si="14"/>
        <v>1</v>
      </c>
      <c r="X24" s="87">
        <f t="shared" si="15"/>
        <v>0</v>
      </c>
      <c r="Y24" s="87">
        <f t="shared" si="16"/>
        <v>0</v>
      </c>
      <c r="Z24" s="1052">
        <f t="shared" si="17"/>
        <v>1</v>
      </c>
      <c r="AA24" s="87">
        <f t="shared" si="18"/>
        <v>0</v>
      </c>
      <c r="AB24" s="87">
        <f t="shared" si="19"/>
        <v>0</v>
      </c>
      <c r="AC24" s="1052">
        <f t="shared" si="20"/>
        <v>1</v>
      </c>
      <c r="AD24" s="87">
        <f t="shared" si="21"/>
        <v>0</v>
      </c>
      <c r="AE24" s="87">
        <f t="shared" si="22"/>
        <v>0</v>
      </c>
      <c r="AF24" s="1052">
        <f t="shared" si="23"/>
        <v>1</v>
      </c>
      <c r="AG24" s="87">
        <f t="shared" si="24"/>
        <v>0</v>
      </c>
      <c r="AH24" s="87">
        <f t="shared" si="25"/>
        <v>0</v>
      </c>
      <c r="AI24" s="1052">
        <f t="shared" si="26"/>
        <v>1</v>
      </c>
      <c r="AJ24" s="87">
        <f t="shared" si="27"/>
        <v>0</v>
      </c>
      <c r="AK24" s="87">
        <f t="shared" si="28"/>
        <v>0</v>
      </c>
      <c r="AL24" s="1052">
        <f t="shared" si="29"/>
        <v>0</v>
      </c>
      <c r="AM24" s="91">
        <f t="shared" si="30"/>
        <v>0</v>
      </c>
      <c r="AN24" s="91" t="str">
        <f t="shared" si="31"/>
        <v/>
      </c>
      <c r="AO24" s="1053">
        <f>IF(AP24="E",1,0)</f>
        <v>0</v>
      </c>
      <c r="AP24" s="1054">
        <f t="shared" si="32"/>
        <v>0</v>
      </c>
      <c r="AQ24" s="219" t="str">
        <f>+Parameter!AH24</f>
        <v>#</v>
      </c>
      <c r="AR24" s="631"/>
      <c r="AS24" s="632">
        <f>SUM(AS25:AS28)</f>
        <v>0</v>
      </c>
      <c r="AT24" s="632"/>
      <c r="AU24" s="632"/>
      <c r="AV24" s="632"/>
      <c r="AW24" s="632">
        <f>SUM(AW25:AW28)</f>
        <v>0</v>
      </c>
      <c r="AX24" s="632"/>
      <c r="AY24" s="632"/>
      <c r="AZ24" s="632"/>
      <c r="BA24" s="632">
        <f>SUM(BA25:BA28)</f>
        <v>0</v>
      </c>
      <c r="BB24" s="634">
        <f>+BA24+AW24+AS24</f>
        <v>0</v>
      </c>
      <c r="BD24" s="268"/>
      <c r="BE24" s="274">
        <f>IF($I$2=AQ24,1,IF($I$2=Jahr!$M$7,1,0))</f>
        <v>1</v>
      </c>
      <c r="BF24" s="728">
        <v>1</v>
      </c>
      <c r="BG24" s="227"/>
      <c r="BH24" s="227"/>
      <c r="BI24" s="227"/>
      <c r="BJ24" s="227"/>
      <c r="BK24" s="227"/>
      <c r="BL24" s="227"/>
      <c r="BM24" s="227"/>
      <c r="BN24" s="227"/>
      <c r="BO24" s="227"/>
      <c r="BP24" s="273"/>
      <c r="BQ24" s="273"/>
      <c r="BR24" s="273"/>
      <c r="BV24" s="1055"/>
      <c r="BW24" s="1056"/>
      <c r="BX24" s="1026"/>
    </row>
    <row r="25" spans="1:76" ht="13.35" customHeight="1" x14ac:dyDescent="0.45">
      <c r="A25" s="1003" t="str">
        <f t="shared" si="0"/>
        <v>!</v>
      </c>
      <c r="B25" s="721"/>
      <c r="C25" s="1180"/>
      <c r="D25" s="722"/>
      <c r="E25" s="585"/>
      <c r="F25" s="586"/>
      <c r="G25" s="592"/>
      <c r="H25" s="1195"/>
      <c r="I25" s="1192"/>
      <c r="J25" s="1196"/>
      <c r="K25" s="1057">
        <f t="shared" si="4"/>
        <v>0</v>
      </c>
      <c r="L25" s="1049">
        <f t="shared" si="2"/>
        <v>0</v>
      </c>
      <c r="M25" s="1050">
        <f t="shared" si="3"/>
        <v>0</v>
      </c>
      <c r="N25" s="1051">
        <f t="shared" si="5"/>
        <v>0</v>
      </c>
      <c r="O25" s="87">
        <f t="shared" si="6"/>
        <v>0</v>
      </c>
      <c r="P25" s="87" t="str">
        <f t="shared" si="7"/>
        <v/>
      </c>
      <c r="Q25" s="1052">
        <f t="shared" si="8"/>
        <v>0</v>
      </c>
      <c r="R25" s="87">
        <f t="shared" si="9"/>
        <v>0</v>
      </c>
      <c r="S25" s="87" t="str">
        <f t="shared" si="10"/>
        <v/>
      </c>
      <c r="T25" s="1052">
        <f t="shared" si="11"/>
        <v>0</v>
      </c>
      <c r="U25" s="87">
        <f t="shared" si="12"/>
        <v>0</v>
      </c>
      <c r="V25" s="87" t="str">
        <f t="shared" si="13"/>
        <v/>
      </c>
      <c r="W25" s="1052">
        <f t="shared" si="14"/>
        <v>1</v>
      </c>
      <c r="X25" s="87">
        <f t="shared" si="15"/>
        <v>0</v>
      </c>
      <c r="Y25" s="87">
        <f t="shared" si="16"/>
        <v>0</v>
      </c>
      <c r="Z25" s="1052">
        <f t="shared" si="17"/>
        <v>1</v>
      </c>
      <c r="AA25" s="87">
        <f t="shared" si="18"/>
        <v>0</v>
      </c>
      <c r="AB25" s="87">
        <f t="shared" si="19"/>
        <v>0</v>
      </c>
      <c r="AC25" s="1052">
        <f t="shared" si="20"/>
        <v>1</v>
      </c>
      <c r="AD25" s="87">
        <f t="shared" si="21"/>
        <v>0</v>
      </c>
      <c r="AE25" s="87">
        <f t="shared" si="22"/>
        <v>0</v>
      </c>
      <c r="AF25" s="1052">
        <f t="shared" si="23"/>
        <v>1</v>
      </c>
      <c r="AG25" s="87">
        <f t="shared" si="24"/>
        <v>0</v>
      </c>
      <c r="AH25" s="87">
        <f t="shared" si="25"/>
        <v>0</v>
      </c>
      <c r="AI25" s="1052">
        <f t="shared" si="26"/>
        <v>1</v>
      </c>
      <c r="AJ25" s="87">
        <f t="shared" si="27"/>
        <v>0</v>
      </c>
      <c r="AK25" s="87">
        <f t="shared" si="28"/>
        <v>0</v>
      </c>
      <c r="AL25" s="1052">
        <f t="shared" si="29"/>
        <v>0</v>
      </c>
      <c r="AM25" s="91">
        <f t="shared" si="30"/>
        <v>0</v>
      </c>
      <c r="AN25" s="91" t="str">
        <f t="shared" si="31"/>
        <v/>
      </c>
      <c r="AO25" s="1058">
        <f>+Parameter!$D$8</f>
        <v>0</v>
      </c>
      <c r="AP25" s="1054">
        <f t="shared" si="32"/>
        <v>0</v>
      </c>
      <c r="AQ25" s="389">
        <f>+Parameter!AH25</f>
        <v>0</v>
      </c>
      <c r="AR25" s="390">
        <f>+Parameter!AI25</f>
        <v>0</v>
      </c>
      <c r="AS25" s="388">
        <f>SUMIFS($I$4:$I$48,$F$4:$F$48,AQ24,$E$4:$E$48,AQ25)+SUMIFS($J$4:$J$48,$F$4:$F$48,AQ24,$E$4:$E$48,AQ25)+SUMIFS($H$4:$H$48,$F$4:$F$48,AQ24,$E$4:$E$48,AQ25)</f>
        <v>0</v>
      </c>
      <c r="AT25" s="388"/>
      <c r="AU25" s="389">
        <f>+Parameter!AL25</f>
        <v>0</v>
      </c>
      <c r="AV25" s="390">
        <f>+Parameter!AM25</f>
        <v>0</v>
      </c>
      <c r="AW25" s="388">
        <f>SUMIFS($I$4:$I$48,$F$4:$F$48,AQ24,$E$4:$E$48,AU25)+SUMIFS($J$4:$J$48,$F$4:$F$48,AQ24,$E$4:$E$48,AU25)+SUMIFS($H$4:$H$48,$F$4:$F$48,AQ24,$E$4:$E$48,AU25)</f>
        <v>0</v>
      </c>
      <c r="AX25" s="388"/>
      <c r="AY25" s="389">
        <f>+Parameter!AP25</f>
        <v>0</v>
      </c>
      <c r="AZ25" s="390">
        <f>+Parameter!AQ25</f>
        <v>0</v>
      </c>
      <c r="BA25" s="388">
        <f>SUMIFS($I$4:$I$48,$F$4:$F$48,AQ24,$E$4:$E$48,AY25)+SUMIFS($J$4:$J$48,$F$4:$F$48,AQ24,$E$4:$E$48,AY25)+SUMIFS($H$4:$H$48,$F$4:$F$48,AQ24,$E$4:$E$48,AY25)</f>
        <v>0</v>
      </c>
      <c r="BB25" s="370" t="str">
        <f>IF(AND($B$50="y",BB26&lt;&gt;0),"aktuell","")</f>
        <v/>
      </c>
      <c r="BD25" s="268"/>
      <c r="BE25" s="274">
        <f>IF($I$2=AQ24,1,IF($I$2=Jahr!$M$7,1,0))</f>
        <v>1</v>
      </c>
      <c r="BF25" s="728">
        <v>1</v>
      </c>
      <c r="BG25" s="699">
        <f t="shared" si="33"/>
        <v>0</v>
      </c>
      <c r="BH25" s="699">
        <f t="shared" si="34"/>
        <v>0</v>
      </c>
      <c r="BI25" s="699">
        <f t="shared" si="35"/>
        <v>0</v>
      </c>
      <c r="BJ25" s="700">
        <f t="shared" si="36"/>
        <v>0</v>
      </c>
      <c r="BK25" s="700">
        <f t="shared" si="37"/>
        <v>0</v>
      </c>
      <c r="BL25" s="700">
        <f t="shared" si="38"/>
        <v>0</v>
      </c>
      <c r="BM25" s="701">
        <f t="shared" si="39"/>
        <v>0</v>
      </c>
      <c r="BN25" s="701">
        <f t="shared" si="40"/>
        <v>0</v>
      </c>
      <c r="BO25" s="701">
        <f t="shared" si="41"/>
        <v>0</v>
      </c>
      <c r="BP25" s="698">
        <f t="shared" si="42"/>
        <v>0</v>
      </c>
      <c r="BQ25" s="698">
        <f t="shared" si="43"/>
        <v>0</v>
      </c>
      <c r="BR25" s="698">
        <f t="shared" si="44"/>
        <v>0</v>
      </c>
      <c r="BS25" s="270" t="s">
        <v>8</v>
      </c>
      <c r="BV25" s="1055"/>
      <c r="BW25" s="1056"/>
      <c r="BX25" s="1026"/>
    </row>
    <row r="26" spans="1:76" ht="13.35" customHeight="1" x14ac:dyDescent="0.45">
      <c r="A26" s="1003" t="str">
        <f t="shared" si="0"/>
        <v>!</v>
      </c>
      <c r="B26" s="721"/>
      <c r="C26" s="1180"/>
      <c r="D26" s="722"/>
      <c r="E26" s="731"/>
      <c r="F26" s="732"/>
      <c r="G26" s="592"/>
      <c r="H26" s="1195"/>
      <c r="I26" s="1192"/>
      <c r="J26" s="1196"/>
      <c r="K26" s="1057">
        <f t="shared" si="4"/>
        <v>0</v>
      </c>
      <c r="L26" s="1049">
        <f t="shared" si="2"/>
        <v>0</v>
      </c>
      <c r="M26" s="1050">
        <f t="shared" ref="M26:M35" si="46">IF(AND(B26&gt;0,B26&lt;&gt;"x",M25&lt;&gt;0),+M25+1,0)</f>
        <v>0</v>
      </c>
      <c r="N26" s="1051">
        <f t="shared" si="5"/>
        <v>0</v>
      </c>
      <c r="O26" s="87">
        <f t="shared" si="6"/>
        <v>0</v>
      </c>
      <c r="P26" s="87" t="str">
        <f t="shared" si="7"/>
        <v/>
      </c>
      <c r="Q26" s="1052">
        <f t="shared" si="8"/>
        <v>0</v>
      </c>
      <c r="R26" s="87">
        <f t="shared" si="9"/>
        <v>0</v>
      </c>
      <c r="S26" s="87" t="str">
        <f t="shared" si="10"/>
        <v/>
      </c>
      <c r="T26" s="1052">
        <f t="shared" si="11"/>
        <v>0</v>
      </c>
      <c r="U26" s="87">
        <f t="shared" si="12"/>
        <v>0</v>
      </c>
      <c r="V26" s="87" t="str">
        <f t="shared" si="13"/>
        <v/>
      </c>
      <c r="W26" s="1052">
        <f t="shared" si="14"/>
        <v>1</v>
      </c>
      <c r="X26" s="87">
        <f t="shared" si="15"/>
        <v>0</v>
      </c>
      <c r="Y26" s="87">
        <f t="shared" si="16"/>
        <v>0</v>
      </c>
      <c r="Z26" s="1052">
        <f t="shared" si="17"/>
        <v>1</v>
      </c>
      <c r="AA26" s="87">
        <f t="shared" si="18"/>
        <v>0</v>
      </c>
      <c r="AB26" s="87">
        <f t="shared" si="19"/>
        <v>0</v>
      </c>
      <c r="AC26" s="1052">
        <f t="shared" si="20"/>
        <v>1</v>
      </c>
      <c r="AD26" s="87">
        <f t="shared" si="21"/>
        <v>0</v>
      </c>
      <c r="AE26" s="87">
        <f t="shared" si="22"/>
        <v>0</v>
      </c>
      <c r="AF26" s="1052">
        <f t="shared" si="23"/>
        <v>1</v>
      </c>
      <c r="AG26" s="87">
        <f t="shared" si="24"/>
        <v>0</v>
      </c>
      <c r="AH26" s="87">
        <f t="shared" si="25"/>
        <v>0</v>
      </c>
      <c r="AI26" s="1052">
        <f t="shared" si="26"/>
        <v>1</v>
      </c>
      <c r="AJ26" s="87">
        <f t="shared" si="27"/>
        <v>0</v>
      </c>
      <c r="AK26" s="87">
        <f t="shared" si="28"/>
        <v>0</v>
      </c>
      <c r="AL26" s="1052">
        <f t="shared" si="29"/>
        <v>0</v>
      </c>
      <c r="AM26" s="91">
        <f t="shared" si="30"/>
        <v>0</v>
      </c>
      <c r="AN26" s="91" t="str">
        <f t="shared" si="31"/>
        <v/>
      </c>
      <c r="AO26" s="1058">
        <f>+Parameter!$D$8</f>
        <v>0</v>
      </c>
      <c r="AP26" s="1054">
        <f t="shared" si="32"/>
        <v>0</v>
      </c>
      <c r="AQ26" s="390">
        <f>+Parameter!AH26</f>
        <v>0</v>
      </c>
      <c r="AR26" s="390">
        <f>+Parameter!AI26</f>
        <v>0</v>
      </c>
      <c r="AS26" s="388">
        <f>SUMIFS($I$4:$I$48,$F$4:$F$48,AQ24,$E$4:$E$48,AQ26)+SUMIFS($J$4:$J$48,$F$4:$F$48,AQ24,$E$4:$E$48,AQ26)+SUMIFS($H$4:$H$48,$F$4:$F$48,AQ24,$E$4:$E$48,AQ26)</f>
        <v>0</v>
      </c>
      <c r="AT26" s="388"/>
      <c r="AU26" s="390">
        <f>+Parameter!AL26</f>
        <v>0</v>
      </c>
      <c r="AV26" s="390">
        <f>+Parameter!AM26</f>
        <v>0</v>
      </c>
      <c r="AW26" s="388">
        <f>SUMIFS($I$4:$I$48,$F$4:$F$48,AQ24,$E$4:$E$48,AU26)+SUMIFS($J$4:$J$48,$F$4:$F$48,AQ24,$E$4:$E$48,AU26)+SUMIFS($H$4:$H$48,$F$4:$F$48,AQ24,$E$4:$E$48,AU26)</f>
        <v>0</v>
      </c>
      <c r="AX26" s="388"/>
      <c r="AY26" s="390">
        <f>+Parameter!AP26</f>
        <v>0</v>
      </c>
      <c r="AZ26" s="390">
        <f>+Parameter!AQ26</f>
        <v>0</v>
      </c>
      <c r="BA26" s="388">
        <f>SUMIFS($I$4:$I$48,$F$4:$F$48,AQ24,$E$4:$E$48,AY26)+SUMIFS($J$4:$J$48,$F$4:$F$48,AQ24,$E$4:$E$48,AY26)+SUMIFS($H$4:$H$48,$F$4:$F$48,AQ24,$E$4:$E$48,AY26)</f>
        <v>0</v>
      </c>
      <c r="BB26" s="371">
        <f>+AB2</f>
        <v>0</v>
      </c>
      <c r="BD26" s="268"/>
      <c r="BE26" s="274">
        <f>IF($I$2=AQ24,1,IF($I$2=Jahr!$M$7,1,0))</f>
        <v>1</v>
      </c>
      <c r="BF26" s="728">
        <v>1</v>
      </c>
      <c r="BG26" s="699">
        <f t="shared" si="33"/>
        <v>0</v>
      </c>
      <c r="BH26" s="699">
        <f t="shared" si="34"/>
        <v>0</v>
      </c>
      <c r="BI26" s="699">
        <f t="shared" si="35"/>
        <v>0</v>
      </c>
      <c r="BJ26" s="700">
        <f t="shared" si="36"/>
        <v>0</v>
      </c>
      <c r="BK26" s="700">
        <f t="shared" si="37"/>
        <v>0</v>
      </c>
      <c r="BL26" s="700">
        <f t="shared" si="38"/>
        <v>0</v>
      </c>
      <c r="BM26" s="701">
        <f t="shared" si="39"/>
        <v>0</v>
      </c>
      <c r="BN26" s="701">
        <f t="shared" si="40"/>
        <v>0</v>
      </c>
      <c r="BO26" s="701">
        <f t="shared" si="41"/>
        <v>0</v>
      </c>
      <c r="BP26" s="698">
        <f t="shared" si="42"/>
        <v>0</v>
      </c>
      <c r="BQ26" s="698">
        <f t="shared" si="43"/>
        <v>0</v>
      </c>
      <c r="BR26" s="698">
        <f t="shared" si="44"/>
        <v>0</v>
      </c>
      <c r="BS26" s="275">
        <f>SUMIFS($H$4:$H$48,$F$4:$F$48,AQ24,$B$4:$B$48,"&gt;0")</f>
        <v>0</v>
      </c>
      <c r="BT26" s="275">
        <f>SUMIFS($I$4:$I$48,$F$4:$F$48,AQ24,$B$4:$B$48,"&gt;0")</f>
        <v>0</v>
      </c>
      <c r="BU26" s="275">
        <f>SUMIFS($J$4:$J$48,$F$4:$F$48,AQ24,$B$4:$B$48,"&gt;0")</f>
        <v>0</v>
      </c>
      <c r="BV26" s="276"/>
      <c r="BW26" s="1056"/>
      <c r="BX26" s="1026"/>
    </row>
    <row r="27" spans="1:76" ht="13.35" customHeight="1" x14ac:dyDescent="0.45">
      <c r="A27" s="1003" t="str">
        <f t="shared" si="0"/>
        <v>!</v>
      </c>
      <c r="B27" s="721"/>
      <c r="C27" s="1180"/>
      <c r="D27" s="722"/>
      <c r="E27" s="585"/>
      <c r="F27" s="586"/>
      <c r="G27" s="592"/>
      <c r="H27" s="1195"/>
      <c r="I27" s="1192"/>
      <c r="J27" s="1196"/>
      <c r="K27" s="1057">
        <f t="shared" si="4"/>
        <v>0</v>
      </c>
      <c r="L27" s="1049">
        <f t="shared" si="2"/>
        <v>0</v>
      </c>
      <c r="M27" s="1050">
        <f t="shared" si="46"/>
        <v>0</v>
      </c>
      <c r="N27" s="1051">
        <f t="shared" si="5"/>
        <v>0</v>
      </c>
      <c r="O27" s="87">
        <f t="shared" si="6"/>
        <v>0</v>
      </c>
      <c r="P27" s="87" t="str">
        <f t="shared" si="7"/>
        <v/>
      </c>
      <c r="Q27" s="1052">
        <f t="shared" si="8"/>
        <v>0</v>
      </c>
      <c r="R27" s="87">
        <f t="shared" si="9"/>
        <v>0</v>
      </c>
      <c r="S27" s="87" t="str">
        <f t="shared" si="10"/>
        <v/>
      </c>
      <c r="T27" s="1052">
        <f t="shared" si="11"/>
        <v>0</v>
      </c>
      <c r="U27" s="87">
        <f t="shared" si="12"/>
        <v>0</v>
      </c>
      <c r="V27" s="87" t="str">
        <f t="shared" si="13"/>
        <v/>
      </c>
      <c r="W27" s="1052">
        <f t="shared" si="14"/>
        <v>1</v>
      </c>
      <c r="X27" s="87">
        <f t="shared" si="15"/>
        <v>0</v>
      </c>
      <c r="Y27" s="87">
        <f t="shared" si="16"/>
        <v>0</v>
      </c>
      <c r="Z27" s="1052">
        <f t="shared" si="17"/>
        <v>1</v>
      </c>
      <c r="AA27" s="87">
        <f t="shared" si="18"/>
        <v>0</v>
      </c>
      <c r="AB27" s="87">
        <f t="shared" si="19"/>
        <v>0</v>
      </c>
      <c r="AC27" s="1052">
        <f t="shared" si="20"/>
        <v>1</v>
      </c>
      <c r="AD27" s="87">
        <f t="shared" si="21"/>
        <v>0</v>
      </c>
      <c r="AE27" s="87">
        <f t="shared" si="22"/>
        <v>0</v>
      </c>
      <c r="AF27" s="1052">
        <f t="shared" si="23"/>
        <v>1</v>
      </c>
      <c r="AG27" s="87">
        <f t="shared" si="24"/>
        <v>0</v>
      </c>
      <c r="AH27" s="87">
        <f t="shared" si="25"/>
        <v>0</v>
      </c>
      <c r="AI27" s="1052">
        <f t="shared" si="26"/>
        <v>1</v>
      </c>
      <c r="AJ27" s="87">
        <f t="shared" si="27"/>
        <v>0</v>
      </c>
      <c r="AK27" s="87">
        <f t="shared" si="28"/>
        <v>0</v>
      </c>
      <c r="AL27" s="1052">
        <f t="shared" si="29"/>
        <v>0</v>
      </c>
      <c r="AM27" s="91">
        <f t="shared" si="30"/>
        <v>0</v>
      </c>
      <c r="AN27" s="91" t="str">
        <f t="shared" si="31"/>
        <v/>
      </c>
      <c r="AO27" s="1058">
        <f>+Parameter!$D$8</f>
        <v>0</v>
      </c>
      <c r="AP27" s="1054">
        <f t="shared" si="32"/>
        <v>0</v>
      </c>
      <c r="AQ27" s="390">
        <f>+Parameter!AH27</f>
        <v>0</v>
      </c>
      <c r="AR27" s="390">
        <f>+Parameter!AI27</f>
        <v>0</v>
      </c>
      <c r="AS27" s="388">
        <f>SUMIFS($I$4:$I$48,$F$4:$F$48,AQ24,$E$4:$E$48,AQ27)+SUMIFS($J$4:$J$48,$F$4:$F$48,AQ24,$E$4:$E$48,AQ27)+SUMIFS($H$4:$H$48,$F$4:$F$48,AQ24,$E$4:$E$48,AQ27)</f>
        <v>0</v>
      </c>
      <c r="AT27" s="388"/>
      <c r="AU27" s="390">
        <f>+Parameter!AL27</f>
        <v>0</v>
      </c>
      <c r="AV27" s="390">
        <f>+Parameter!AM27</f>
        <v>0</v>
      </c>
      <c r="AW27" s="388">
        <f>SUMIFS($I$4:$I$48,$F$4:$F$48,AQ24,$E$4:$E$48,AU27)+SUMIFS($J$4:$J$48,$F$4:$F$48,AQ24,$E$4:$E$48,AU27)+SUMIFS($H$4:$H$48,$F$4:$F$48,AQ24,$E$4:$E$48,AU27)</f>
        <v>0</v>
      </c>
      <c r="AX27" s="388"/>
      <c r="AY27" s="390">
        <f>+Parameter!AP27</f>
        <v>0</v>
      </c>
      <c r="AZ27" s="390">
        <f>+Parameter!AQ27</f>
        <v>0</v>
      </c>
      <c r="BA27" s="388">
        <f>SUMIFS($I$4:$I$48,$F$4:$F$48,AQ24,$E$4:$E$48,AY27)+SUMIFS($J$4:$J$48,$F$4:$F$48,AQ24,$E$4:$E$48,AY27)+SUMIFS($H$4:$H$48,$F$4:$F$48,AQ24,$E$4:$E$48,AY27)</f>
        <v>0</v>
      </c>
      <c r="BB27" s="372" t="str">
        <f>IF(BB28&lt;&gt;0,"Monatsende","")</f>
        <v/>
      </c>
      <c r="BD27" s="268"/>
      <c r="BE27" s="274">
        <f>IF($I$2=AQ24,1,IF($I$2=Jahr!$M$7,1,0))</f>
        <v>1</v>
      </c>
      <c r="BF27" s="728">
        <v>1</v>
      </c>
      <c r="BG27" s="699">
        <f t="shared" si="33"/>
        <v>0</v>
      </c>
      <c r="BH27" s="699">
        <f t="shared" si="34"/>
        <v>0</v>
      </c>
      <c r="BI27" s="699">
        <f t="shared" si="35"/>
        <v>0</v>
      </c>
      <c r="BJ27" s="700">
        <f t="shared" si="36"/>
        <v>0</v>
      </c>
      <c r="BK27" s="700">
        <f t="shared" si="37"/>
        <v>0</v>
      </c>
      <c r="BL27" s="700">
        <f t="shared" si="38"/>
        <v>0</v>
      </c>
      <c r="BM27" s="701">
        <f t="shared" si="39"/>
        <v>0</v>
      </c>
      <c r="BN27" s="701">
        <f t="shared" si="40"/>
        <v>0</v>
      </c>
      <c r="BO27" s="701">
        <f t="shared" si="41"/>
        <v>0</v>
      </c>
      <c r="BP27" s="698">
        <f t="shared" si="42"/>
        <v>0</v>
      </c>
      <c r="BQ27" s="698">
        <f t="shared" si="43"/>
        <v>0</v>
      </c>
      <c r="BR27" s="698">
        <f t="shared" si="44"/>
        <v>0</v>
      </c>
      <c r="BS27" s="270" t="s">
        <v>22</v>
      </c>
      <c r="BV27" s="1055"/>
      <c r="BW27" s="1056"/>
      <c r="BX27" s="1026"/>
    </row>
    <row r="28" spans="1:76" ht="13.35" customHeight="1" x14ac:dyDescent="0.45">
      <c r="A28" s="1003" t="str">
        <f t="shared" si="0"/>
        <v>!</v>
      </c>
      <c r="B28" s="721"/>
      <c r="C28" s="1180"/>
      <c r="D28" s="722"/>
      <c r="E28" s="585"/>
      <c r="F28" s="586"/>
      <c r="G28" s="592"/>
      <c r="H28" s="1195"/>
      <c r="I28" s="1192"/>
      <c r="J28" s="1196"/>
      <c r="K28" s="1057">
        <f t="shared" si="4"/>
        <v>0</v>
      </c>
      <c r="L28" s="1049">
        <f t="shared" si="2"/>
        <v>0</v>
      </c>
      <c r="M28" s="1050">
        <f t="shared" si="46"/>
        <v>0</v>
      </c>
      <c r="N28" s="1051">
        <f t="shared" si="5"/>
        <v>0</v>
      </c>
      <c r="O28" s="87">
        <f t="shared" si="6"/>
        <v>0</v>
      </c>
      <c r="P28" s="87" t="str">
        <f t="shared" si="7"/>
        <v/>
      </c>
      <c r="Q28" s="1052">
        <f t="shared" si="8"/>
        <v>0</v>
      </c>
      <c r="R28" s="87">
        <f t="shared" si="9"/>
        <v>0</v>
      </c>
      <c r="S28" s="87" t="str">
        <f t="shared" si="10"/>
        <v/>
      </c>
      <c r="T28" s="1052">
        <f t="shared" si="11"/>
        <v>0</v>
      </c>
      <c r="U28" s="87">
        <f t="shared" si="12"/>
        <v>0</v>
      </c>
      <c r="V28" s="87" t="str">
        <f t="shared" si="13"/>
        <v/>
      </c>
      <c r="W28" s="1052">
        <f t="shared" si="14"/>
        <v>1</v>
      </c>
      <c r="X28" s="87">
        <f t="shared" si="15"/>
        <v>0</v>
      </c>
      <c r="Y28" s="87">
        <f t="shared" si="16"/>
        <v>0</v>
      </c>
      <c r="Z28" s="1052">
        <f t="shared" si="17"/>
        <v>1</v>
      </c>
      <c r="AA28" s="87">
        <f t="shared" si="18"/>
        <v>0</v>
      </c>
      <c r="AB28" s="87">
        <f t="shared" si="19"/>
        <v>0</v>
      </c>
      <c r="AC28" s="1052">
        <f t="shared" si="20"/>
        <v>1</v>
      </c>
      <c r="AD28" s="87">
        <f t="shared" si="21"/>
        <v>0</v>
      </c>
      <c r="AE28" s="87">
        <f t="shared" si="22"/>
        <v>0</v>
      </c>
      <c r="AF28" s="1052">
        <f t="shared" si="23"/>
        <v>1</v>
      </c>
      <c r="AG28" s="87">
        <f t="shared" si="24"/>
        <v>0</v>
      </c>
      <c r="AH28" s="87">
        <f t="shared" si="25"/>
        <v>0</v>
      </c>
      <c r="AI28" s="1052">
        <f t="shared" si="26"/>
        <v>1</v>
      </c>
      <c r="AJ28" s="87">
        <f t="shared" si="27"/>
        <v>0</v>
      </c>
      <c r="AK28" s="87">
        <f t="shared" si="28"/>
        <v>0</v>
      </c>
      <c r="AL28" s="1052">
        <f t="shared" si="29"/>
        <v>0</v>
      </c>
      <c r="AM28" s="91">
        <f t="shared" si="30"/>
        <v>0</v>
      </c>
      <c r="AN28" s="91" t="str">
        <f t="shared" si="31"/>
        <v/>
      </c>
      <c r="AO28" s="1058">
        <f>+Parameter!$D$8</f>
        <v>0</v>
      </c>
      <c r="AP28" s="1054">
        <f t="shared" si="32"/>
        <v>0</v>
      </c>
      <c r="AQ28" s="392">
        <f>+Parameter!AH28</f>
        <v>0</v>
      </c>
      <c r="AR28" s="392">
        <f>+Parameter!AI28</f>
        <v>0</v>
      </c>
      <c r="AS28" s="388">
        <f>SUMIFS($I$4:$I$48,$F$4:$F$48,AQ24,$E$4:$E$48,AQ28)+SUMIFS($J$4:$J$48,$F$4:$F$48,AQ24,$E$4:$E$48,AQ28)+SUMIFS($H$4:$H$48,$F$4:$F$48,AQ24,$E$4:$E$48,AQ28)</f>
        <v>0</v>
      </c>
      <c r="AT28" s="391"/>
      <c r="AU28" s="392">
        <f>+Parameter!AL28</f>
        <v>0</v>
      </c>
      <c r="AV28" s="392">
        <f>+Parameter!AM28</f>
        <v>0</v>
      </c>
      <c r="AW28" s="388">
        <f>SUMIFS($I$4:$I$48,$F$4:$F$48,AQ24,$E$4:$E$48,AU28)+SUMIFS($J$4:$J$48,$F$4:$F$48,AQ24,$E$4:$E$48,AU28)+SUMIFS($H$4:$H$48,$F$4:$F$48,AQ24,$E$4:$E$48,AU28)</f>
        <v>0</v>
      </c>
      <c r="AX28" s="391"/>
      <c r="AY28" s="392">
        <f>+Parameter!AP28</f>
        <v>0</v>
      </c>
      <c r="AZ28" s="392">
        <f>+Parameter!AQ28</f>
        <v>0</v>
      </c>
      <c r="BA28" s="388">
        <f>SUMIFS($I$4:$I$48,$F$4:$F$48,AQ24,$E$4:$E$48,AY28)+SUMIFS($J$4:$J$48,$F$4:$F$48,AQ24,$E$4:$E$48,AY28)+SUMIFS($H$4:$H$48,$F$4:$F$48,AQ24,$E$4:$E$48,AY28)</f>
        <v>0</v>
      </c>
      <c r="BB28" s="375">
        <f>+AB3</f>
        <v>0</v>
      </c>
      <c r="BD28" s="268"/>
      <c r="BE28" s="274">
        <f>IF($I$2=AQ24,1,IF($I$2=Jahr!$M$7,1,0))</f>
        <v>1</v>
      </c>
      <c r="BF28" s="728">
        <v>1</v>
      </c>
      <c r="BG28" s="702">
        <f t="shared" si="33"/>
        <v>0</v>
      </c>
      <c r="BH28" s="702">
        <f t="shared" si="34"/>
        <v>0</v>
      </c>
      <c r="BI28" s="702">
        <f t="shared" si="35"/>
        <v>0</v>
      </c>
      <c r="BJ28" s="703">
        <f t="shared" si="36"/>
        <v>0</v>
      </c>
      <c r="BK28" s="703">
        <f t="shared" si="37"/>
        <v>0</v>
      </c>
      <c r="BL28" s="703">
        <f t="shared" si="38"/>
        <v>0</v>
      </c>
      <c r="BM28" s="704">
        <f t="shared" si="39"/>
        <v>0</v>
      </c>
      <c r="BN28" s="704">
        <f t="shared" si="40"/>
        <v>0</v>
      </c>
      <c r="BO28" s="704">
        <f t="shared" si="41"/>
        <v>0</v>
      </c>
      <c r="BP28" s="705">
        <f t="shared" si="42"/>
        <v>0</v>
      </c>
      <c r="BQ28" s="705">
        <f t="shared" si="43"/>
        <v>0</v>
      </c>
      <c r="BR28" s="705">
        <f t="shared" si="44"/>
        <v>0</v>
      </c>
      <c r="BS28" s="277">
        <f>SUMIFS($H$4:$H$48,$F$4:$F$48,AQ24)</f>
        <v>0</v>
      </c>
      <c r="BT28" s="277">
        <f>SUMIFS($I$4:$I$48,$F$4:$F$48,AQ24)</f>
        <v>0</v>
      </c>
      <c r="BU28" s="277">
        <f>SUMIFS($J$4:$J$48,$F$4:$F$48,AQ24)</f>
        <v>0</v>
      </c>
      <c r="BV28" s="278">
        <f>IF($AP$2=0,+BW28-BB24,0)</f>
        <v>0</v>
      </c>
      <c r="BW28" s="1059">
        <f>+AB$50</f>
        <v>0</v>
      </c>
      <c r="BX28" s="1026"/>
    </row>
    <row r="29" spans="1:76" ht="13.35" customHeight="1" x14ac:dyDescent="0.45">
      <c r="A29" s="1003" t="str">
        <f t="shared" si="0"/>
        <v>!</v>
      </c>
      <c r="B29" s="721"/>
      <c r="C29" s="1180"/>
      <c r="D29" s="722"/>
      <c r="E29" s="585"/>
      <c r="F29" s="586"/>
      <c r="G29" s="592"/>
      <c r="H29" s="1195"/>
      <c r="I29" s="1192"/>
      <c r="J29" s="1196"/>
      <c r="K29" s="1057">
        <f t="shared" si="4"/>
        <v>0</v>
      </c>
      <c r="L29" s="1049">
        <f t="shared" si="2"/>
        <v>0</v>
      </c>
      <c r="M29" s="1050">
        <f t="shared" si="46"/>
        <v>0</v>
      </c>
      <c r="N29" s="1051">
        <f t="shared" si="5"/>
        <v>0</v>
      </c>
      <c r="O29" s="87">
        <f t="shared" si="6"/>
        <v>0</v>
      </c>
      <c r="P29" s="87" t="str">
        <f t="shared" si="7"/>
        <v/>
      </c>
      <c r="Q29" s="1052">
        <f t="shared" si="8"/>
        <v>0</v>
      </c>
      <c r="R29" s="87">
        <f t="shared" si="9"/>
        <v>0</v>
      </c>
      <c r="S29" s="87" t="str">
        <f t="shared" si="10"/>
        <v/>
      </c>
      <c r="T29" s="1052">
        <f t="shared" si="11"/>
        <v>0</v>
      </c>
      <c r="U29" s="87">
        <f t="shared" si="12"/>
        <v>0</v>
      </c>
      <c r="V29" s="87" t="str">
        <f t="shared" si="13"/>
        <v/>
      </c>
      <c r="W29" s="1052">
        <f t="shared" si="14"/>
        <v>1</v>
      </c>
      <c r="X29" s="87">
        <f t="shared" si="15"/>
        <v>0</v>
      </c>
      <c r="Y29" s="87">
        <f t="shared" si="16"/>
        <v>0</v>
      </c>
      <c r="Z29" s="1052">
        <f t="shared" si="17"/>
        <v>1</v>
      </c>
      <c r="AA29" s="87">
        <f t="shared" si="18"/>
        <v>0</v>
      </c>
      <c r="AB29" s="87">
        <f t="shared" si="19"/>
        <v>0</v>
      </c>
      <c r="AC29" s="1052">
        <f t="shared" si="20"/>
        <v>1</v>
      </c>
      <c r="AD29" s="87">
        <f t="shared" si="21"/>
        <v>0</v>
      </c>
      <c r="AE29" s="87">
        <f t="shared" si="22"/>
        <v>0</v>
      </c>
      <c r="AF29" s="1052">
        <f t="shared" si="23"/>
        <v>1</v>
      </c>
      <c r="AG29" s="87">
        <f t="shared" si="24"/>
        <v>0</v>
      </c>
      <c r="AH29" s="87">
        <f t="shared" si="25"/>
        <v>0</v>
      </c>
      <c r="AI29" s="1052">
        <f t="shared" si="26"/>
        <v>1</v>
      </c>
      <c r="AJ29" s="87">
        <f t="shared" si="27"/>
        <v>0</v>
      </c>
      <c r="AK29" s="87">
        <f t="shared" si="28"/>
        <v>0</v>
      </c>
      <c r="AL29" s="1052">
        <f t="shared" si="29"/>
        <v>0</v>
      </c>
      <c r="AM29" s="91">
        <f t="shared" si="30"/>
        <v>0</v>
      </c>
      <c r="AN29" s="91" t="str">
        <f t="shared" si="31"/>
        <v/>
      </c>
      <c r="AO29" s="1053">
        <f>IF(AP29="E",1,0)</f>
        <v>0</v>
      </c>
      <c r="AP29" s="1054">
        <f t="shared" si="32"/>
        <v>0</v>
      </c>
      <c r="AQ29" s="220" t="str">
        <f>+Parameter!AH29</f>
        <v>#</v>
      </c>
      <c r="AR29" s="631"/>
      <c r="AS29" s="632">
        <f>SUM(AS30:AS33)</f>
        <v>0</v>
      </c>
      <c r="AT29" s="632"/>
      <c r="AU29" s="632"/>
      <c r="AV29" s="632"/>
      <c r="AW29" s="632">
        <f>SUM(AW30:AW33)</f>
        <v>0</v>
      </c>
      <c r="AX29" s="632"/>
      <c r="AY29" s="632"/>
      <c r="AZ29" s="632"/>
      <c r="BA29" s="632">
        <f>SUM(BA30:BA33)</f>
        <v>0</v>
      </c>
      <c r="BB29" s="634">
        <f>+BA29+AW29+AS29</f>
        <v>0</v>
      </c>
      <c r="BD29" s="268"/>
      <c r="BE29" s="274">
        <f>IF($I$2=AQ29,1,IF($I$2=Jahr!$M$7,1,0))</f>
        <v>1</v>
      </c>
      <c r="BF29" s="728">
        <v>1</v>
      </c>
      <c r="BG29" s="227"/>
      <c r="BH29" s="227"/>
      <c r="BI29" s="227"/>
      <c r="BJ29" s="227"/>
      <c r="BK29" s="227"/>
      <c r="BL29" s="227"/>
      <c r="BM29" s="227"/>
      <c r="BN29" s="227"/>
      <c r="BO29" s="227"/>
      <c r="BP29" s="273"/>
      <c r="BQ29" s="273"/>
      <c r="BR29" s="273"/>
      <c r="BV29" s="1055"/>
      <c r="BW29" s="1056"/>
      <c r="BX29" s="1026"/>
    </row>
    <row r="30" spans="1:76" ht="13.35" customHeight="1" x14ac:dyDescent="0.45">
      <c r="A30" s="1003" t="str">
        <f t="shared" si="0"/>
        <v>!</v>
      </c>
      <c r="B30" s="721"/>
      <c r="C30" s="1180"/>
      <c r="D30" s="722"/>
      <c r="E30" s="585"/>
      <c r="F30" s="586"/>
      <c r="G30" s="592"/>
      <c r="H30" s="1195"/>
      <c r="I30" s="1192"/>
      <c r="J30" s="1196"/>
      <c r="K30" s="1057">
        <f t="shared" si="4"/>
        <v>0</v>
      </c>
      <c r="L30" s="1049">
        <f t="shared" si="2"/>
        <v>0</v>
      </c>
      <c r="M30" s="1050">
        <f t="shared" si="46"/>
        <v>0</v>
      </c>
      <c r="N30" s="1051">
        <f t="shared" si="5"/>
        <v>0</v>
      </c>
      <c r="O30" s="87">
        <f t="shared" si="6"/>
        <v>0</v>
      </c>
      <c r="P30" s="87" t="str">
        <f t="shared" si="7"/>
        <v/>
      </c>
      <c r="Q30" s="1052">
        <f t="shared" si="8"/>
        <v>0</v>
      </c>
      <c r="R30" s="87">
        <f t="shared" si="9"/>
        <v>0</v>
      </c>
      <c r="S30" s="87" t="str">
        <f t="shared" si="10"/>
        <v/>
      </c>
      <c r="T30" s="1052">
        <f t="shared" si="11"/>
        <v>0</v>
      </c>
      <c r="U30" s="87">
        <f t="shared" si="12"/>
        <v>0</v>
      </c>
      <c r="V30" s="87" t="str">
        <f t="shared" si="13"/>
        <v/>
      </c>
      <c r="W30" s="1052">
        <f t="shared" si="14"/>
        <v>1</v>
      </c>
      <c r="X30" s="87">
        <f t="shared" si="15"/>
        <v>0</v>
      </c>
      <c r="Y30" s="87">
        <f t="shared" si="16"/>
        <v>0</v>
      </c>
      <c r="Z30" s="1052">
        <f t="shared" si="17"/>
        <v>1</v>
      </c>
      <c r="AA30" s="87">
        <f t="shared" si="18"/>
        <v>0</v>
      </c>
      <c r="AB30" s="87">
        <f t="shared" si="19"/>
        <v>0</v>
      </c>
      <c r="AC30" s="1052">
        <f t="shared" si="20"/>
        <v>1</v>
      </c>
      <c r="AD30" s="87">
        <f t="shared" si="21"/>
        <v>0</v>
      </c>
      <c r="AE30" s="87">
        <f t="shared" si="22"/>
        <v>0</v>
      </c>
      <c r="AF30" s="1052">
        <f t="shared" si="23"/>
        <v>1</v>
      </c>
      <c r="AG30" s="87">
        <f t="shared" si="24"/>
        <v>0</v>
      </c>
      <c r="AH30" s="87">
        <f t="shared" si="25"/>
        <v>0</v>
      </c>
      <c r="AI30" s="1052">
        <f t="shared" si="26"/>
        <v>1</v>
      </c>
      <c r="AJ30" s="87">
        <f t="shared" si="27"/>
        <v>0</v>
      </c>
      <c r="AK30" s="87">
        <f t="shared" si="28"/>
        <v>0</v>
      </c>
      <c r="AL30" s="1052">
        <f t="shared" si="29"/>
        <v>0</v>
      </c>
      <c r="AM30" s="91">
        <f t="shared" si="30"/>
        <v>0</v>
      </c>
      <c r="AN30" s="91" t="str">
        <f t="shared" si="31"/>
        <v/>
      </c>
      <c r="AO30" s="1058">
        <f>+Parameter!$D$9</f>
        <v>0</v>
      </c>
      <c r="AP30" s="1054">
        <f t="shared" si="32"/>
        <v>0</v>
      </c>
      <c r="AQ30" s="394">
        <f>+Parameter!AH30</f>
        <v>0</v>
      </c>
      <c r="AR30" s="395">
        <f>+Parameter!AI30</f>
        <v>0</v>
      </c>
      <c r="AS30" s="393">
        <f>SUMIFS($I$4:$I$48,$F$4:$F$48,AQ29,$E$4:$E$48,AQ30)+SUMIFS($J$4:$J$48,$F$4:$F$48,AQ29,$E$4:$E$48,AQ30)+SUMIFS($H$4:$H$48,$F$4:$F$48,AQ29,$E$4:$E$48,AQ30)</f>
        <v>0</v>
      </c>
      <c r="AT30" s="393"/>
      <c r="AU30" s="394">
        <f>+Parameter!AL30</f>
        <v>0</v>
      </c>
      <c r="AV30" s="395">
        <f>+Parameter!AM30</f>
        <v>0</v>
      </c>
      <c r="AW30" s="393">
        <f>SUMIFS($I$4:$I$48,$F$4:$F$48,AQ29,$E$4:$E$48,AU30)+SUMIFS($J$4:$J$48,$F$4:$F$48,AQ29,$E$4:$E$48,AU30)+SUMIFS($H$4:$H$48,$F$4:$F$48,AQ29,$E$4:$E$48,AU30)</f>
        <v>0</v>
      </c>
      <c r="AX30" s="393"/>
      <c r="AY30" s="394">
        <f>+Parameter!AP30</f>
        <v>0</v>
      </c>
      <c r="AZ30" s="395">
        <f>+Parameter!AQ30</f>
        <v>0</v>
      </c>
      <c r="BA30" s="393">
        <f>SUMIFS($I$4:$I$48,$F$4:$F$48,AQ29,$E$4:$E$48,AY30)+SUMIFS($J$4:$J$48,$F$4:$F$48,AQ29,$E$4:$E$48,AY30)+SUMIFS($H$4:$H$48,$F$4:$F$48,AQ29,$E$4:$E$48,AY30)</f>
        <v>0</v>
      </c>
      <c r="BB30" s="370" t="str">
        <f>IF(AND($B$50="y",BB31&lt;&gt;0),"aktuell","")</f>
        <v/>
      </c>
      <c r="BD30" s="268"/>
      <c r="BE30" s="274">
        <f>IF($I$2=AQ29,1,IF($I$2=Jahr!$M$7,1,0))</f>
        <v>1</v>
      </c>
      <c r="BF30" s="728">
        <v>1</v>
      </c>
      <c r="BG30" s="699">
        <f t="shared" si="33"/>
        <v>0</v>
      </c>
      <c r="BH30" s="699">
        <f t="shared" si="34"/>
        <v>0</v>
      </c>
      <c r="BI30" s="699">
        <f t="shared" si="35"/>
        <v>0</v>
      </c>
      <c r="BJ30" s="700">
        <f t="shared" si="36"/>
        <v>0</v>
      </c>
      <c r="BK30" s="700">
        <f t="shared" si="37"/>
        <v>0</v>
      </c>
      <c r="BL30" s="700">
        <f t="shared" si="38"/>
        <v>0</v>
      </c>
      <c r="BM30" s="701">
        <f t="shared" si="39"/>
        <v>0</v>
      </c>
      <c r="BN30" s="701">
        <f t="shared" si="40"/>
        <v>0</v>
      </c>
      <c r="BO30" s="701">
        <f t="shared" si="41"/>
        <v>0</v>
      </c>
      <c r="BP30" s="698">
        <f t="shared" si="42"/>
        <v>0</v>
      </c>
      <c r="BQ30" s="698">
        <f t="shared" si="43"/>
        <v>0</v>
      </c>
      <c r="BR30" s="698">
        <f t="shared" si="44"/>
        <v>0</v>
      </c>
      <c r="BS30" s="270" t="s">
        <v>8</v>
      </c>
      <c r="BV30" s="1055"/>
      <c r="BW30" s="1056"/>
      <c r="BX30" s="1026"/>
    </row>
    <row r="31" spans="1:76" ht="13.35" customHeight="1" x14ac:dyDescent="0.45">
      <c r="A31" s="1003" t="str">
        <f t="shared" si="0"/>
        <v>!</v>
      </c>
      <c r="B31" s="721"/>
      <c r="C31" s="1180"/>
      <c r="D31" s="722"/>
      <c r="E31" s="585"/>
      <c r="F31" s="586"/>
      <c r="G31" s="592"/>
      <c r="H31" s="1195"/>
      <c r="I31" s="1192"/>
      <c r="J31" s="1196"/>
      <c r="K31" s="1057">
        <f t="shared" si="4"/>
        <v>0</v>
      </c>
      <c r="L31" s="1049">
        <f t="shared" si="2"/>
        <v>0</v>
      </c>
      <c r="M31" s="1050">
        <f t="shared" si="46"/>
        <v>0</v>
      </c>
      <c r="N31" s="1051">
        <f t="shared" si="5"/>
        <v>0</v>
      </c>
      <c r="O31" s="87">
        <f t="shared" si="6"/>
        <v>0</v>
      </c>
      <c r="P31" s="87" t="str">
        <f t="shared" si="7"/>
        <v/>
      </c>
      <c r="Q31" s="1052">
        <f t="shared" si="8"/>
        <v>0</v>
      </c>
      <c r="R31" s="87">
        <f t="shared" si="9"/>
        <v>0</v>
      </c>
      <c r="S31" s="87" t="str">
        <f t="shared" si="10"/>
        <v/>
      </c>
      <c r="T31" s="1052">
        <f t="shared" si="11"/>
        <v>0</v>
      </c>
      <c r="U31" s="87">
        <f t="shared" si="12"/>
        <v>0</v>
      </c>
      <c r="V31" s="87" t="str">
        <f t="shared" si="13"/>
        <v/>
      </c>
      <c r="W31" s="1052">
        <f t="shared" si="14"/>
        <v>1</v>
      </c>
      <c r="X31" s="87">
        <f t="shared" si="15"/>
        <v>0</v>
      </c>
      <c r="Y31" s="87">
        <f t="shared" si="16"/>
        <v>0</v>
      </c>
      <c r="Z31" s="1052">
        <f t="shared" si="17"/>
        <v>1</v>
      </c>
      <c r="AA31" s="87">
        <f t="shared" si="18"/>
        <v>0</v>
      </c>
      <c r="AB31" s="87">
        <f t="shared" si="19"/>
        <v>0</v>
      </c>
      <c r="AC31" s="1052">
        <f t="shared" si="20"/>
        <v>1</v>
      </c>
      <c r="AD31" s="87">
        <f t="shared" si="21"/>
        <v>0</v>
      </c>
      <c r="AE31" s="87">
        <f t="shared" si="22"/>
        <v>0</v>
      </c>
      <c r="AF31" s="1052">
        <f t="shared" si="23"/>
        <v>1</v>
      </c>
      <c r="AG31" s="87">
        <f t="shared" si="24"/>
        <v>0</v>
      </c>
      <c r="AH31" s="87">
        <f t="shared" si="25"/>
        <v>0</v>
      </c>
      <c r="AI31" s="1052">
        <f t="shared" si="26"/>
        <v>1</v>
      </c>
      <c r="AJ31" s="87">
        <f t="shared" si="27"/>
        <v>0</v>
      </c>
      <c r="AK31" s="87">
        <f t="shared" si="28"/>
        <v>0</v>
      </c>
      <c r="AL31" s="1052">
        <f t="shared" si="29"/>
        <v>0</v>
      </c>
      <c r="AM31" s="91">
        <f t="shared" si="30"/>
        <v>0</v>
      </c>
      <c r="AN31" s="91" t="str">
        <f t="shared" si="31"/>
        <v/>
      </c>
      <c r="AO31" s="1058">
        <f>+Parameter!$D$9</f>
        <v>0</v>
      </c>
      <c r="AP31" s="1054">
        <f t="shared" si="32"/>
        <v>0</v>
      </c>
      <c r="AQ31" s="395">
        <f>+Parameter!AH31</f>
        <v>0</v>
      </c>
      <c r="AR31" s="395">
        <f>+Parameter!AI31</f>
        <v>0</v>
      </c>
      <c r="AS31" s="393">
        <f>SUMIFS($I$4:$I$48,$F$4:$F$48,AQ29,$E$4:$E$48,AQ31)+SUMIFS($J$4:$J$48,$F$4:$F$48,AQ29,$E$4:$E$48,AQ31)+SUMIFS($H$4:$H$48,$F$4:$F$48,AQ29,$E$4:$E$48,AQ31)</f>
        <v>0</v>
      </c>
      <c r="AT31" s="393"/>
      <c r="AU31" s="395">
        <f>+Parameter!AL31</f>
        <v>0</v>
      </c>
      <c r="AV31" s="395">
        <f>+Parameter!AM31</f>
        <v>0</v>
      </c>
      <c r="AW31" s="393">
        <f>SUMIFS($I$4:$I$48,$F$4:$F$48,AQ29,$E$4:$E$48,AU31)+SUMIFS($J$4:$J$48,$F$4:$F$48,AQ29,$E$4:$E$48,AU31)+SUMIFS($H$4:$H$48,$F$4:$F$48,AQ29,$E$4:$E$48,AU31)</f>
        <v>0</v>
      </c>
      <c r="AX31" s="393"/>
      <c r="AY31" s="395">
        <f>+Parameter!AP31</f>
        <v>0</v>
      </c>
      <c r="AZ31" s="395">
        <f>+Parameter!AQ31</f>
        <v>0</v>
      </c>
      <c r="BA31" s="393">
        <f>SUMIFS($I$4:$I$48,$F$4:$F$48,AQ29,$E$4:$E$48,AY31)+SUMIFS($J$4:$J$48,$F$4:$F$48,AQ29,$E$4:$E$48,AY31)+SUMIFS($H$4:$H$48,$F$4:$F$48,AQ29,$E$4:$E$48,AY31)</f>
        <v>0</v>
      </c>
      <c r="BB31" s="371">
        <f>+AE2</f>
        <v>0</v>
      </c>
      <c r="BD31" s="268"/>
      <c r="BE31" s="274">
        <f>IF($I$2=AQ29,1,IF($I$2=Jahr!$M$7,1,0))</f>
        <v>1</v>
      </c>
      <c r="BF31" s="728">
        <v>1</v>
      </c>
      <c r="BG31" s="699">
        <f t="shared" si="33"/>
        <v>0</v>
      </c>
      <c r="BH31" s="699">
        <f t="shared" si="34"/>
        <v>0</v>
      </c>
      <c r="BI31" s="699">
        <f t="shared" si="35"/>
        <v>0</v>
      </c>
      <c r="BJ31" s="700">
        <f t="shared" si="36"/>
        <v>0</v>
      </c>
      <c r="BK31" s="700">
        <f t="shared" si="37"/>
        <v>0</v>
      </c>
      <c r="BL31" s="700">
        <f t="shared" si="38"/>
        <v>0</v>
      </c>
      <c r="BM31" s="701">
        <f t="shared" si="39"/>
        <v>0</v>
      </c>
      <c r="BN31" s="701">
        <f t="shared" si="40"/>
        <v>0</v>
      </c>
      <c r="BO31" s="701">
        <f t="shared" si="41"/>
        <v>0</v>
      </c>
      <c r="BP31" s="698">
        <f t="shared" si="42"/>
        <v>0</v>
      </c>
      <c r="BQ31" s="698">
        <f t="shared" si="43"/>
        <v>0</v>
      </c>
      <c r="BR31" s="698">
        <f t="shared" si="44"/>
        <v>0</v>
      </c>
      <c r="BS31" s="275">
        <f>SUMIFS($H$4:$H$48,$F$4:$F$48,AQ29,$B$4:$B$48,"&gt;0")</f>
        <v>0</v>
      </c>
      <c r="BT31" s="275">
        <f>SUMIFS($I$4:$I$48,$F$4:$F$48,AQ29,$B$4:$B$48,"&gt;0")</f>
        <v>0</v>
      </c>
      <c r="BU31" s="275">
        <f>SUMIFS($J$4:$J$48,$F$4:$F$48,AQ29,$B$4:$B$48,"&gt;0")</f>
        <v>0</v>
      </c>
      <c r="BV31" s="276"/>
      <c r="BW31" s="1056"/>
      <c r="BX31" s="1026"/>
    </row>
    <row r="32" spans="1:76" ht="13.35" customHeight="1" x14ac:dyDescent="0.45">
      <c r="A32" s="1003" t="str">
        <f t="shared" si="0"/>
        <v>!</v>
      </c>
      <c r="B32" s="721"/>
      <c r="C32" s="1180"/>
      <c r="D32" s="722"/>
      <c r="E32" s="585"/>
      <c r="F32" s="586"/>
      <c r="G32" s="592"/>
      <c r="H32" s="1195"/>
      <c r="I32" s="1192"/>
      <c r="J32" s="1196"/>
      <c r="K32" s="1057">
        <f t="shared" si="4"/>
        <v>0</v>
      </c>
      <c r="L32" s="1049">
        <f t="shared" si="2"/>
        <v>0</v>
      </c>
      <c r="M32" s="1050">
        <f t="shared" si="46"/>
        <v>0</v>
      </c>
      <c r="N32" s="1051">
        <f t="shared" si="5"/>
        <v>0</v>
      </c>
      <c r="O32" s="87">
        <f t="shared" si="6"/>
        <v>0</v>
      </c>
      <c r="P32" s="87" t="str">
        <f t="shared" si="7"/>
        <v/>
      </c>
      <c r="Q32" s="1052">
        <f t="shared" si="8"/>
        <v>0</v>
      </c>
      <c r="R32" s="87">
        <f t="shared" si="9"/>
        <v>0</v>
      </c>
      <c r="S32" s="87" t="str">
        <f t="shared" si="10"/>
        <v/>
      </c>
      <c r="T32" s="1052">
        <f t="shared" si="11"/>
        <v>0</v>
      </c>
      <c r="U32" s="87">
        <f t="shared" si="12"/>
        <v>0</v>
      </c>
      <c r="V32" s="87" t="str">
        <f t="shared" si="13"/>
        <v/>
      </c>
      <c r="W32" s="1052">
        <f t="shared" si="14"/>
        <v>1</v>
      </c>
      <c r="X32" s="87">
        <f t="shared" si="15"/>
        <v>0</v>
      </c>
      <c r="Y32" s="87">
        <f t="shared" si="16"/>
        <v>0</v>
      </c>
      <c r="Z32" s="1052">
        <f t="shared" si="17"/>
        <v>1</v>
      </c>
      <c r="AA32" s="87">
        <f t="shared" si="18"/>
        <v>0</v>
      </c>
      <c r="AB32" s="87">
        <f t="shared" si="19"/>
        <v>0</v>
      </c>
      <c r="AC32" s="1052">
        <f t="shared" si="20"/>
        <v>1</v>
      </c>
      <c r="AD32" s="87">
        <f t="shared" si="21"/>
        <v>0</v>
      </c>
      <c r="AE32" s="87">
        <f t="shared" si="22"/>
        <v>0</v>
      </c>
      <c r="AF32" s="1052">
        <f t="shared" si="23"/>
        <v>1</v>
      </c>
      <c r="AG32" s="87">
        <f t="shared" si="24"/>
        <v>0</v>
      </c>
      <c r="AH32" s="87">
        <f t="shared" si="25"/>
        <v>0</v>
      </c>
      <c r="AI32" s="1052">
        <f t="shared" si="26"/>
        <v>1</v>
      </c>
      <c r="AJ32" s="87">
        <f t="shared" si="27"/>
        <v>0</v>
      </c>
      <c r="AK32" s="87">
        <f t="shared" si="28"/>
        <v>0</v>
      </c>
      <c r="AL32" s="1052">
        <f t="shared" si="29"/>
        <v>0</v>
      </c>
      <c r="AM32" s="91">
        <f t="shared" si="30"/>
        <v>0</v>
      </c>
      <c r="AN32" s="91" t="str">
        <f t="shared" si="31"/>
        <v/>
      </c>
      <c r="AO32" s="1058">
        <f>+Parameter!$D$9</f>
        <v>0</v>
      </c>
      <c r="AP32" s="1054">
        <f t="shared" si="32"/>
        <v>0</v>
      </c>
      <c r="AQ32" s="395">
        <f>+Parameter!AH32</f>
        <v>0</v>
      </c>
      <c r="AR32" s="395">
        <f>+Parameter!AI32</f>
        <v>0</v>
      </c>
      <c r="AS32" s="393">
        <f>SUMIFS($I$4:$I$48,$F$4:$F$48,AQ29,$E$4:$E$48,AQ32)+SUMIFS($J$4:$J$48,$F$4:$F$48,AQ29,$E$4:$E$48,AQ32)+SUMIFS($H$4:$H$48,$F$4:$F$48,AQ29,$E$4:$E$48,AQ32)</f>
        <v>0</v>
      </c>
      <c r="AT32" s="393"/>
      <c r="AU32" s="395">
        <f>+Parameter!AL32</f>
        <v>0</v>
      </c>
      <c r="AV32" s="395">
        <f>+Parameter!AM32</f>
        <v>0</v>
      </c>
      <c r="AW32" s="393">
        <f>SUMIFS($I$4:$I$48,$F$4:$F$48,AQ29,$E$4:$E$48,AU32)+SUMIFS($J$4:$J$48,$F$4:$F$48,AQ29,$E$4:$E$48,AU32)+SUMIFS($H$4:$H$48,$F$4:$F$48,AQ29,$E$4:$E$48,AU32)</f>
        <v>0</v>
      </c>
      <c r="AX32" s="393"/>
      <c r="AY32" s="395">
        <f>+Parameter!AP32</f>
        <v>0</v>
      </c>
      <c r="AZ32" s="395">
        <f>+Parameter!AQ32</f>
        <v>0</v>
      </c>
      <c r="BA32" s="393">
        <f>SUMIFS($I$4:$I$48,$F$4:$F$48,AQ29,$E$4:$E$48,AY32)+SUMIFS($J$4:$J$48,$F$4:$F$48,AQ29,$E$4:$E$48,AY32)+SUMIFS($H$4:$H$48,$F$4:$F$48,AQ29,$E$4:$E$48,AY32)</f>
        <v>0</v>
      </c>
      <c r="BB32" s="372" t="str">
        <f>IF(BB33&lt;&gt;0,"Monatsende","")</f>
        <v/>
      </c>
      <c r="BD32" s="268"/>
      <c r="BE32" s="274">
        <f>IF($I$2=AQ29,1,IF($I$2=Jahr!$M$7,1,0))</f>
        <v>1</v>
      </c>
      <c r="BF32" s="728">
        <v>1</v>
      </c>
      <c r="BG32" s="699">
        <f t="shared" si="33"/>
        <v>0</v>
      </c>
      <c r="BH32" s="699">
        <f t="shared" si="34"/>
        <v>0</v>
      </c>
      <c r="BI32" s="699">
        <f t="shared" si="35"/>
        <v>0</v>
      </c>
      <c r="BJ32" s="700">
        <f t="shared" si="36"/>
        <v>0</v>
      </c>
      <c r="BK32" s="700">
        <f t="shared" si="37"/>
        <v>0</v>
      </c>
      <c r="BL32" s="700">
        <f t="shared" si="38"/>
        <v>0</v>
      </c>
      <c r="BM32" s="701">
        <f t="shared" si="39"/>
        <v>0</v>
      </c>
      <c r="BN32" s="701">
        <f t="shared" si="40"/>
        <v>0</v>
      </c>
      <c r="BO32" s="701">
        <f t="shared" si="41"/>
        <v>0</v>
      </c>
      <c r="BP32" s="698">
        <f t="shared" si="42"/>
        <v>0</v>
      </c>
      <c r="BQ32" s="698">
        <f t="shared" si="43"/>
        <v>0</v>
      </c>
      <c r="BR32" s="698">
        <f t="shared" si="44"/>
        <v>0</v>
      </c>
      <c r="BS32" s="270" t="s">
        <v>22</v>
      </c>
      <c r="BV32" s="1055"/>
      <c r="BW32" s="1056"/>
      <c r="BX32" s="1026"/>
    </row>
    <row r="33" spans="1:76" ht="13.35" customHeight="1" x14ac:dyDescent="0.45">
      <c r="A33" s="1003" t="str">
        <f t="shared" si="0"/>
        <v>!</v>
      </c>
      <c r="B33" s="721"/>
      <c r="C33" s="1180"/>
      <c r="D33" s="722"/>
      <c r="E33" s="585"/>
      <c r="F33" s="586"/>
      <c r="G33" s="592"/>
      <c r="H33" s="1195"/>
      <c r="I33" s="1192"/>
      <c r="J33" s="1196"/>
      <c r="K33" s="1057">
        <f t="shared" si="4"/>
        <v>0</v>
      </c>
      <c r="L33" s="1049">
        <f t="shared" si="2"/>
        <v>0</v>
      </c>
      <c r="M33" s="1050">
        <f t="shared" si="46"/>
        <v>0</v>
      </c>
      <c r="N33" s="1051">
        <f t="shared" si="5"/>
        <v>0</v>
      </c>
      <c r="O33" s="87">
        <f t="shared" si="6"/>
        <v>0</v>
      </c>
      <c r="P33" s="87" t="str">
        <f t="shared" si="7"/>
        <v/>
      </c>
      <c r="Q33" s="1052">
        <f t="shared" si="8"/>
        <v>0</v>
      </c>
      <c r="R33" s="87">
        <f t="shared" si="9"/>
        <v>0</v>
      </c>
      <c r="S33" s="87" t="str">
        <f t="shared" si="10"/>
        <v/>
      </c>
      <c r="T33" s="1052">
        <f t="shared" si="11"/>
        <v>0</v>
      </c>
      <c r="U33" s="87">
        <f t="shared" si="12"/>
        <v>0</v>
      </c>
      <c r="V33" s="87" t="str">
        <f t="shared" si="13"/>
        <v/>
      </c>
      <c r="W33" s="1052">
        <f t="shared" si="14"/>
        <v>1</v>
      </c>
      <c r="X33" s="87">
        <f t="shared" si="15"/>
        <v>0</v>
      </c>
      <c r="Y33" s="87">
        <f t="shared" si="16"/>
        <v>0</v>
      </c>
      <c r="Z33" s="1052">
        <f t="shared" si="17"/>
        <v>1</v>
      </c>
      <c r="AA33" s="87">
        <f t="shared" si="18"/>
        <v>0</v>
      </c>
      <c r="AB33" s="87">
        <f t="shared" si="19"/>
        <v>0</v>
      </c>
      <c r="AC33" s="1052">
        <f t="shared" si="20"/>
        <v>1</v>
      </c>
      <c r="AD33" s="87">
        <f t="shared" si="21"/>
        <v>0</v>
      </c>
      <c r="AE33" s="87">
        <f t="shared" si="22"/>
        <v>0</v>
      </c>
      <c r="AF33" s="1052">
        <f t="shared" si="23"/>
        <v>1</v>
      </c>
      <c r="AG33" s="87">
        <f t="shared" si="24"/>
        <v>0</v>
      </c>
      <c r="AH33" s="87">
        <f t="shared" si="25"/>
        <v>0</v>
      </c>
      <c r="AI33" s="1052">
        <f t="shared" si="26"/>
        <v>1</v>
      </c>
      <c r="AJ33" s="87">
        <f t="shared" si="27"/>
        <v>0</v>
      </c>
      <c r="AK33" s="87">
        <f t="shared" si="28"/>
        <v>0</v>
      </c>
      <c r="AL33" s="1052">
        <f t="shared" si="29"/>
        <v>0</v>
      </c>
      <c r="AM33" s="91">
        <f t="shared" si="30"/>
        <v>0</v>
      </c>
      <c r="AN33" s="91" t="str">
        <f t="shared" si="31"/>
        <v/>
      </c>
      <c r="AO33" s="1058">
        <f>+Parameter!$D$9</f>
        <v>0</v>
      </c>
      <c r="AP33" s="1054">
        <f t="shared" si="32"/>
        <v>0</v>
      </c>
      <c r="AQ33" s="397">
        <f>+Parameter!AH33</f>
        <v>0</v>
      </c>
      <c r="AR33" s="397">
        <f>+Parameter!AI33</f>
        <v>0</v>
      </c>
      <c r="AS33" s="393">
        <f>SUMIFS($I$4:$I$48,$F$4:$F$48,AQ29,$E$4:$E$48,AQ33)+SUMIFS($J$4:$J$48,$F$4:$F$48,AQ29,$E$4:$E$48,AQ33)+SUMIFS($H$4:$H$48,$F$4:$F$48,AQ29,$E$4:$E$48,AQ33)</f>
        <v>0</v>
      </c>
      <c r="AT33" s="396"/>
      <c r="AU33" s="397">
        <f>+Parameter!AL33</f>
        <v>0</v>
      </c>
      <c r="AV33" s="397">
        <f>+Parameter!AM33</f>
        <v>0</v>
      </c>
      <c r="AW33" s="393">
        <f>SUMIFS($I$4:$I$48,$F$4:$F$48,AQ29,$E$4:$E$48,AU33)+SUMIFS($J$4:$J$48,$F$4:$F$48,AQ29,$E$4:$E$48,AU33)+SUMIFS($H$4:$H$48,$F$4:$F$48,AQ29,$E$4:$E$48,AU33)</f>
        <v>0</v>
      </c>
      <c r="AX33" s="396"/>
      <c r="AY33" s="397">
        <f>+Parameter!AP33</f>
        <v>0</v>
      </c>
      <c r="AZ33" s="397">
        <f>+Parameter!AQ33</f>
        <v>0</v>
      </c>
      <c r="BA33" s="393">
        <f>SUMIFS($I$4:$I$48,$F$4:$F$48,AQ29,$E$4:$E$48,AY33)+SUMIFS($J$4:$J$48,$F$4:$F$48,AQ29,$E$4:$E$48,AY33)+SUMIFS($H$4:$H$48,$F$4:$F$48,AQ29,$E$4:$E$48,AY33)</f>
        <v>0</v>
      </c>
      <c r="BB33" s="375">
        <f>+AE3</f>
        <v>0</v>
      </c>
      <c r="BD33" s="268"/>
      <c r="BE33" s="274">
        <f>IF($I$2=AQ29,1,IF($I$2=Jahr!$M$7,1,0))</f>
        <v>1</v>
      </c>
      <c r="BF33" s="728">
        <v>1</v>
      </c>
      <c r="BG33" s="702">
        <f t="shared" si="33"/>
        <v>0</v>
      </c>
      <c r="BH33" s="702">
        <f t="shared" si="34"/>
        <v>0</v>
      </c>
      <c r="BI33" s="702">
        <f t="shared" si="35"/>
        <v>0</v>
      </c>
      <c r="BJ33" s="703">
        <f t="shared" si="36"/>
        <v>0</v>
      </c>
      <c r="BK33" s="703">
        <f t="shared" si="37"/>
        <v>0</v>
      </c>
      <c r="BL33" s="703">
        <f t="shared" si="38"/>
        <v>0</v>
      </c>
      <c r="BM33" s="704">
        <f t="shared" si="39"/>
        <v>0</v>
      </c>
      <c r="BN33" s="704">
        <f t="shared" si="40"/>
        <v>0</v>
      </c>
      <c r="BO33" s="704">
        <f t="shared" si="41"/>
        <v>0</v>
      </c>
      <c r="BP33" s="705">
        <f t="shared" si="42"/>
        <v>0</v>
      </c>
      <c r="BQ33" s="705">
        <f t="shared" si="43"/>
        <v>0</v>
      </c>
      <c r="BR33" s="705">
        <f t="shared" si="44"/>
        <v>0</v>
      </c>
      <c r="BS33" s="277">
        <f>SUMIFS($H$4:$H$48,$F$4:$F$48,AQ29)</f>
        <v>0</v>
      </c>
      <c r="BT33" s="277">
        <f>SUMIFS($I$4:$I$48,$F$4:$F$48,AQ29)</f>
        <v>0</v>
      </c>
      <c r="BU33" s="277">
        <f>SUMIFS($J$4:$J$48,$F$4:$F$48,AQ29)</f>
        <v>0</v>
      </c>
      <c r="BV33" s="278">
        <f>IF($AP$2=0,+BW33-BB29,0)</f>
        <v>0</v>
      </c>
      <c r="BW33" s="1059">
        <f>+AE$50</f>
        <v>0</v>
      </c>
      <c r="BX33" s="1026"/>
    </row>
    <row r="34" spans="1:76" ht="13.35" customHeight="1" x14ac:dyDescent="0.45">
      <c r="A34" s="1003" t="str">
        <f t="shared" si="0"/>
        <v>!</v>
      </c>
      <c r="B34" s="721"/>
      <c r="C34" s="1180"/>
      <c r="D34" s="722"/>
      <c r="E34" s="585"/>
      <c r="F34" s="586"/>
      <c r="G34" s="592"/>
      <c r="H34" s="1195"/>
      <c r="I34" s="1192"/>
      <c r="J34" s="1196"/>
      <c r="K34" s="1057">
        <f t="shared" si="4"/>
        <v>0</v>
      </c>
      <c r="L34" s="1049">
        <f t="shared" si="2"/>
        <v>0</v>
      </c>
      <c r="M34" s="1050">
        <f t="shared" si="46"/>
        <v>0</v>
      </c>
      <c r="N34" s="1051">
        <f t="shared" si="5"/>
        <v>0</v>
      </c>
      <c r="O34" s="87">
        <f t="shared" si="6"/>
        <v>0</v>
      </c>
      <c r="P34" s="87" t="str">
        <f t="shared" si="7"/>
        <v/>
      </c>
      <c r="Q34" s="1052">
        <f t="shared" si="8"/>
        <v>0</v>
      </c>
      <c r="R34" s="87">
        <f t="shared" si="9"/>
        <v>0</v>
      </c>
      <c r="S34" s="87" t="str">
        <f t="shared" si="10"/>
        <v/>
      </c>
      <c r="T34" s="1052">
        <f t="shared" si="11"/>
        <v>0</v>
      </c>
      <c r="U34" s="87">
        <f t="shared" si="12"/>
        <v>0</v>
      </c>
      <c r="V34" s="87" t="str">
        <f t="shared" si="13"/>
        <v/>
      </c>
      <c r="W34" s="1052">
        <f t="shared" si="14"/>
        <v>1</v>
      </c>
      <c r="X34" s="87">
        <f t="shared" si="15"/>
        <v>0</v>
      </c>
      <c r="Y34" s="87">
        <f t="shared" si="16"/>
        <v>0</v>
      </c>
      <c r="Z34" s="1052">
        <f t="shared" si="17"/>
        <v>1</v>
      </c>
      <c r="AA34" s="87">
        <f t="shared" si="18"/>
        <v>0</v>
      </c>
      <c r="AB34" s="87">
        <f t="shared" si="19"/>
        <v>0</v>
      </c>
      <c r="AC34" s="1052">
        <f t="shared" si="20"/>
        <v>1</v>
      </c>
      <c r="AD34" s="87">
        <f t="shared" si="21"/>
        <v>0</v>
      </c>
      <c r="AE34" s="87">
        <f t="shared" si="22"/>
        <v>0</v>
      </c>
      <c r="AF34" s="1052">
        <f t="shared" si="23"/>
        <v>1</v>
      </c>
      <c r="AG34" s="87">
        <f t="shared" si="24"/>
        <v>0</v>
      </c>
      <c r="AH34" s="87">
        <f t="shared" si="25"/>
        <v>0</v>
      </c>
      <c r="AI34" s="1052">
        <f t="shared" si="26"/>
        <v>1</v>
      </c>
      <c r="AJ34" s="87">
        <f t="shared" si="27"/>
        <v>0</v>
      </c>
      <c r="AK34" s="87">
        <f t="shared" si="28"/>
        <v>0</v>
      </c>
      <c r="AL34" s="1052">
        <f t="shared" si="29"/>
        <v>0</v>
      </c>
      <c r="AM34" s="91">
        <f t="shared" si="30"/>
        <v>0</v>
      </c>
      <c r="AN34" s="91" t="str">
        <f t="shared" si="31"/>
        <v/>
      </c>
      <c r="AO34" s="1053">
        <f>IF(AP34="E",1,0)</f>
        <v>0</v>
      </c>
      <c r="AP34" s="1054">
        <f t="shared" si="32"/>
        <v>0</v>
      </c>
      <c r="AQ34" s="582" t="str">
        <f>+Parameter!AH34</f>
        <v>#</v>
      </c>
      <c r="AR34" s="631"/>
      <c r="AS34" s="632">
        <f>SUM(AS35:AS38)</f>
        <v>0</v>
      </c>
      <c r="AT34" s="632"/>
      <c r="AU34" s="632"/>
      <c r="AV34" s="632"/>
      <c r="AW34" s="632">
        <f>SUM(AW35:AW38)</f>
        <v>0</v>
      </c>
      <c r="AX34" s="632"/>
      <c r="AY34" s="632"/>
      <c r="AZ34" s="632"/>
      <c r="BA34" s="632">
        <f>SUM(BA35:BA38)</f>
        <v>0</v>
      </c>
      <c r="BB34" s="634">
        <f>+BA34+AW34+AS34</f>
        <v>0</v>
      </c>
      <c r="BD34" s="268"/>
      <c r="BE34" s="274">
        <f>IF($I$2=AQ34,1,IF($I$2=Jahr!$M$7,1,0))</f>
        <v>1</v>
      </c>
      <c r="BF34" s="728">
        <v>1</v>
      </c>
      <c r="BG34" s="227"/>
      <c r="BH34" s="227"/>
      <c r="BI34" s="227"/>
      <c r="BJ34" s="227"/>
      <c r="BK34" s="227"/>
      <c r="BL34" s="227"/>
      <c r="BM34" s="227"/>
      <c r="BN34" s="227"/>
      <c r="BO34" s="227"/>
      <c r="BP34" s="273"/>
      <c r="BQ34" s="273"/>
      <c r="BR34" s="273"/>
      <c r="BV34" s="1055"/>
      <c r="BW34" s="1056"/>
      <c r="BX34" s="1026"/>
    </row>
    <row r="35" spans="1:76" ht="13.35" customHeight="1" x14ac:dyDescent="0.45">
      <c r="A35" s="1003" t="str">
        <f t="shared" si="0"/>
        <v>!</v>
      </c>
      <c r="B35" s="721"/>
      <c r="C35" s="1180"/>
      <c r="D35" s="722"/>
      <c r="E35" s="585"/>
      <c r="F35" s="586"/>
      <c r="G35" s="592"/>
      <c r="H35" s="1195"/>
      <c r="I35" s="1192"/>
      <c r="J35" s="1196"/>
      <c r="K35" s="1057">
        <f t="shared" si="4"/>
        <v>0</v>
      </c>
      <c r="L35" s="1049">
        <f t="shared" si="2"/>
        <v>0</v>
      </c>
      <c r="M35" s="1050">
        <f t="shared" si="46"/>
        <v>0</v>
      </c>
      <c r="N35" s="1051">
        <f t="shared" si="5"/>
        <v>0</v>
      </c>
      <c r="O35" s="87">
        <f t="shared" si="6"/>
        <v>0</v>
      </c>
      <c r="P35" s="87" t="str">
        <f t="shared" si="7"/>
        <v/>
      </c>
      <c r="Q35" s="1052">
        <f t="shared" si="8"/>
        <v>0</v>
      </c>
      <c r="R35" s="87">
        <f t="shared" si="9"/>
        <v>0</v>
      </c>
      <c r="S35" s="87" t="str">
        <f t="shared" si="10"/>
        <v/>
      </c>
      <c r="T35" s="1052">
        <f t="shared" si="11"/>
        <v>0</v>
      </c>
      <c r="U35" s="87">
        <f t="shared" si="12"/>
        <v>0</v>
      </c>
      <c r="V35" s="87" t="str">
        <f t="shared" si="13"/>
        <v/>
      </c>
      <c r="W35" s="1052">
        <f t="shared" si="14"/>
        <v>1</v>
      </c>
      <c r="X35" s="87">
        <f t="shared" si="15"/>
        <v>0</v>
      </c>
      <c r="Y35" s="87">
        <f t="shared" si="16"/>
        <v>0</v>
      </c>
      <c r="Z35" s="1052">
        <f t="shared" si="17"/>
        <v>1</v>
      </c>
      <c r="AA35" s="87">
        <f t="shared" si="18"/>
        <v>0</v>
      </c>
      <c r="AB35" s="87">
        <f t="shared" si="19"/>
        <v>0</v>
      </c>
      <c r="AC35" s="1052">
        <f t="shared" si="20"/>
        <v>1</v>
      </c>
      <c r="AD35" s="87">
        <f t="shared" si="21"/>
        <v>0</v>
      </c>
      <c r="AE35" s="87">
        <f t="shared" si="22"/>
        <v>0</v>
      </c>
      <c r="AF35" s="1052">
        <f t="shared" si="23"/>
        <v>1</v>
      </c>
      <c r="AG35" s="87">
        <f t="shared" si="24"/>
        <v>0</v>
      </c>
      <c r="AH35" s="87">
        <f t="shared" si="25"/>
        <v>0</v>
      </c>
      <c r="AI35" s="1052">
        <f t="shared" si="26"/>
        <v>1</v>
      </c>
      <c r="AJ35" s="87">
        <f t="shared" si="27"/>
        <v>0</v>
      </c>
      <c r="AK35" s="87">
        <f t="shared" si="28"/>
        <v>0</v>
      </c>
      <c r="AL35" s="1052">
        <f t="shared" si="29"/>
        <v>0</v>
      </c>
      <c r="AM35" s="91">
        <f t="shared" si="30"/>
        <v>0</v>
      </c>
      <c r="AN35" s="91" t="str">
        <f t="shared" si="31"/>
        <v/>
      </c>
      <c r="AO35" s="1058">
        <f>+Parameter!$D$10</f>
        <v>0</v>
      </c>
      <c r="AP35" s="1054">
        <f t="shared" si="32"/>
        <v>0</v>
      </c>
      <c r="AQ35" s="398">
        <f>+Parameter!AH35</f>
        <v>0</v>
      </c>
      <c r="AR35" s="399">
        <f>+Parameter!AI35</f>
        <v>0</v>
      </c>
      <c r="AS35" s="367">
        <f>SUMIFS($I$4:$I$48,$F$4:$F$48,AQ34,$E$4:$E$48,AQ35)+SUMIFS($J$4:$J$48,$F$4:$F$48,AQ34,$E$4:$E$48,AQ35)+SUMIFS($H$4:$H$48,$F$4:$F$48,AQ34,$E$4:$E$48,AQ35)</f>
        <v>0</v>
      </c>
      <c r="AT35" s="367"/>
      <c r="AU35" s="398">
        <f>+Parameter!AL35</f>
        <v>0</v>
      </c>
      <c r="AV35" s="399">
        <f>+Parameter!AM35</f>
        <v>0</v>
      </c>
      <c r="AW35" s="367">
        <f>SUMIFS($I$4:$I$48,$F$4:$F$48,AQ34,$E$4:$E$48,AU35)+SUMIFS($J$4:$J$48,$F$4:$F$48,AQ34,$E$4:$E$48,AU35)+SUMIFS($H$4:$H$48,$F$4:$F$48,AQ34,$E$4:$E$48,AU35)</f>
        <v>0</v>
      </c>
      <c r="AX35" s="367"/>
      <c r="AY35" s="398">
        <f>+Parameter!AP35</f>
        <v>0</v>
      </c>
      <c r="AZ35" s="399">
        <f>+Parameter!AQ35</f>
        <v>0</v>
      </c>
      <c r="BA35" s="367">
        <f>SUMIFS($I$4:$I$48,$F$4:$F$48,AQ34,$E$4:$E$48,AY35)+SUMIFS($J$4:$J$48,$F$4:$F$48,AQ34,$E$4:$E$48,AY35)+SUMIFS($H$4:$H$48,$F$4:$F$48,AQ34,$E$4:$E$48,AY35)</f>
        <v>0</v>
      </c>
      <c r="BB35" s="370" t="str">
        <f>IF(AND($B$50="y",BB36&lt;&gt;0),"aktuell","")</f>
        <v/>
      </c>
      <c r="BD35" s="268"/>
      <c r="BE35" s="274">
        <f>IF($I$2=AQ34,1,IF($I$2=Jahr!$M$7,1,0))</f>
        <v>1</v>
      </c>
      <c r="BF35" s="728">
        <v>1</v>
      </c>
      <c r="BG35" s="699">
        <f t="shared" si="33"/>
        <v>0</v>
      </c>
      <c r="BH35" s="699">
        <f t="shared" si="34"/>
        <v>0</v>
      </c>
      <c r="BI35" s="699">
        <f t="shared" si="35"/>
        <v>0</v>
      </c>
      <c r="BJ35" s="700">
        <f t="shared" si="36"/>
        <v>0</v>
      </c>
      <c r="BK35" s="700">
        <f t="shared" si="37"/>
        <v>0</v>
      </c>
      <c r="BL35" s="700">
        <f t="shared" si="38"/>
        <v>0</v>
      </c>
      <c r="BM35" s="701">
        <f t="shared" si="39"/>
        <v>0</v>
      </c>
      <c r="BN35" s="701">
        <f t="shared" si="40"/>
        <v>0</v>
      </c>
      <c r="BO35" s="701">
        <f t="shared" si="41"/>
        <v>0</v>
      </c>
      <c r="BP35" s="698">
        <f t="shared" si="42"/>
        <v>0</v>
      </c>
      <c r="BQ35" s="698">
        <f t="shared" si="43"/>
        <v>0</v>
      </c>
      <c r="BR35" s="698">
        <f t="shared" si="44"/>
        <v>0</v>
      </c>
      <c r="BS35" s="270" t="s">
        <v>8</v>
      </c>
      <c r="BV35" s="1055"/>
      <c r="BW35" s="1056"/>
      <c r="BX35" s="1026"/>
    </row>
    <row r="36" spans="1:76" ht="13.35" customHeight="1" x14ac:dyDescent="0.45">
      <c r="A36" s="1003" t="str">
        <f t="shared" si="0"/>
        <v>!</v>
      </c>
      <c r="B36" s="721"/>
      <c r="C36" s="1180"/>
      <c r="D36" s="722"/>
      <c r="E36" s="585"/>
      <c r="F36" s="586"/>
      <c r="G36" s="592"/>
      <c r="H36" s="1195"/>
      <c r="I36" s="1192"/>
      <c r="J36" s="1196"/>
      <c r="K36" s="1057">
        <f t="shared" si="4"/>
        <v>0</v>
      </c>
      <c r="L36" s="1049">
        <f>IF(ISERROR(+H36+I36+J36),1,0)</f>
        <v>0</v>
      </c>
      <c r="M36" s="1050">
        <f t="shared" ref="M36:M46" si="47">IF(AND(B36&gt;0,B36&lt;&gt;"x",M35&lt;&gt;0),+M35+1,0)</f>
        <v>0</v>
      </c>
      <c r="N36" s="1051">
        <f t="shared" si="5"/>
        <v>0</v>
      </c>
      <c r="O36" s="87">
        <f t="shared" si="6"/>
        <v>0</v>
      </c>
      <c r="P36" s="87" t="str">
        <f t="shared" si="7"/>
        <v/>
      </c>
      <c r="Q36" s="1052">
        <f t="shared" si="8"/>
        <v>0</v>
      </c>
      <c r="R36" s="87">
        <f t="shared" si="9"/>
        <v>0</v>
      </c>
      <c r="S36" s="87" t="str">
        <f t="shared" si="10"/>
        <v/>
      </c>
      <c r="T36" s="1052">
        <f t="shared" si="11"/>
        <v>0</v>
      </c>
      <c r="U36" s="87">
        <f t="shared" si="12"/>
        <v>0</v>
      </c>
      <c r="V36" s="87" t="str">
        <f t="shared" si="13"/>
        <v/>
      </c>
      <c r="W36" s="1052">
        <f t="shared" si="14"/>
        <v>1</v>
      </c>
      <c r="X36" s="87">
        <f t="shared" si="15"/>
        <v>0</v>
      </c>
      <c r="Y36" s="87">
        <f t="shared" si="16"/>
        <v>0</v>
      </c>
      <c r="Z36" s="1052">
        <f t="shared" si="17"/>
        <v>1</v>
      </c>
      <c r="AA36" s="87">
        <f t="shared" si="18"/>
        <v>0</v>
      </c>
      <c r="AB36" s="87">
        <f t="shared" si="19"/>
        <v>0</v>
      </c>
      <c r="AC36" s="1052">
        <f t="shared" si="20"/>
        <v>1</v>
      </c>
      <c r="AD36" s="87">
        <f t="shared" si="21"/>
        <v>0</v>
      </c>
      <c r="AE36" s="87">
        <f t="shared" si="22"/>
        <v>0</v>
      </c>
      <c r="AF36" s="1052">
        <f t="shared" si="23"/>
        <v>1</v>
      </c>
      <c r="AG36" s="87">
        <f t="shared" si="24"/>
        <v>0</v>
      </c>
      <c r="AH36" s="87">
        <f t="shared" si="25"/>
        <v>0</v>
      </c>
      <c r="AI36" s="1052">
        <f t="shared" si="26"/>
        <v>1</v>
      </c>
      <c r="AJ36" s="87">
        <f t="shared" si="27"/>
        <v>0</v>
      </c>
      <c r="AK36" s="87">
        <f t="shared" si="28"/>
        <v>0</v>
      </c>
      <c r="AL36" s="1052">
        <f t="shared" si="29"/>
        <v>0</v>
      </c>
      <c r="AM36" s="91">
        <f t="shared" si="30"/>
        <v>0</v>
      </c>
      <c r="AN36" s="91" t="str">
        <f t="shared" si="31"/>
        <v/>
      </c>
      <c r="AO36" s="1058">
        <f>+Parameter!$D$10</f>
        <v>0</v>
      </c>
      <c r="AP36" s="1054">
        <f t="shared" si="32"/>
        <v>0</v>
      </c>
      <c r="AQ36" s="399">
        <f>+Parameter!AH36</f>
        <v>0</v>
      </c>
      <c r="AR36" s="399">
        <f>+Parameter!AI36</f>
        <v>0</v>
      </c>
      <c r="AS36" s="367">
        <f>SUMIFS($I$4:$I$48,$F$4:$F$48,AQ34,$E$4:$E$48,AQ36)+SUMIFS($J$4:$J$48,$F$4:$F$48,AQ34,$E$4:$E$48,AQ36)+SUMIFS($H$4:$H$48,$F$4:$F$48,AQ34,$E$4:$E$48,AQ36)</f>
        <v>0</v>
      </c>
      <c r="AT36" s="367"/>
      <c r="AU36" s="399">
        <f>+Parameter!AL36</f>
        <v>0</v>
      </c>
      <c r="AV36" s="399">
        <f>+Parameter!AM36</f>
        <v>0</v>
      </c>
      <c r="AW36" s="367">
        <f>SUMIFS($I$4:$I$48,$F$4:$F$48,AQ34,$E$4:$E$48,AU36)+SUMIFS($J$4:$J$48,$F$4:$F$48,AQ34,$E$4:$E$48,AU36)+SUMIFS($H$4:$H$48,$F$4:$F$48,AQ34,$E$4:$E$48,AU36)</f>
        <v>0</v>
      </c>
      <c r="AX36" s="367"/>
      <c r="AY36" s="399">
        <f>+Parameter!AP36</f>
        <v>0</v>
      </c>
      <c r="AZ36" s="399">
        <f>+Parameter!AQ36</f>
        <v>0</v>
      </c>
      <c r="BA36" s="367">
        <f>SUMIFS($I$4:$I$48,$F$4:$F$48,AQ34,$E$4:$E$48,AY36)+SUMIFS($J$4:$J$48,$F$4:$F$48,AQ34,$E$4:$E$48,AY36)+SUMIFS($H$4:$H$48,$F$4:$F$48,AQ34,$E$4:$E$48,AY36)</f>
        <v>0</v>
      </c>
      <c r="BB36" s="371">
        <f>+AH2</f>
        <v>0</v>
      </c>
      <c r="BD36" s="268"/>
      <c r="BE36" s="274">
        <f>IF($I$2=AQ34,1,IF($I$2=Jahr!$M$7,1,0))</f>
        <v>1</v>
      </c>
      <c r="BF36" s="728">
        <v>1</v>
      </c>
      <c r="BG36" s="699">
        <f t="shared" si="33"/>
        <v>0</v>
      </c>
      <c r="BH36" s="699">
        <f t="shared" si="34"/>
        <v>0</v>
      </c>
      <c r="BI36" s="699">
        <f t="shared" si="35"/>
        <v>0</v>
      </c>
      <c r="BJ36" s="700">
        <f t="shared" si="36"/>
        <v>0</v>
      </c>
      <c r="BK36" s="700">
        <f t="shared" si="37"/>
        <v>0</v>
      </c>
      <c r="BL36" s="700">
        <f t="shared" si="38"/>
        <v>0</v>
      </c>
      <c r="BM36" s="701">
        <f t="shared" si="39"/>
        <v>0</v>
      </c>
      <c r="BN36" s="701">
        <f t="shared" si="40"/>
        <v>0</v>
      </c>
      <c r="BO36" s="701">
        <f t="shared" si="41"/>
        <v>0</v>
      </c>
      <c r="BP36" s="698">
        <f t="shared" si="42"/>
        <v>0</v>
      </c>
      <c r="BQ36" s="698">
        <f t="shared" si="43"/>
        <v>0</v>
      </c>
      <c r="BR36" s="698">
        <f t="shared" si="44"/>
        <v>0</v>
      </c>
      <c r="BS36" s="275">
        <f>SUMIFS($H$4:$H$48,$F$4:$F$48,AQ34,$B$4:$B$48,"&gt;0")</f>
        <v>0</v>
      </c>
      <c r="BT36" s="275">
        <f>SUMIFS($I$4:$I$48,$F$4:$F$48,AQ34,$B$4:$B$48,"&gt;0")</f>
        <v>0</v>
      </c>
      <c r="BU36" s="275">
        <f>SUMIFS($J$4:$J$48,$F$4:$F$48,AQ34,$B$4:$B$48,"&gt;0")</f>
        <v>0</v>
      </c>
      <c r="BV36" s="276"/>
      <c r="BW36" s="1056"/>
      <c r="BX36" s="1026"/>
    </row>
    <row r="37" spans="1:76" ht="13.35" customHeight="1" x14ac:dyDescent="0.45">
      <c r="A37" s="1003" t="str">
        <f t="shared" si="0"/>
        <v>!</v>
      </c>
      <c r="B37" s="721"/>
      <c r="C37" s="1180"/>
      <c r="D37" s="722"/>
      <c r="E37" s="585"/>
      <c r="F37" s="586"/>
      <c r="G37" s="592"/>
      <c r="H37" s="1195"/>
      <c r="I37" s="1192"/>
      <c r="J37" s="1196"/>
      <c r="K37" s="1057">
        <f t="shared" si="4"/>
        <v>0</v>
      </c>
      <c r="L37" s="1049">
        <f t="shared" si="2"/>
        <v>0</v>
      </c>
      <c r="M37" s="1050">
        <f>IF(AND(B37&gt;0,B37&lt;&gt;"x",M36&lt;&gt;0),+M36+1,0)</f>
        <v>0</v>
      </c>
      <c r="N37" s="1051">
        <f t="shared" si="5"/>
        <v>0</v>
      </c>
      <c r="O37" s="87">
        <f t="shared" si="6"/>
        <v>0</v>
      </c>
      <c r="P37" s="87" t="str">
        <f t="shared" si="7"/>
        <v/>
      </c>
      <c r="Q37" s="1052">
        <f t="shared" si="8"/>
        <v>0</v>
      </c>
      <c r="R37" s="87">
        <f t="shared" si="9"/>
        <v>0</v>
      </c>
      <c r="S37" s="87" t="str">
        <f t="shared" si="10"/>
        <v/>
      </c>
      <c r="T37" s="1052">
        <f t="shared" si="11"/>
        <v>0</v>
      </c>
      <c r="U37" s="87">
        <f t="shared" si="12"/>
        <v>0</v>
      </c>
      <c r="V37" s="87" t="str">
        <f t="shared" si="13"/>
        <v/>
      </c>
      <c r="W37" s="1052">
        <f t="shared" si="14"/>
        <v>1</v>
      </c>
      <c r="X37" s="87">
        <f t="shared" si="15"/>
        <v>0</v>
      </c>
      <c r="Y37" s="87">
        <f t="shared" si="16"/>
        <v>0</v>
      </c>
      <c r="Z37" s="1052">
        <f t="shared" si="17"/>
        <v>1</v>
      </c>
      <c r="AA37" s="87">
        <f t="shared" si="18"/>
        <v>0</v>
      </c>
      <c r="AB37" s="87">
        <f t="shared" si="19"/>
        <v>0</v>
      </c>
      <c r="AC37" s="1052">
        <f t="shared" si="20"/>
        <v>1</v>
      </c>
      <c r="AD37" s="87">
        <f t="shared" si="21"/>
        <v>0</v>
      </c>
      <c r="AE37" s="87">
        <f t="shared" si="22"/>
        <v>0</v>
      </c>
      <c r="AF37" s="1052">
        <f t="shared" si="23"/>
        <v>1</v>
      </c>
      <c r="AG37" s="87">
        <f t="shared" si="24"/>
        <v>0</v>
      </c>
      <c r="AH37" s="87">
        <f t="shared" si="25"/>
        <v>0</v>
      </c>
      <c r="AI37" s="1052">
        <f t="shared" si="26"/>
        <v>1</v>
      </c>
      <c r="AJ37" s="87">
        <f t="shared" si="27"/>
        <v>0</v>
      </c>
      <c r="AK37" s="87">
        <f t="shared" si="28"/>
        <v>0</v>
      </c>
      <c r="AL37" s="1052">
        <f t="shared" si="29"/>
        <v>0</v>
      </c>
      <c r="AM37" s="91">
        <f t="shared" si="30"/>
        <v>0</v>
      </c>
      <c r="AN37" s="91" t="str">
        <f t="shared" si="31"/>
        <v/>
      </c>
      <c r="AO37" s="1058">
        <f>+Parameter!$D$10</f>
        <v>0</v>
      </c>
      <c r="AP37" s="1054">
        <f t="shared" si="32"/>
        <v>0</v>
      </c>
      <c r="AQ37" s="399">
        <f>+Parameter!AH37</f>
        <v>0</v>
      </c>
      <c r="AR37" s="399">
        <f>+Parameter!AI37</f>
        <v>0</v>
      </c>
      <c r="AS37" s="367">
        <f>SUMIFS($I$4:$I$48,$F$4:$F$48,AQ34,$E$4:$E$48,AQ37)+SUMIFS($J$4:$J$48,$F$4:$F$48,AQ34,$E$4:$E$48,AQ37)+SUMIFS($H$4:$H$48,$F$4:$F$48,AQ34,$E$4:$E$48,AQ37)</f>
        <v>0</v>
      </c>
      <c r="AT37" s="367"/>
      <c r="AU37" s="399">
        <f>+Parameter!AL37</f>
        <v>0</v>
      </c>
      <c r="AV37" s="399">
        <f>+Parameter!AM37</f>
        <v>0</v>
      </c>
      <c r="AW37" s="367">
        <f>SUMIFS($I$4:$I$48,$F$4:$F$48,AQ34,$E$4:$E$48,AU37)+SUMIFS($J$4:$J$48,$F$4:$F$48,AQ34,$E$4:$E$48,AU37)+SUMIFS($H$4:$H$48,$F$4:$F$48,AQ34,$E$4:$E$48,AU37)</f>
        <v>0</v>
      </c>
      <c r="AX37" s="367"/>
      <c r="AY37" s="399">
        <f>+Parameter!AP37</f>
        <v>0</v>
      </c>
      <c r="AZ37" s="399">
        <f>+Parameter!AQ37</f>
        <v>0</v>
      </c>
      <c r="BA37" s="367">
        <f>SUMIFS($I$4:$I$48,$F$4:$F$48,AQ34,$E$4:$E$48,AY37)+SUMIFS($J$4:$J$48,$F$4:$F$48,AQ34,$E$4:$E$48,AY37)+SUMIFS($H$4:$H$48,$F$4:$F$48,AQ34,$E$4:$E$48,AY37)</f>
        <v>0</v>
      </c>
      <c r="BB37" s="372" t="str">
        <f>IF(BB38&lt;&gt;0,"Monatsende","")</f>
        <v/>
      </c>
      <c r="BD37" s="268"/>
      <c r="BE37" s="274">
        <f>IF($I$2=AQ34,1,IF($I$2=Jahr!$M$7,1,0))</f>
        <v>1</v>
      </c>
      <c r="BF37" s="728">
        <v>1</v>
      </c>
      <c r="BG37" s="699">
        <f t="shared" si="33"/>
        <v>0</v>
      </c>
      <c r="BH37" s="699">
        <f t="shared" si="34"/>
        <v>0</v>
      </c>
      <c r="BI37" s="699">
        <f t="shared" si="35"/>
        <v>0</v>
      </c>
      <c r="BJ37" s="700">
        <f t="shared" si="36"/>
        <v>0</v>
      </c>
      <c r="BK37" s="700">
        <f t="shared" si="37"/>
        <v>0</v>
      </c>
      <c r="BL37" s="700">
        <f t="shared" si="38"/>
        <v>0</v>
      </c>
      <c r="BM37" s="701">
        <f t="shared" si="39"/>
        <v>0</v>
      </c>
      <c r="BN37" s="701">
        <f t="shared" si="40"/>
        <v>0</v>
      </c>
      <c r="BO37" s="701">
        <f t="shared" si="41"/>
        <v>0</v>
      </c>
      <c r="BP37" s="698">
        <f t="shared" si="42"/>
        <v>0</v>
      </c>
      <c r="BQ37" s="698">
        <f t="shared" si="43"/>
        <v>0</v>
      </c>
      <c r="BR37" s="698">
        <f t="shared" si="44"/>
        <v>0</v>
      </c>
      <c r="BS37" s="270" t="s">
        <v>22</v>
      </c>
      <c r="BV37" s="1055"/>
      <c r="BW37" s="1056"/>
      <c r="BX37" s="1026"/>
    </row>
    <row r="38" spans="1:76" ht="13.35" customHeight="1" x14ac:dyDescent="0.45">
      <c r="A38" s="1003" t="str">
        <f t="shared" si="0"/>
        <v>!</v>
      </c>
      <c r="B38" s="721"/>
      <c r="C38" s="1180"/>
      <c r="D38" s="722"/>
      <c r="E38" s="585"/>
      <c r="F38" s="586"/>
      <c r="G38" s="592"/>
      <c r="H38" s="1195"/>
      <c r="I38" s="1192"/>
      <c r="J38" s="1196"/>
      <c r="K38" s="1057">
        <f t="shared" si="4"/>
        <v>0</v>
      </c>
      <c r="L38" s="1049">
        <f t="shared" si="2"/>
        <v>0</v>
      </c>
      <c r="M38" s="1050">
        <f t="shared" si="47"/>
        <v>0</v>
      </c>
      <c r="N38" s="1051">
        <f t="shared" si="5"/>
        <v>0</v>
      </c>
      <c r="O38" s="87">
        <f t="shared" si="6"/>
        <v>0</v>
      </c>
      <c r="P38" s="87" t="str">
        <f t="shared" si="7"/>
        <v/>
      </c>
      <c r="Q38" s="1052">
        <f t="shared" si="8"/>
        <v>0</v>
      </c>
      <c r="R38" s="87">
        <f t="shared" si="9"/>
        <v>0</v>
      </c>
      <c r="S38" s="87" t="str">
        <f t="shared" si="10"/>
        <v/>
      </c>
      <c r="T38" s="1052">
        <f t="shared" si="11"/>
        <v>0</v>
      </c>
      <c r="U38" s="87">
        <f t="shared" si="12"/>
        <v>0</v>
      </c>
      <c r="V38" s="87" t="str">
        <f t="shared" si="13"/>
        <v/>
      </c>
      <c r="W38" s="1052">
        <f t="shared" si="14"/>
        <v>1</v>
      </c>
      <c r="X38" s="87">
        <f t="shared" si="15"/>
        <v>0</v>
      </c>
      <c r="Y38" s="87">
        <f t="shared" si="16"/>
        <v>0</v>
      </c>
      <c r="Z38" s="1052">
        <f t="shared" si="17"/>
        <v>1</v>
      </c>
      <c r="AA38" s="87">
        <f t="shared" si="18"/>
        <v>0</v>
      </c>
      <c r="AB38" s="87">
        <f t="shared" si="19"/>
        <v>0</v>
      </c>
      <c r="AC38" s="1052">
        <f t="shared" si="20"/>
        <v>1</v>
      </c>
      <c r="AD38" s="87">
        <f t="shared" si="21"/>
        <v>0</v>
      </c>
      <c r="AE38" s="87">
        <f t="shared" si="22"/>
        <v>0</v>
      </c>
      <c r="AF38" s="1052">
        <f t="shared" si="23"/>
        <v>1</v>
      </c>
      <c r="AG38" s="87">
        <f t="shared" si="24"/>
        <v>0</v>
      </c>
      <c r="AH38" s="87">
        <f t="shared" si="25"/>
        <v>0</v>
      </c>
      <c r="AI38" s="1052">
        <f t="shared" si="26"/>
        <v>1</v>
      </c>
      <c r="AJ38" s="87">
        <f t="shared" si="27"/>
        <v>0</v>
      </c>
      <c r="AK38" s="87">
        <f t="shared" si="28"/>
        <v>0</v>
      </c>
      <c r="AL38" s="1052">
        <f t="shared" si="29"/>
        <v>0</v>
      </c>
      <c r="AM38" s="91">
        <f t="shared" si="30"/>
        <v>0</v>
      </c>
      <c r="AN38" s="91" t="str">
        <f t="shared" si="31"/>
        <v/>
      </c>
      <c r="AO38" s="1058">
        <f>+Parameter!$D$10</f>
        <v>0</v>
      </c>
      <c r="AP38" s="1054">
        <f t="shared" si="32"/>
        <v>0</v>
      </c>
      <c r="AQ38" s="400">
        <f>+Parameter!AH38</f>
        <v>0</v>
      </c>
      <c r="AR38" s="400">
        <f>+Parameter!AI38</f>
        <v>0</v>
      </c>
      <c r="AS38" s="367">
        <f>SUMIFS($I$4:$I$48,$F$4:$F$48,AQ34,$E$4:$E$48,AQ38)+SUMIFS($J$4:$J$48,$F$4:$F$48,AQ34,$E$4:$E$48,AQ38)+SUMIFS($H$4:$H$48,$F$4:$F$48,AQ34,$E$4:$E$48,AQ38)</f>
        <v>0</v>
      </c>
      <c r="AT38" s="373"/>
      <c r="AU38" s="400">
        <f>+Parameter!AL38</f>
        <v>0</v>
      </c>
      <c r="AV38" s="400">
        <f>+Parameter!AM38</f>
        <v>0</v>
      </c>
      <c r="AW38" s="367">
        <f>SUMIFS($I$4:$I$48,$F$4:$F$48,AQ34,$E$4:$E$48,AU38)+SUMIFS($J$4:$J$48,$F$4:$F$48,AQ34,$E$4:$E$48,AU38)+SUMIFS($H$4:$H$48,$F$4:$F$48,AQ34,$E$4:$E$48,AU38)</f>
        <v>0</v>
      </c>
      <c r="AX38" s="373"/>
      <c r="AY38" s="400">
        <f>+Parameter!AP38</f>
        <v>0</v>
      </c>
      <c r="AZ38" s="400">
        <f>+Parameter!AQ38</f>
        <v>0</v>
      </c>
      <c r="BA38" s="367">
        <f>SUMIFS($I$4:$I$48,$F$4:$F$48,AQ34,$E$4:$E$48,AY38)+SUMIFS($J$4:$J$48,$F$4:$F$48,AQ34,$E$4:$E$48,AY38)+SUMIFS($H$4:$H$48,$F$4:$F$48,AQ34,$E$4:$E$48,AY38)</f>
        <v>0</v>
      </c>
      <c r="BB38" s="375">
        <f>+AH3</f>
        <v>0</v>
      </c>
      <c r="BD38" s="268"/>
      <c r="BE38" s="274">
        <f>IF($I$2=AQ34,1,IF($I$2=Jahr!$M$7,1,0))</f>
        <v>1</v>
      </c>
      <c r="BF38" s="728">
        <v>1</v>
      </c>
      <c r="BG38" s="702">
        <f t="shared" si="33"/>
        <v>0</v>
      </c>
      <c r="BH38" s="702">
        <f t="shared" si="34"/>
        <v>0</v>
      </c>
      <c r="BI38" s="702">
        <f t="shared" si="35"/>
        <v>0</v>
      </c>
      <c r="BJ38" s="703">
        <f t="shared" si="36"/>
        <v>0</v>
      </c>
      <c r="BK38" s="703">
        <f t="shared" si="37"/>
        <v>0</v>
      </c>
      <c r="BL38" s="703">
        <f t="shared" si="38"/>
        <v>0</v>
      </c>
      <c r="BM38" s="704">
        <f t="shared" si="39"/>
        <v>0</v>
      </c>
      <c r="BN38" s="704">
        <f t="shared" si="40"/>
        <v>0</v>
      </c>
      <c r="BO38" s="704">
        <f t="shared" si="41"/>
        <v>0</v>
      </c>
      <c r="BP38" s="705">
        <f t="shared" si="42"/>
        <v>0</v>
      </c>
      <c r="BQ38" s="705">
        <f t="shared" si="43"/>
        <v>0</v>
      </c>
      <c r="BR38" s="705">
        <f t="shared" si="44"/>
        <v>0</v>
      </c>
      <c r="BS38" s="277">
        <f>SUMIFS($H$4:$H$48,$F$4:$F$48,AQ34)</f>
        <v>0</v>
      </c>
      <c r="BT38" s="277">
        <f>SUMIFS($I$4:$I$48,$F$4:$F$48,AQ34)</f>
        <v>0</v>
      </c>
      <c r="BU38" s="277">
        <f>SUMIFS($J$4:$J$48,$F$4:$F$48,AQ34)</f>
        <v>0</v>
      </c>
      <c r="BV38" s="278">
        <f>IF($AP$2=0,+BW38-BB34,0)</f>
        <v>0</v>
      </c>
      <c r="BW38" s="1059">
        <f>+AH$50</f>
        <v>0</v>
      </c>
      <c r="BX38" s="1026"/>
    </row>
    <row r="39" spans="1:76" ht="13.35" customHeight="1" x14ac:dyDescent="0.45">
      <c r="A39" s="1003" t="str">
        <f t="shared" si="0"/>
        <v>!</v>
      </c>
      <c r="B39" s="721"/>
      <c r="C39" s="1180"/>
      <c r="D39" s="722"/>
      <c r="E39" s="585"/>
      <c r="F39" s="586"/>
      <c r="G39" s="592"/>
      <c r="H39" s="1195"/>
      <c r="I39" s="1192"/>
      <c r="J39" s="1196"/>
      <c r="K39" s="1057">
        <f t="shared" si="4"/>
        <v>0</v>
      </c>
      <c r="L39" s="1049">
        <f t="shared" si="2"/>
        <v>0</v>
      </c>
      <c r="M39" s="1050">
        <f>IF(AND(B39&gt;0,B39&lt;&gt;"x",M38&lt;&gt;0),+M38+1,0)</f>
        <v>0</v>
      </c>
      <c r="N39" s="1051">
        <f t="shared" si="5"/>
        <v>0</v>
      </c>
      <c r="O39" s="87">
        <f t="shared" si="6"/>
        <v>0</v>
      </c>
      <c r="P39" s="87" t="str">
        <f t="shared" si="7"/>
        <v/>
      </c>
      <c r="Q39" s="1052">
        <f t="shared" si="8"/>
        <v>0</v>
      </c>
      <c r="R39" s="87">
        <f t="shared" si="9"/>
        <v>0</v>
      </c>
      <c r="S39" s="87" t="str">
        <f t="shared" si="10"/>
        <v/>
      </c>
      <c r="T39" s="1052">
        <f t="shared" si="11"/>
        <v>0</v>
      </c>
      <c r="U39" s="87">
        <f t="shared" si="12"/>
        <v>0</v>
      </c>
      <c r="V39" s="87" t="str">
        <f t="shared" si="13"/>
        <v/>
      </c>
      <c r="W39" s="1052">
        <f t="shared" si="14"/>
        <v>1</v>
      </c>
      <c r="X39" s="87">
        <f t="shared" si="15"/>
        <v>0</v>
      </c>
      <c r="Y39" s="87">
        <f t="shared" si="16"/>
        <v>0</v>
      </c>
      <c r="Z39" s="1052">
        <f t="shared" si="17"/>
        <v>1</v>
      </c>
      <c r="AA39" s="87">
        <f t="shared" si="18"/>
        <v>0</v>
      </c>
      <c r="AB39" s="87">
        <f t="shared" si="19"/>
        <v>0</v>
      </c>
      <c r="AC39" s="1052">
        <f t="shared" si="20"/>
        <v>1</v>
      </c>
      <c r="AD39" s="87">
        <f t="shared" si="21"/>
        <v>0</v>
      </c>
      <c r="AE39" s="87">
        <f t="shared" si="22"/>
        <v>0</v>
      </c>
      <c r="AF39" s="1052">
        <f t="shared" si="23"/>
        <v>1</v>
      </c>
      <c r="AG39" s="87">
        <f t="shared" si="24"/>
        <v>0</v>
      </c>
      <c r="AH39" s="87">
        <f t="shared" si="25"/>
        <v>0</v>
      </c>
      <c r="AI39" s="1052">
        <f t="shared" si="26"/>
        <v>1</v>
      </c>
      <c r="AJ39" s="87">
        <f t="shared" si="27"/>
        <v>0</v>
      </c>
      <c r="AK39" s="87">
        <f t="shared" si="28"/>
        <v>0</v>
      </c>
      <c r="AL39" s="1052">
        <f t="shared" si="29"/>
        <v>0</v>
      </c>
      <c r="AM39" s="91">
        <f t="shared" si="30"/>
        <v>0</v>
      </c>
      <c r="AN39" s="91" t="str">
        <f t="shared" si="31"/>
        <v/>
      </c>
      <c r="AO39" s="1053">
        <f>IF(AP39="E",1,0)</f>
        <v>0</v>
      </c>
      <c r="AP39" s="1054">
        <f t="shared" si="32"/>
        <v>0</v>
      </c>
      <c r="AQ39" s="221" t="str">
        <f>+Parameter!AH39</f>
        <v>#</v>
      </c>
      <c r="AR39" s="631"/>
      <c r="AS39" s="632">
        <f>SUM(AS40:AS43)</f>
        <v>0</v>
      </c>
      <c r="AT39" s="632"/>
      <c r="AU39" s="632"/>
      <c r="AV39" s="632"/>
      <c r="AW39" s="632">
        <f>SUM(AW40:AW43)</f>
        <v>0</v>
      </c>
      <c r="AX39" s="632"/>
      <c r="AY39" s="632"/>
      <c r="AZ39" s="632"/>
      <c r="BA39" s="632">
        <f>SUM(BA40:BA43)</f>
        <v>0</v>
      </c>
      <c r="BB39" s="634">
        <f>+BA39+AW39+AS39</f>
        <v>0</v>
      </c>
      <c r="BD39" s="268"/>
      <c r="BE39" s="274">
        <f>IF($I$2=AQ39,1,IF($I$2=Jahr!$M$7,1,0))</f>
        <v>1</v>
      </c>
      <c r="BF39" s="728">
        <v>1</v>
      </c>
      <c r="BG39" s="227"/>
      <c r="BH39" s="227"/>
      <c r="BI39" s="227"/>
      <c r="BJ39" s="227"/>
      <c r="BK39" s="227"/>
      <c r="BL39" s="227"/>
      <c r="BM39" s="227"/>
      <c r="BN39" s="227"/>
      <c r="BO39" s="227"/>
      <c r="BP39" s="273"/>
      <c r="BQ39" s="273"/>
      <c r="BR39" s="273"/>
      <c r="BV39" s="1055"/>
      <c r="BW39" s="1056"/>
      <c r="BX39" s="1026"/>
    </row>
    <row r="40" spans="1:76" ht="13.35" customHeight="1" x14ac:dyDescent="0.45">
      <c r="A40" s="1003" t="str">
        <f t="shared" si="0"/>
        <v>!</v>
      </c>
      <c r="B40" s="721"/>
      <c r="C40" s="1180"/>
      <c r="D40" s="722"/>
      <c r="E40" s="585"/>
      <c r="F40" s="586"/>
      <c r="G40" s="592"/>
      <c r="H40" s="1195"/>
      <c r="I40" s="1192"/>
      <c r="J40" s="1196"/>
      <c r="K40" s="1057">
        <f t="shared" si="4"/>
        <v>0</v>
      </c>
      <c r="L40" s="1049">
        <f t="shared" si="2"/>
        <v>0</v>
      </c>
      <c r="M40" s="1050">
        <f t="shared" si="47"/>
        <v>0</v>
      </c>
      <c r="N40" s="1051">
        <f t="shared" si="5"/>
        <v>0</v>
      </c>
      <c r="O40" s="87">
        <f t="shared" si="6"/>
        <v>0</v>
      </c>
      <c r="P40" s="87" t="str">
        <f t="shared" si="7"/>
        <v/>
      </c>
      <c r="Q40" s="1052">
        <f t="shared" si="8"/>
        <v>0</v>
      </c>
      <c r="R40" s="87">
        <f t="shared" si="9"/>
        <v>0</v>
      </c>
      <c r="S40" s="87" t="str">
        <f t="shared" si="10"/>
        <v/>
      </c>
      <c r="T40" s="1052">
        <f t="shared" si="11"/>
        <v>0</v>
      </c>
      <c r="U40" s="87">
        <f t="shared" si="12"/>
        <v>0</v>
      </c>
      <c r="V40" s="87" t="str">
        <f t="shared" si="13"/>
        <v/>
      </c>
      <c r="W40" s="1052">
        <f t="shared" si="14"/>
        <v>1</v>
      </c>
      <c r="X40" s="87">
        <f t="shared" si="15"/>
        <v>0</v>
      </c>
      <c r="Y40" s="87">
        <f t="shared" si="16"/>
        <v>0</v>
      </c>
      <c r="Z40" s="1052">
        <f t="shared" si="17"/>
        <v>1</v>
      </c>
      <c r="AA40" s="87">
        <f t="shared" si="18"/>
        <v>0</v>
      </c>
      <c r="AB40" s="87">
        <f t="shared" si="19"/>
        <v>0</v>
      </c>
      <c r="AC40" s="1052">
        <f t="shared" si="20"/>
        <v>1</v>
      </c>
      <c r="AD40" s="87">
        <f t="shared" si="21"/>
        <v>0</v>
      </c>
      <c r="AE40" s="87">
        <f t="shared" si="22"/>
        <v>0</v>
      </c>
      <c r="AF40" s="1052">
        <f t="shared" si="23"/>
        <v>1</v>
      </c>
      <c r="AG40" s="87">
        <f t="shared" si="24"/>
        <v>0</v>
      </c>
      <c r="AH40" s="87">
        <f t="shared" si="25"/>
        <v>0</v>
      </c>
      <c r="AI40" s="1052">
        <f t="shared" si="26"/>
        <v>1</v>
      </c>
      <c r="AJ40" s="87">
        <f t="shared" si="27"/>
        <v>0</v>
      </c>
      <c r="AK40" s="87">
        <f t="shared" si="28"/>
        <v>0</v>
      </c>
      <c r="AL40" s="1052">
        <f t="shared" si="29"/>
        <v>0</v>
      </c>
      <c r="AM40" s="91">
        <f t="shared" si="30"/>
        <v>0</v>
      </c>
      <c r="AN40" s="91" t="str">
        <f t="shared" si="31"/>
        <v/>
      </c>
      <c r="AO40" s="1058">
        <f>+Parameter!$D$11</f>
        <v>0</v>
      </c>
      <c r="AP40" s="1054">
        <f t="shared" si="32"/>
        <v>0</v>
      </c>
      <c r="AQ40" s="401">
        <f>+Parameter!AH40</f>
        <v>0</v>
      </c>
      <c r="AR40" s="402">
        <f>+Parameter!AI40</f>
        <v>0</v>
      </c>
      <c r="AS40" s="403">
        <f>SUMIFS($I$4:$I$48,$F$4:$F$48,AQ39,$E$4:$E$48,AQ40)+SUMIFS($J$4:$J$48,$F$4:$F$48,AQ39,$E$4:$E$48,AQ40)+SUMIFS($H$4:$H$48,$F$4:$F$48,AQ39,$E$4:$E$48,AQ40)</f>
        <v>0</v>
      </c>
      <c r="AT40" s="379"/>
      <c r="AU40" s="401">
        <f>+Parameter!AL40</f>
        <v>0</v>
      </c>
      <c r="AV40" s="402">
        <f>+Parameter!AM40</f>
        <v>0</v>
      </c>
      <c r="AW40" s="403">
        <f>SUMIFS($I$4:$I$48,$F$4:$F$48,AQ39,$E$4:$E$48,AU40)+SUMIFS($J$4:$J$48,$F$4:$F$48,AQ39,$E$4:$E$48,AU40)+SUMIFS($H$4:$H$48,$F$4:$F$48,AQ39,$E$4:$E$48,AU40)</f>
        <v>0</v>
      </c>
      <c r="AX40" s="403"/>
      <c r="AY40" s="401">
        <f>+Parameter!AP40</f>
        <v>0</v>
      </c>
      <c r="AZ40" s="402">
        <f>+Parameter!AQ40</f>
        <v>0</v>
      </c>
      <c r="BA40" s="403">
        <f>SUMIFS($I$4:$I$48,$F$4:$F$48,AQ39,$E$4:$E$48,AY40)+SUMIFS($J$4:$J$48,$F$4:$F$48,AQ39,$E$4:$E$48,AY40)+SUMIFS($H$4:$H$48,$F$4:$F$48,AQ39,$E$4:$E$48,AY40)</f>
        <v>0</v>
      </c>
      <c r="BB40" s="370" t="str">
        <f>IF(AND($B$50="y",BB41&lt;&gt;0),"aktuell","")</f>
        <v/>
      </c>
      <c r="BD40" s="268"/>
      <c r="BE40" s="274">
        <f>IF($I$2=AQ39,1,IF($I$2=Jahr!$M$7,1,0))</f>
        <v>1</v>
      </c>
      <c r="BF40" s="728">
        <v>1</v>
      </c>
      <c r="BG40" s="699">
        <f t="shared" si="33"/>
        <v>0</v>
      </c>
      <c r="BH40" s="699">
        <f t="shared" si="34"/>
        <v>0</v>
      </c>
      <c r="BI40" s="699">
        <f t="shared" si="35"/>
        <v>0</v>
      </c>
      <c r="BJ40" s="700">
        <f t="shared" si="36"/>
        <v>0</v>
      </c>
      <c r="BK40" s="700">
        <f t="shared" si="37"/>
        <v>0</v>
      </c>
      <c r="BL40" s="700">
        <f t="shared" si="38"/>
        <v>0</v>
      </c>
      <c r="BM40" s="701">
        <f t="shared" si="39"/>
        <v>0</v>
      </c>
      <c r="BN40" s="701">
        <f t="shared" si="40"/>
        <v>0</v>
      </c>
      <c r="BO40" s="701">
        <f t="shared" si="41"/>
        <v>0</v>
      </c>
      <c r="BP40" s="698">
        <f t="shared" si="42"/>
        <v>0</v>
      </c>
      <c r="BQ40" s="698">
        <f t="shared" si="43"/>
        <v>0</v>
      </c>
      <c r="BR40" s="698">
        <f t="shared" si="44"/>
        <v>0</v>
      </c>
      <c r="BS40" s="270" t="s">
        <v>8</v>
      </c>
      <c r="BV40" s="1055"/>
      <c r="BW40" s="1056"/>
      <c r="BX40" s="1026"/>
    </row>
    <row r="41" spans="1:76" ht="13.35" customHeight="1" x14ac:dyDescent="0.45">
      <c r="A41" s="1003" t="str">
        <f t="shared" si="0"/>
        <v>!</v>
      </c>
      <c r="B41" s="721"/>
      <c r="C41" s="1180"/>
      <c r="D41" s="722"/>
      <c r="E41" s="585"/>
      <c r="F41" s="586"/>
      <c r="G41" s="592"/>
      <c r="H41" s="1195"/>
      <c r="I41" s="1192"/>
      <c r="J41" s="1196"/>
      <c r="K41" s="1057">
        <f t="shared" si="4"/>
        <v>0</v>
      </c>
      <c r="L41" s="1049">
        <f t="shared" si="2"/>
        <v>0</v>
      </c>
      <c r="M41" s="1050">
        <f t="shared" si="47"/>
        <v>0</v>
      </c>
      <c r="N41" s="1051">
        <f t="shared" si="5"/>
        <v>0</v>
      </c>
      <c r="O41" s="87">
        <f t="shared" si="6"/>
        <v>0</v>
      </c>
      <c r="P41" s="87" t="str">
        <f t="shared" si="7"/>
        <v/>
      </c>
      <c r="Q41" s="1052">
        <f t="shared" si="8"/>
        <v>0</v>
      </c>
      <c r="R41" s="87">
        <f t="shared" si="9"/>
        <v>0</v>
      </c>
      <c r="S41" s="87" t="str">
        <f t="shared" si="10"/>
        <v/>
      </c>
      <c r="T41" s="1052">
        <f t="shared" si="11"/>
        <v>0</v>
      </c>
      <c r="U41" s="87">
        <f t="shared" si="12"/>
        <v>0</v>
      </c>
      <c r="V41" s="87" t="str">
        <f t="shared" si="13"/>
        <v/>
      </c>
      <c r="W41" s="1052">
        <f t="shared" si="14"/>
        <v>1</v>
      </c>
      <c r="X41" s="87">
        <f t="shared" si="15"/>
        <v>0</v>
      </c>
      <c r="Y41" s="87">
        <f t="shared" si="16"/>
        <v>0</v>
      </c>
      <c r="Z41" s="1052">
        <f t="shared" si="17"/>
        <v>1</v>
      </c>
      <c r="AA41" s="87">
        <f t="shared" si="18"/>
        <v>0</v>
      </c>
      <c r="AB41" s="87">
        <f t="shared" si="19"/>
        <v>0</v>
      </c>
      <c r="AC41" s="1052">
        <f t="shared" si="20"/>
        <v>1</v>
      </c>
      <c r="AD41" s="87">
        <f t="shared" si="21"/>
        <v>0</v>
      </c>
      <c r="AE41" s="87">
        <f t="shared" si="22"/>
        <v>0</v>
      </c>
      <c r="AF41" s="1052">
        <f t="shared" si="23"/>
        <v>1</v>
      </c>
      <c r="AG41" s="87">
        <f t="shared" si="24"/>
        <v>0</v>
      </c>
      <c r="AH41" s="87">
        <f t="shared" si="25"/>
        <v>0</v>
      </c>
      <c r="AI41" s="1052">
        <f t="shared" si="26"/>
        <v>1</v>
      </c>
      <c r="AJ41" s="87">
        <f t="shared" si="27"/>
        <v>0</v>
      </c>
      <c r="AK41" s="87">
        <f t="shared" si="28"/>
        <v>0</v>
      </c>
      <c r="AL41" s="1052">
        <f t="shared" si="29"/>
        <v>0</v>
      </c>
      <c r="AM41" s="91">
        <f t="shared" si="30"/>
        <v>0</v>
      </c>
      <c r="AN41" s="91" t="str">
        <f t="shared" si="31"/>
        <v/>
      </c>
      <c r="AO41" s="1058">
        <f>+Parameter!$D$11</f>
        <v>0</v>
      </c>
      <c r="AP41" s="1054">
        <f t="shared" si="32"/>
        <v>0</v>
      </c>
      <c r="AQ41" s="402">
        <f>+Parameter!AH41</f>
        <v>0</v>
      </c>
      <c r="AR41" s="402">
        <f>+Parameter!AI41</f>
        <v>0</v>
      </c>
      <c r="AS41" s="403">
        <f>SUMIFS($I$4:$I$48,$F$4:$F$48,AQ39,$E$4:$E$48,AQ41)+SUMIFS($J$4:$J$48,$F$4:$F$48,AQ39,$E$4:$E$48,AQ41)+SUMIFS($H$4:$H$48,$F$4:$F$48,AQ39,$E$4:$E$48,AQ41)</f>
        <v>0</v>
      </c>
      <c r="AT41" s="379"/>
      <c r="AU41" s="402">
        <f>+Parameter!AL41</f>
        <v>0</v>
      </c>
      <c r="AV41" s="402">
        <f>+Parameter!AM41</f>
        <v>0</v>
      </c>
      <c r="AW41" s="403">
        <f>SUMIFS($I$4:$I$48,$F$4:$F$48,AQ39,$E$4:$E$48,AU41)+SUMIFS($J$4:$J$48,$F$4:$F$48,AQ39,$E$4:$E$48,AU41)+SUMIFS($H$4:$H$48,$F$4:$F$48,AQ39,$E$4:$E$48,AU41)</f>
        <v>0</v>
      </c>
      <c r="AX41" s="403"/>
      <c r="AY41" s="402">
        <f>+Parameter!AP41</f>
        <v>0</v>
      </c>
      <c r="AZ41" s="402">
        <f>+Parameter!AQ41</f>
        <v>0</v>
      </c>
      <c r="BA41" s="403">
        <f>SUMIFS($I$4:$I$48,$F$4:$F$48,AQ39,$E$4:$E$48,AY41)+SUMIFS($J$4:$J$48,$F$4:$F$48,AQ39,$E$4:$E$48,AY41)+SUMIFS($H$4:$H$48,$F$4:$F$48,AQ39,$E$4:$E$48,AY41)</f>
        <v>0</v>
      </c>
      <c r="BB41" s="371">
        <f>+AK2</f>
        <v>0</v>
      </c>
      <c r="BD41" s="268"/>
      <c r="BE41" s="274">
        <f>IF($I$2=AQ39,1,IF($I$2=Jahr!$M$7,1,0))</f>
        <v>1</v>
      </c>
      <c r="BF41" s="728">
        <v>1</v>
      </c>
      <c r="BG41" s="699">
        <f t="shared" si="33"/>
        <v>0</v>
      </c>
      <c r="BH41" s="699">
        <f t="shared" si="34"/>
        <v>0</v>
      </c>
      <c r="BI41" s="699">
        <f t="shared" si="35"/>
        <v>0</v>
      </c>
      <c r="BJ41" s="700">
        <f t="shared" si="36"/>
        <v>0</v>
      </c>
      <c r="BK41" s="700">
        <f t="shared" si="37"/>
        <v>0</v>
      </c>
      <c r="BL41" s="700">
        <f t="shared" si="38"/>
        <v>0</v>
      </c>
      <c r="BM41" s="701">
        <f t="shared" si="39"/>
        <v>0</v>
      </c>
      <c r="BN41" s="701">
        <f t="shared" si="40"/>
        <v>0</v>
      </c>
      <c r="BO41" s="701">
        <f t="shared" si="41"/>
        <v>0</v>
      </c>
      <c r="BP41" s="698">
        <f t="shared" si="42"/>
        <v>0</v>
      </c>
      <c r="BQ41" s="698">
        <f t="shared" si="43"/>
        <v>0</v>
      </c>
      <c r="BR41" s="698">
        <f t="shared" si="44"/>
        <v>0</v>
      </c>
      <c r="BS41" s="275">
        <f>SUMIFS($H$4:$H$48,$F$4:$F$48,AQ39,$B$4:$B$48,"&gt;0")</f>
        <v>0</v>
      </c>
      <c r="BT41" s="275">
        <f>SUMIFS($I$4:$I$48,$F$4:$F$48,AQ39,$B$4:$B$48,"&gt;0")</f>
        <v>0</v>
      </c>
      <c r="BU41" s="275">
        <f>SUMIFS($J$4:$J$48,$F$4:$F$48,AQ39,$B$4:$B$48,"&gt;0")</f>
        <v>0</v>
      </c>
      <c r="BV41" s="276"/>
      <c r="BW41" s="1056"/>
      <c r="BX41" s="1026"/>
    </row>
    <row r="42" spans="1:76" ht="13.35" customHeight="1" x14ac:dyDescent="0.45">
      <c r="A42" s="1003" t="str">
        <f t="shared" si="0"/>
        <v>!</v>
      </c>
      <c r="B42" s="721"/>
      <c r="C42" s="1180"/>
      <c r="D42" s="722"/>
      <c r="E42" s="585"/>
      <c r="F42" s="586"/>
      <c r="G42" s="592"/>
      <c r="H42" s="1195"/>
      <c r="I42" s="1192"/>
      <c r="J42" s="1196"/>
      <c r="K42" s="1057">
        <f t="shared" si="4"/>
        <v>0</v>
      </c>
      <c r="L42" s="1049">
        <f t="shared" si="2"/>
        <v>0</v>
      </c>
      <c r="M42" s="1050">
        <f t="shared" si="47"/>
        <v>0</v>
      </c>
      <c r="N42" s="1051">
        <f t="shared" si="5"/>
        <v>0</v>
      </c>
      <c r="O42" s="87">
        <f t="shared" si="6"/>
        <v>0</v>
      </c>
      <c r="P42" s="87" t="str">
        <f t="shared" si="7"/>
        <v/>
      </c>
      <c r="Q42" s="1052">
        <f t="shared" si="8"/>
        <v>0</v>
      </c>
      <c r="R42" s="87">
        <f t="shared" si="9"/>
        <v>0</v>
      </c>
      <c r="S42" s="87" t="str">
        <f t="shared" si="10"/>
        <v/>
      </c>
      <c r="T42" s="1052">
        <f t="shared" si="11"/>
        <v>0</v>
      </c>
      <c r="U42" s="87">
        <f t="shared" si="12"/>
        <v>0</v>
      </c>
      <c r="V42" s="87" t="str">
        <f t="shared" si="13"/>
        <v/>
      </c>
      <c r="W42" s="1052">
        <f t="shared" si="14"/>
        <v>1</v>
      </c>
      <c r="X42" s="87">
        <f t="shared" si="15"/>
        <v>0</v>
      </c>
      <c r="Y42" s="87">
        <f t="shared" si="16"/>
        <v>0</v>
      </c>
      <c r="Z42" s="1052">
        <f t="shared" si="17"/>
        <v>1</v>
      </c>
      <c r="AA42" s="87">
        <f t="shared" si="18"/>
        <v>0</v>
      </c>
      <c r="AB42" s="87">
        <f t="shared" si="19"/>
        <v>0</v>
      </c>
      <c r="AC42" s="1052">
        <f t="shared" si="20"/>
        <v>1</v>
      </c>
      <c r="AD42" s="87">
        <f t="shared" si="21"/>
        <v>0</v>
      </c>
      <c r="AE42" s="87">
        <f t="shared" si="22"/>
        <v>0</v>
      </c>
      <c r="AF42" s="1052">
        <f t="shared" si="23"/>
        <v>1</v>
      </c>
      <c r="AG42" s="87">
        <f t="shared" si="24"/>
        <v>0</v>
      </c>
      <c r="AH42" s="87">
        <f t="shared" si="25"/>
        <v>0</v>
      </c>
      <c r="AI42" s="1052">
        <f t="shared" si="26"/>
        <v>1</v>
      </c>
      <c r="AJ42" s="87">
        <f t="shared" si="27"/>
        <v>0</v>
      </c>
      <c r="AK42" s="87">
        <f t="shared" si="28"/>
        <v>0</v>
      </c>
      <c r="AL42" s="1052">
        <f t="shared" si="29"/>
        <v>0</v>
      </c>
      <c r="AM42" s="91">
        <f t="shared" si="30"/>
        <v>0</v>
      </c>
      <c r="AN42" s="91" t="str">
        <f t="shared" si="31"/>
        <v/>
      </c>
      <c r="AO42" s="1058">
        <f>+Parameter!$D$11</f>
        <v>0</v>
      </c>
      <c r="AP42" s="1054">
        <f t="shared" si="32"/>
        <v>0</v>
      </c>
      <c r="AQ42" s="402">
        <f>+Parameter!AH42</f>
        <v>0</v>
      </c>
      <c r="AR42" s="402">
        <f>+Parameter!AI42</f>
        <v>0</v>
      </c>
      <c r="AS42" s="403">
        <f>SUMIFS($I$4:$I$48,$F$4:$F$48,AQ39,$E$4:$E$48,AQ42)+SUMIFS($J$4:$J$48,$F$4:$F$48,AQ39,$E$4:$E$48,AQ42)+SUMIFS($H$4:$H$48,$F$4:$F$48,AQ39,$E$4:$E$48,AQ42)</f>
        <v>0</v>
      </c>
      <c r="AT42" s="379"/>
      <c r="AU42" s="402">
        <f>+Parameter!AL42</f>
        <v>0</v>
      </c>
      <c r="AV42" s="402">
        <f>+Parameter!AM42</f>
        <v>0</v>
      </c>
      <c r="AW42" s="403">
        <f>SUMIFS($I$4:$I$48,$F$4:$F$48,AQ39,$E$4:$E$48,AU42)+SUMIFS($J$4:$J$48,$F$4:$F$48,AQ39,$E$4:$E$48,AU42)+SUMIFS($H$4:$H$48,$F$4:$F$48,AQ39,$E$4:$E$48,AU42)</f>
        <v>0</v>
      </c>
      <c r="AX42" s="403"/>
      <c r="AY42" s="402">
        <f>+Parameter!AP42</f>
        <v>0</v>
      </c>
      <c r="AZ42" s="402">
        <f>+Parameter!AQ42</f>
        <v>0</v>
      </c>
      <c r="BA42" s="403">
        <f>SUMIFS($I$4:$I$48,$F$4:$F$48,AQ39,$E$4:$E$48,AY42)+SUMIFS($J$4:$J$48,$F$4:$F$48,AQ39,$E$4:$E$48,AY42)+SUMIFS($H$4:$H$48,$F$4:$F$48,AQ39,$E$4:$E$48,AY42)</f>
        <v>0</v>
      </c>
      <c r="BB42" s="372" t="str">
        <f>IF(BB43&lt;&gt;0,"Monatsende","")</f>
        <v/>
      </c>
      <c r="BD42" s="268"/>
      <c r="BE42" s="274">
        <f>IF($I$2=AQ39,1,IF($I$2=Jahr!$M$7,1,0))</f>
        <v>1</v>
      </c>
      <c r="BF42" s="728">
        <v>1</v>
      </c>
      <c r="BG42" s="699">
        <f t="shared" si="33"/>
        <v>0</v>
      </c>
      <c r="BH42" s="699">
        <f t="shared" si="34"/>
        <v>0</v>
      </c>
      <c r="BI42" s="699">
        <f t="shared" si="35"/>
        <v>0</v>
      </c>
      <c r="BJ42" s="700">
        <f t="shared" si="36"/>
        <v>0</v>
      </c>
      <c r="BK42" s="700">
        <f t="shared" si="37"/>
        <v>0</v>
      </c>
      <c r="BL42" s="700">
        <f t="shared" si="38"/>
        <v>0</v>
      </c>
      <c r="BM42" s="701">
        <f t="shared" si="39"/>
        <v>0</v>
      </c>
      <c r="BN42" s="701">
        <f t="shared" si="40"/>
        <v>0</v>
      </c>
      <c r="BO42" s="701">
        <f t="shared" si="41"/>
        <v>0</v>
      </c>
      <c r="BP42" s="698">
        <f t="shared" si="42"/>
        <v>0</v>
      </c>
      <c r="BQ42" s="698">
        <f t="shared" si="43"/>
        <v>0</v>
      </c>
      <c r="BR42" s="698">
        <f t="shared" si="44"/>
        <v>0</v>
      </c>
      <c r="BS42" s="270" t="s">
        <v>22</v>
      </c>
      <c r="BV42" s="1055"/>
      <c r="BW42" s="1056"/>
      <c r="BX42" s="1026"/>
    </row>
    <row r="43" spans="1:76" ht="13.35" customHeight="1" x14ac:dyDescent="0.45">
      <c r="A43" s="1003" t="str">
        <f t="shared" si="0"/>
        <v>!</v>
      </c>
      <c r="B43" s="721"/>
      <c r="C43" s="1180"/>
      <c r="D43" s="722"/>
      <c r="E43" s="585"/>
      <c r="F43" s="586"/>
      <c r="G43" s="592"/>
      <c r="H43" s="1195"/>
      <c r="I43" s="1192"/>
      <c r="J43" s="1196"/>
      <c r="K43" s="1057">
        <f t="shared" si="4"/>
        <v>0</v>
      </c>
      <c r="L43" s="1049">
        <f t="shared" si="2"/>
        <v>0</v>
      </c>
      <c r="M43" s="1050">
        <f t="shared" si="47"/>
        <v>0</v>
      </c>
      <c r="N43" s="1051">
        <f t="shared" si="5"/>
        <v>0</v>
      </c>
      <c r="O43" s="87">
        <f t="shared" si="6"/>
        <v>0</v>
      </c>
      <c r="P43" s="87" t="str">
        <f t="shared" si="7"/>
        <v/>
      </c>
      <c r="Q43" s="1052">
        <f t="shared" si="8"/>
        <v>0</v>
      </c>
      <c r="R43" s="87">
        <f t="shared" si="9"/>
        <v>0</v>
      </c>
      <c r="S43" s="87" t="str">
        <f t="shared" si="10"/>
        <v/>
      </c>
      <c r="T43" s="1052">
        <f t="shared" si="11"/>
        <v>0</v>
      </c>
      <c r="U43" s="87">
        <f t="shared" si="12"/>
        <v>0</v>
      </c>
      <c r="V43" s="87" t="str">
        <f t="shared" si="13"/>
        <v/>
      </c>
      <c r="W43" s="1052">
        <f t="shared" si="14"/>
        <v>1</v>
      </c>
      <c r="X43" s="87">
        <f t="shared" si="15"/>
        <v>0</v>
      </c>
      <c r="Y43" s="87">
        <f t="shared" si="16"/>
        <v>0</v>
      </c>
      <c r="Z43" s="1052">
        <f t="shared" si="17"/>
        <v>1</v>
      </c>
      <c r="AA43" s="87">
        <f t="shared" si="18"/>
        <v>0</v>
      </c>
      <c r="AB43" s="87">
        <f t="shared" si="19"/>
        <v>0</v>
      </c>
      <c r="AC43" s="1052">
        <f t="shared" si="20"/>
        <v>1</v>
      </c>
      <c r="AD43" s="87">
        <f t="shared" si="21"/>
        <v>0</v>
      </c>
      <c r="AE43" s="87">
        <f t="shared" si="22"/>
        <v>0</v>
      </c>
      <c r="AF43" s="1052">
        <f t="shared" si="23"/>
        <v>1</v>
      </c>
      <c r="AG43" s="87">
        <f t="shared" si="24"/>
        <v>0</v>
      </c>
      <c r="AH43" s="87">
        <f t="shared" si="25"/>
        <v>0</v>
      </c>
      <c r="AI43" s="1052">
        <f t="shared" si="26"/>
        <v>1</v>
      </c>
      <c r="AJ43" s="87">
        <f t="shared" si="27"/>
        <v>0</v>
      </c>
      <c r="AK43" s="87">
        <f t="shared" si="28"/>
        <v>0</v>
      </c>
      <c r="AL43" s="1052">
        <f t="shared" si="29"/>
        <v>0</v>
      </c>
      <c r="AM43" s="91">
        <f t="shared" si="30"/>
        <v>0</v>
      </c>
      <c r="AN43" s="91" t="str">
        <f t="shared" si="31"/>
        <v/>
      </c>
      <c r="AO43" s="1058">
        <f>+Parameter!$D$11</f>
        <v>0</v>
      </c>
      <c r="AP43" s="1054">
        <f t="shared" si="32"/>
        <v>0</v>
      </c>
      <c r="AQ43" s="404">
        <f>+Parameter!AH43</f>
        <v>0</v>
      </c>
      <c r="AR43" s="404">
        <f>+Parameter!AI43</f>
        <v>0</v>
      </c>
      <c r="AS43" s="405">
        <f>SUMIFS($I$4:$I$48,$F$4:$F$48,AQ39,$E$4:$E$48,AQ43)+SUMIFS($J$4:$J$48,$F$4:$F$48,AQ39,$E$4:$E$48,AQ43)+SUMIFS($H$4:$H$48,$F$4:$F$48,AQ39,$E$4:$E$48,AQ43)</f>
        <v>0</v>
      </c>
      <c r="AT43" s="382"/>
      <c r="AU43" s="404">
        <f>+Parameter!AL43</f>
        <v>0</v>
      </c>
      <c r="AV43" s="404">
        <f>+Parameter!AM43</f>
        <v>0</v>
      </c>
      <c r="AW43" s="405">
        <f>SUMIFS($I$4:$I$48,$F$4:$F$48,AQ39,$E$4:$E$48,AU43)+SUMIFS($J$4:$J$48,$F$4:$F$48,AQ39,$E$4:$E$48,AU43)+SUMIFS($H$4:$H$48,$F$4:$F$48,AQ39,$E$4:$E$48,AU43)</f>
        <v>0</v>
      </c>
      <c r="AX43" s="405"/>
      <c r="AY43" s="404">
        <f>+Parameter!AP43</f>
        <v>0</v>
      </c>
      <c r="AZ43" s="404">
        <f>+Parameter!AQ43</f>
        <v>0</v>
      </c>
      <c r="BA43" s="405">
        <f>SUMIFS($I$4:$I$48,$F$4:$F$48,AQ39,$E$4:$E$48,AY43)+SUMIFS($J$4:$J$48,$F$4:$F$48,AQ39,$E$4:$E$48,AY43)+SUMIFS($H$4:$H$48,$F$4:$F$48,AQ39,$E$4:$E$48,AY43)</f>
        <v>0</v>
      </c>
      <c r="BB43" s="375">
        <f>+AK3</f>
        <v>0</v>
      </c>
      <c r="BD43" s="268"/>
      <c r="BE43" s="274">
        <f>IF($I$2=AQ39,1,IF($I$2=Jahr!$M$7,1,0))</f>
        <v>1</v>
      </c>
      <c r="BF43" s="728">
        <v>1</v>
      </c>
      <c r="BG43" s="702">
        <f t="shared" si="33"/>
        <v>0</v>
      </c>
      <c r="BH43" s="702">
        <f t="shared" si="34"/>
        <v>0</v>
      </c>
      <c r="BI43" s="702">
        <f t="shared" si="35"/>
        <v>0</v>
      </c>
      <c r="BJ43" s="703">
        <f t="shared" si="36"/>
        <v>0</v>
      </c>
      <c r="BK43" s="703">
        <f t="shared" si="37"/>
        <v>0</v>
      </c>
      <c r="BL43" s="703">
        <f t="shared" si="38"/>
        <v>0</v>
      </c>
      <c r="BM43" s="704">
        <f t="shared" si="39"/>
        <v>0</v>
      </c>
      <c r="BN43" s="704">
        <f t="shared" si="40"/>
        <v>0</v>
      </c>
      <c r="BO43" s="704">
        <f t="shared" si="41"/>
        <v>0</v>
      </c>
      <c r="BP43" s="705">
        <f t="shared" si="42"/>
        <v>0</v>
      </c>
      <c r="BQ43" s="705">
        <f t="shared" si="43"/>
        <v>0</v>
      </c>
      <c r="BR43" s="705">
        <f t="shared" si="44"/>
        <v>0</v>
      </c>
      <c r="BS43" s="277">
        <f>SUMIFS($H$4:$H$48,$F$4:$F$48,AQ39)</f>
        <v>0</v>
      </c>
      <c r="BT43" s="277">
        <f>SUMIFS($I$4:$I$48,$F$4:$F$48,AQ39)</f>
        <v>0</v>
      </c>
      <c r="BU43" s="277">
        <f>SUMIFS($J$4:$J$48,$F$4:$F$48,AQ39)</f>
        <v>0</v>
      </c>
      <c r="BV43" s="278">
        <f>IF($AP$2=0,+BW43-BB39,0)</f>
        <v>0</v>
      </c>
      <c r="BW43" s="1059">
        <f>+AK$50</f>
        <v>0</v>
      </c>
      <c r="BX43" s="1026"/>
    </row>
    <row r="44" spans="1:76" ht="13.35" customHeight="1" x14ac:dyDescent="0.45">
      <c r="A44" s="1003" t="str">
        <f t="shared" si="0"/>
        <v>!</v>
      </c>
      <c r="B44" s="721"/>
      <c r="C44" s="1180"/>
      <c r="D44" s="722"/>
      <c r="E44" s="585"/>
      <c r="F44" s="586"/>
      <c r="G44" s="592"/>
      <c r="H44" s="1195"/>
      <c r="I44" s="1192"/>
      <c r="J44" s="1196"/>
      <c r="K44" s="1057">
        <f t="shared" si="4"/>
        <v>0</v>
      </c>
      <c r="L44" s="1049">
        <f t="shared" si="2"/>
        <v>0</v>
      </c>
      <c r="M44" s="1050">
        <f t="shared" si="47"/>
        <v>0</v>
      </c>
      <c r="N44" s="1051">
        <f t="shared" si="5"/>
        <v>0</v>
      </c>
      <c r="O44" s="87">
        <f t="shared" si="6"/>
        <v>0</v>
      </c>
      <c r="P44" s="87" t="str">
        <f t="shared" si="7"/>
        <v/>
      </c>
      <c r="Q44" s="1052">
        <f t="shared" si="8"/>
        <v>0</v>
      </c>
      <c r="R44" s="87">
        <f t="shared" si="9"/>
        <v>0</v>
      </c>
      <c r="S44" s="87" t="str">
        <f t="shared" si="10"/>
        <v/>
      </c>
      <c r="T44" s="1052">
        <f t="shared" si="11"/>
        <v>0</v>
      </c>
      <c r="U44" s="87">
        <f t="shared" si="12"/>
        <v>0</v>
      </c>
      <c r="V44" s="87" t="str">
        <f t="shared" si="13"/>
        <v/>
      </c>
      <c r="W44" s="1052">
        <f t="shared" si="14"/>
        <v>1</v>
      </c>
      <c r="X44" s="87">
        <f t="shared" si="15"/>
        <v>0</v>
      </c>
      <c r="Y44" s="87">
        <f t="shared" si="16"/>
        <v>0</v>
      </c>
      <c r="Z44" s="1052">
        <f t="shared" si="17"/>
        <v>1</v>
      </c>
      <c r="AA44" s="87">
        <f t="shared" si="18"/>
        <v>0</v>
      </c>
      <c r="AB44" s="87">
        <f t="shared" si="19"/>
        <v>0</v>
      </c>
      <c r="AC44" s="1052">
        <f t="shared" si="20"/>
        <v>1</v>
      </c>
      <c r="AD44" s="87">
        <f t="shared" si="21"/>
        <v>0</v>
      </c>
      <c r="AE44" s="87">
        <f t="shared" si="22"/>
        <v>0</v>
      </c>
      <c r="AF44" s="1052">
        <f t="shared" si="23"/>
        <v>1</v>
      </c>
      <c r="AG44" s="87">
        <f t="shared" si="24"/>
        <v>0</v>
      </c>
      <c r="AH44" s="87">
        <f t="shared" si="25"/>
        <v>0</v>
      </c>
      <c r="AI44" s="1052">
        <f t="shared" si="26"/>
        <v>1</v>
      </c>
      <c r="AJ44" s="87">
        <f t="shared" si="27"/>
        <v>0</v>
      </c>
      <c r="AK44" s="87">
        <f t="shared" si="28"/>
        <v>0</v>
      </c>
      <c r="AL44" s="1052">
        <f t="shared" si="29"/>
        <v>0</v>
      </c>
      <c r="AM44" s="91">
        <f t="shared" si="30"/>
        <v>0</v>
      </c>
      <c r="AN44" s="91" t="str">
        <f t="shared" si="31"/>
        <v/>
      </c>
      <c r="AO44" s="1060"/>
      <c r="AP44" s="1054">
        <f t="shared" si="32"/>
        <v>0</v>
      </c>
      <c r="AQ44" s="1390" t="str">
        <f>+Jahr!P27</f>
        <v/>
      </c>
      <c r="AR44" s="1390"/>
      <c r="AS44" s="1390"/>
      <c r="AT44" s="1390"/>
      <c r="AU44" s="1390"/>
      <c r="AV44" s="1390"/>
      <c r="AZ44" s="499"/>
      <c r="BA44" s="500" t="str">
        <f>IF(BB44&lt;&gt;0,"Gesamt aktuell gebucht: ","")</f>
        <v/>
      </c>
      <c r="BB44" s="501">
        <f>+BB6+BB11+BB16+BB21+BB26+BB31+BB36+BB41+BB46</f>
        <v>0</v>
      </c>
      <c r="BD44" s="268"/>
      <c r="BE44" s="274">
        <f>IF($I$2=AQ40,1,IF($I$2=Jahr!$M$7,1,0))</f>
        <v>1</v>
      </c>
      <c r="BF44" s="728">
        <v>1</v>
      </c>
      <c r="BG44" s="712"/>
      <c r="BK44" s="271"/>
      <c r="BL44" s="271"/>
      <c r="BM44" s="271"/>
      <c r="BN44" s="271"/>
      <c r="BO44" s="271"/>
      <c r="BP44" s="271"/>
      <c r="BQ44" s="271"/>
      <c r="BR44" s="271"/>
      <c r="BV44" s="1055"/>
      <c r="BW44" s="1056"/>
      <c r="BX44" s="1026"/>
    </row>
    <row r="45" spans="1:76" ht="13.35" customHeight="1" x14ac:dyDescent="0.2">
      <c r="A45" s="1003" t="str">
        <f t="shared" si="0"/>
        <v>!</v>
      </c>
      <c r="B45" s="721"/>
      <c r="C45" s="1180"/>
      <c r="D45" s="722"/>
      <c r="E45" s="585"/>
      <c r="F45" s="586"/>
      <c r="G45" s="592"/>
      <c r="H45" s="1195"/>
      <c r="I45" s="1192"/>
      <c r="J45" s="1196"/>
      <c r="K45" s="1057">
        <f t="shared" si="4"/>
        <v>0</v>
      </c>
      <c r="L45" s="1049">
        <f t="shared" si="2"/>
        <v>0</v>
      </c>
      <c r="M45" s="1050">
        <f t="shared" si="47"/>
        <v>0</v>
      </c>
      <c r="N45" s="1051">
        <f t="shared" si="5"/>
        <v>0</v>
      </c>
      <c r="O45" s="87">
        <f t="shared" si="6"/>
        <v>0</v>
      </c>
      <c r="P45" s="87" t="str">
        <f t="shared" si="7"/>
        <v/>
      </c>
      <c r="Q45" s="1052">
        <f t="shared" si="8"/>
        <v>0</v>
      </c>
      <c r="R45" s="87">
        <f t="shared" si="9"/>
        <v>0</v>
      </c>
      <c r="S45" s="87" t="str">
        <f t="shared" si="10"/>
        <v/>
      </c>
      <c r="T45" s="1052">
        <f t="shared" si="11"/>
        <v>0</v>
      </c>
      <c r="U45" s="87">
        <f t="shared" si="12"/>
        <v>0</v>
      </c>
      <c r="V45" s="87" t="str">
        <f t="shared" si="13"/>
        <v/>
      </c>
      <c r="W45" s="1052">
        <f t="shared" si="14"/>
        <v>1</v>
      </c>
      <c r="X45" s="87">
        <f t="shared" si="15"/>
        <v>0</v>
      </c>
      <c r="Y45" s="87">
        <f t="shared" si="16"/>
        <v>0</v>
      </c>
      <c r="Z45" s="1052">
        <f t="shared" si="17"/>
        <v>1</v>
      </c>
      <c r="AA45" s="87">
        <f t="shared" si="18"/>
        <v>0</v>
      </c>
      <c r="AB45" s="87">
        <f t="shared" si="19"/>
        <v>0</v>
      </c>
      <c r="AC45" s="1052">
        <f t="shared" si="20"/>
        <v>1</v>
      </c>
      <c r="AD45" s="87">
        <f t="shared" si="21"/>
        <v>0</v>
      </c>
      <c r="AE45" s="87">
        <f t="shared" si="22"/>
        <v>0</v>
      </c>
      <c r="AF45" s="1052">
        <f t="shared" si="23"/>
        <v>1</v>
      </c>
      <c r="AG45" s="87">
        <f t="shared" si="24"/>
        <v>0</v>
      </c>
      <c r="AH45" s="87">
        <f t="shared" si="25"/>
        <v>0</v>
      </c>
      <c r="AI45" s="1052">
        <f t="shared" si="26"/>
        <v>1</v>
      </c>
      <c r="AJ45" s="87">
        <f t="shared" si="27"/>
        <v>0</v>
      </c>
      <c r="AK45" s="87">
        <f t="shared" si="28"/>
        <v>0</v>
      </c>
      <c r="AL45" s="1052">
        <f t="shared" si="29"/>
        <v>0</v>
      </c>
      <c r="AM45" s="91">
        <f t="shared" si="30"/>
        <v>0</v>
      </c>
      <c r="AN45" s="91" t="str">
        <f t="shared" si="31"/>
        <v/>
      </c>
      <c r="AO45" s="1061"/>
      <c r="AP45" s="1054">
        <f t="shared" si="32"/>
        <v>0</v>
      </c>
      <c r="AQ45" s="200" t="str">
        <f>+Parameter!AH45</f>
        <v>X</v>
      </c>
      <c r="AR45" s="1386" t="s">
        <v>16</v>
      </c>
      <c r="AS45" s="1386"/>
      <c r="AT45" s="1386"/>
      <c r="AU45" s="1386"/>
      <c r="AV45" s="1386"/>
      <c r="AW45" s="1386"/>
      <c r="AX45" s="1386"/>
      <c r="AY45" s="1386"/>
      <c r="AZ45" s="1386"/>
      <c r="BA45" s="201" t="s">
        <v>27</v>
      </c>
      <c r="BB45" s="406">
        <f>+BB39+BB34+BB29+BB24+BB19+BB14+BB9+BB4+AZ46-H50-P60</f>
        <v>0</v>
      </c>
      <c r="BD45" s="268"/>
      <c r="BE45" s="274">
        <f>IF($I$2=AQ41,1,IF($I$2=Jahr!$M$7,1,0))</f>
        <v>1</v>
      </c>
      <c r="BF45" s="728">
        <v>1</v>
      </c>
      <c r="BV45" s="1055"/>
      <c r="BW45" s="1056"/>
      <c r="BX45" s="1026"/>
    </row>
    <row r="46" spans="1:76" ht="13.35" customHeight="1" x14ac:dyDescent="0.45">
      <c r="A46" s="1003" t="str">
        <f t="shared" si="0"/>
        <v>!</v>
      </c>
      <c r="B46" s="721"/>
      <c r="C46" s="1180"/>
      <c r="D46" s="722"/>
      <c r="E46" s="585"/>
      <c r="F46" s="586"/>
      <c r="G46" s="592"/>
      <c r="H46" s="1195"/>
      <c r="I46" s="1192"/>
      <c r="J46" s="1196"/>
      <c r="K46" s="1057">
        <f t="shared" si="4"/>
        <v>0</v>
      </c>
      <c r="L46" s="1049">
        <f t="shared" si="2"/>
        <v>0</v>
      </c>
      <c r="M46" s="1050">
        <f t="shared" si="47"/>
        <v>0</v>
      </c>
      <c r="N46" s="1051">
        <f t="shared" si="5"/>
        <v>0</v>
      </c>
      <c r="O46" s="87">
        <f t="shared" si="6"/>
        <v>0</v>
      </c>
      <c r="P46" s="87" t="str">
        <f t="shared" si="7"/>
        <v/>
      </c>
      <c r="Q46" s="1052">
        <f t="shared" si="8"/>
        <v>0</v>
      </c>
      <c r="R46" s="87">
        <f t="shared" si="9"/>
        <v>0</v>
      </c>
      <c r="S46" s="87" t="str">
        <f t="shared" si="10"/>
        <v/>
      </c>
      <c r="T46" s="1052">
        <f t="shared" si="11"/>
        <v>0</v>
      </c>
      <c r="U46" s="87">
        <f t="shared" si="12"/>
        <v>0</v>
      </c>
      <c r="V46" s="87" t="str">
        <f t="shared" si="13"/>
        <v/>
      </c>
      <c r="W46" s="1052">
        <f t="shared" si="14"/>
        <v>1</v>
      </c>
      <c r="X46" s="87">
        <f t="shared" si="15"/>
        <v>0</v>
      </c>
      <c r="Y46" s="87">
        <f t="shared" si="16"/>
        <v>0</v>
      </c>
      <c r="Z46" s="1052">
        <f t="shared" si="17"/>
        <v>1</v>
      </c>
      <c r="AA46" s="87">
        <f t="shared" si="18"/>
        <v>0</v>
      </c>
      <c r="AB46" s="87">
        <f t="shared" si="19"/>
        <v>0</v>
      </c>
      <c r="AC46" s="1052">
        <f t="shared" si="20"/>
        <v>1</v>
      </c>
      <c r="AD46" s="87">
        <f t="shared" si="21"/>
        <v>0</v>
      </c>
      <c r="AE46" s="87">
        <f t="shared" si="22"/>
        <v>0</v>
      </c>
      <c r="AF46" s="1052">
        <f t="shared" si="23"/>
        <v>1</v>
      </c>
      <c r="AG46" s="87">
        <f t="shared" si="24"/>
        <v>0</v>
      </c>
      <c r="AH46" s="87">
        <f t="shared" si="25"/>
        <v>0</v>
      </c>
      <c r="AI46" s="1052">
        <f t="shared" si="26"/>
        <v>1</v>
      </c>
      <c r="AJ46" s="87">
        <f t="shared" si="27"/>
        <v>0</v>
      </c>
      <c r="AK46" s="87">
        <f t="shared" si="28"/>
        <v>0</v>
      </c>
      <c r="AL46" s="1052">
        <f t="shared" si="29"/>
        <v>0</v>
      </c>
      <c r="AM46" s="91">
        <f t="shared" si="30"/>
        <v>0</v>
      </c>
      <c r="AN46" s="91" t="str">
        <f t="shared" si="31"/>
        <v/>
      </c>
      <c r="AO46" s="1062"/>
      <c r="AP46" s="1054">
        <f t="shared" si="32"/>
        <v>0</v>
      </c>
      <c r="AQ46" s="627" t="s">
        <v>89</v>
      </c>
      <c r="AR46" s="627"/>
      <c r="AS46" s="628"/>
      <c r="AT46" s="629"/>
      <c r="AU46" s="1063" t="s">
        <v>10</v>
      </c>
      <c r="AV46" s="1063" t="s">
        <v>28</v>
      </c>
      <c r="AW46" s="1063"/>
      <c r="AX46" s="1063"/>
      <c r="AY46" s="1063"/>
      <c r="AZ46" s="630">
        <f>SUMIFS($I$4:$I$48,$F$4:$F$48,AQ45,$E$4:$E$48,AQ45)+SUMIFS($J$4:$J$48,$F$4:$F$48,AQ45,$E$4:$E$48,AQ45)+SUMIFS($H$4:$H$48,$F$4:$F$48,AQ45,$E$4:$E$48,AQ45)</f>
        <v>0</v>
      </c>
      <c r="BA46" s="616" t="str">
        <f>IF(BB46&lt;&gt;0,"aktuell","")</f>
        <v/>
      </c>
      <c r="BB46" s="617">
        <f>+AN2</f>
        <v>0</v>
      </c>
      <c r="BD46" s="268"/>
      <c r="BE46" s="274">
        <f>IF($I$2=AQ42,1,IF($I$2=Jahr!$M$7,1,0))</f>
        <v>1</v>
      </c>
      <c r="BF46" s="728">
        <v>1</v>
      </c>
      <c r="BG46" s="724"/>
      <c r="BH46" s="693"/>
      <c r="BP46" s="279" t="s">
        <v>8</v>
      </c>
      <c r="BQ46" s="279"/>
      <c r="BR46" s="279"/>
      <c r="BS46" s="275">
        <f>SUMIFS($H$4:$H$48,$F$4:$F$48,AQ45,$B$4:$B$48,"&gt;0")</f>
        <v>0</v>
      </c>
      <c r="BT46" s="275">
        <f>SUMIFS($I$4:$I$48,$F$4:$F$48,AQ45,$B$4:$B$48,"&gt;0")</f>
        <v>0</v>
      </c>
      <c r="BU46" s="275">
        <f>SUMIFS($J$4:$J$48,$F$4:$F$48,AQ45,$B$4:$B$48,"&gt;0")</f>
        <v>0</v>
      </c>
      <c r="BV46" s="276"/>
      <c r="BW46" s="1056"/>
      <c r="BX46" s="1026"/>
    </row>
    <row r="47" spans="1:76" ht="13.35" customHeight="1" thickBot="1" x14ac:dyDescent="0.5">
      <c r="A47" s="1003" t="str">
        <f t="shared" si="0"/>
        <v>!</v>
      </c>
      <c r="B47" s="721"/>
      <c r="C47" s="1180"/>
      <c r="D47" s="722"/>
      <c r="E47" s="585"/>
      <c r="F47" s="586"/>
      <c r="G47" s="592"/>
      <c r="H47" s="1195"/>
      <c r="I47" s="1192"/>
      <c r="J47" s="1196"/>
      <c r="K47" s="1057">
        <f t="shared" si="4"/>
        <v>0</v>
      </c>
      <c r="L47" s="1064">
        <f t="shared" si="2"/>
        <v>0</v>
      </c>
      <c r="M47" s="1050">
        <f>IF(AND(B47&gt;0,B47&lt;&gt;"x",M46&lt;&gt;0),+M46+1,0)</f>
        <v>0</v>
      </c>
      <c r="N47" s="1051">
        <f t="shared" si="5"/>
        <v>0</v>
      </c>
      <c r="O47" s="87">
        <f t="shared" si="6"/>
        <v>0</v>
      </c>
      <c r="P47" s="87" t="str">
        <f t="shared" si="7"/>
        <v/>
      </c>
      <c r="Q47" s="1052">
        <f t="shared" si="8"/>
        <v>0</v>
      </c>
      <c r="R47" s="87">
        <f t="shared" si="9"/>
        <v>0</v>
      </c>
      <c r="S47" s="87" t="str">
        <f t="shared" si="10"/>
        <v/>
      </c>
      <c r="T47" s="1052">
        <f t="shared" si="11"/>
        <v>0</v>
      </c>
      <c r="U47" s="87">
        <f t="shared" si="12"/>
        <v>0</v>
      </c>
      <c r="V47" s="87" t="str">
        <f t="shared" si="13"/>
        <v/>
      </c>
      <c r="W47" s="1052">
        <f t="shared" si="14"/>
        <v>1</v>
      </c>
      <c r="X47" s="87">
        <f t="shared" si="15"/>
        <v>0</v>
      </c>
      <c r="Y47" s="87">
        <f t="shared" si="16"/>
        <v>0</v>
      </c>
      <c r="Z47" s="1052">
        <f t="shared" si="17"/>
        <v>1</v>
      </c>
      <c r="AA47" s="87">
        <f t="shared" si="18"/>
        <v>0</v>
      </c>
      <c r="AB47" s="87">
        <f t="shared" si="19"/>
        <v>0</v>
      </c>
      <c r="AC47" s="1052">
        <f t="shared" si="20"/>
        <v>1</v>
      </c>
      <c r="AD47" s="87">
        <f t="shared" si="21"/>
        <v>0</v>
      </c>
      <c r="AE47" s="87">
        <f t="shared" si="22"/>
        <v>0</v>
      </c>
      <c r="AF47" s="1052">
        <f t="shared" si="23"/>
        <v>1</v>
      </c>
      <c r="AG47" s="87">
        <f t="shared" si="24"/>
        <v>0</v>
      </c>
      <c r="AH47" s="87">
        <f t="shared" si="25"/>
        <v>0</v>
      </c>
      <c r="AI47" s="1052">
        <f t="shared" si="26"/>
        <v>1</v>
      </c>
      <c r="AJ47" s="87">
        <f t="shared" si="27"/>
        <v>0</v>
      </c>
      <c r="AK47" s="87">
        <f t="shared" si="28"/>
        <v>0</v>
      </c>
      <c r="AL47" s="1052">
        <f t="shared" si="29"/>
        <v>0</v>
      </c>
      <c r="AM47" s="91">
        <f>IF($F47=AM$2,AM46+$H47+$I47+$J47,+AM46)</f>
        <v>0</v>
      </c>
      <c r="AN47" s="1146" t="str">
        <f t="shared" ref="AN47" si="48">IF($F47=AM$2,+$H47+$I47+$J47,"")</f>
        <v/>
      </c>
      <c r="AO47" s="1065"/>
      <c r="AP47" s="1054">
        <f t="shared" si="32"/>
        <v>0</v>
      </c>
      <c r="AQ47" s="1383" t="s">
        <v>148</v>
      </c>
      <c r="AR47" s="1383"/>
      <c r="AS47" s="1383"/>
      <c r="AT47" s="1383"/>
      <c r="AU47" s="1383"/>
      <c r="AV47" s="1383"/>
      <c r="AW47" s="1383"/>
      <c r="AX47" s="1383"/>
      <c r="AY47" s="1383"/>
      <c r="AZ47" s="1384"/>
      <c r="BA47" s="618" t="str">
        <f>IF(BB47&lt;&gt;0,"Monatsende","")</f>
        <v/>
      </c>
      <c r="BB47" s="619">
        <f>+AN3</f>
        <v>0</v>
      </c>
      <c r="BD47" s="280"/>
      <c r="BE47" s="281">
        <f>IF($I$2=AQ43,1,IF($I$2=Jahr!$M$7,1,0))</f>
        <v>1</v>
      </c>
      <c r="BF47" s="729">
        <v>1</v>
      </c>
      <c r="BG47" s="723"/>
      <c r="BH47" s="282"/>
      <c r="BI47" s="282"/>
      <c r="BJ47" s="282"/>
      <c r="BK47" s="283"/>
      <c r="BL47" s="283"/>
      <c r="BM47" s="283"/>
      <c r="BN47" s="283"/>
      <c r="BO47" s="283"/>
      <c r="BP47" s="284" t="s">
        <v>22</v>
      </c>
      <c r="BQ47" s="284"/>
      <c r="BR47" s="284"/>
      <c r="BS47" s="285">
        <f>SUMIFS($H$4:$H$48,$F$4:$F$48,AQ45)</f>
        <v>0</v>
      </c>
      <c r="BT47" s="285">
        <f>SUMIFS($I$4:$I$48,$F$4:$F$48,AQ45)</f>
        <v>0</v>
      </c>
      <c r="BU47" s="285">
        <f>SUMIFS($J$4:$J$48,$F$4:$F$48,AQ45)</f>
        <v>0</v>
      </c>
      <c r="BV47" s="286">
        <f>IF($AP$2=0,+BW47-AZ46,0)</f>
        <v>0</v>
      </c>
      <c r="BW47" s="1066">
        <f>+AN$50</f>
        <v>0</v>
      </c>
      <c r="BX47" s="1026"/>
    </row>
    <row r="48" spans="1:76" ht="5.0999999999999996" customHeight="1" thickTop="1" x14ac:dyDescent="0.45">
      <c r="A48" s="1370" t="s">
        <v>95</v>
      </c>
      <c r="B48" s="1362" t="str">
        <f>IF($BE$2&lt;&gt;0,"geht nicht!",IF(M49=0,"einfügen:","kopieren:"))</f>
        <v>einfügen:</v>
      </c>
      <c r="C48" s="1364" t="str">
        <f>IF($BE$2&lt;&gt;0," Die Aktion muss rückgängig gemacht werden!",IF(M49=0," &lt; markieren + &lt;Einfügen/Blattzeile Einfügen&gt;"," bis hierher ziehen!"))</f>
        <v xml:space="preserve"> &lt; markieren + &lt;Einfügen/Blattzeile Einfügen&gt;</v>
      </c>
      <c r="D48" s="1365"/>
      <c r="E48" s="1067" t="s">
        <v>9</v>
      </c>
      <c r="F48" s="1068" t="s">
        <v>9</v>
      </c>
      <c r="G48" s="1068" t="s">
        <v>9</v>
      </c>
      <c r="H48" s="1069"/>
      <c r="I48" s="1175"/>
      <c r="J48" s="1173"/>
      <c r="K48" s="1372">
        <f>K3+H49+I49+J49-H50</f>
        <v>0</v>
      </c>
      <c r="L48" s="1070"/>
      <c r="M48" s="1037"/>
      <c r="N48" s="1051"/>
      <c r="O48" s="87"/>
      <c r="P48" s="87"/>
      <c r="Q48" s="1052"/>
      <c r="R48" s="87"/>
      <c r="S48" s="87"/>
      <c r="T48" s="1052"/>
      <c r="U48" s="87"/>
      <c r="V48" s="87"/>
      <c r="W48" s="1052"/>
      <c r="X48" s="87"/>
      <c r="Y48" s="87"/>
      <c r="Z48" s="1052"/>
      <c r="AA48" s="87"/>
      <c r="AB48" s="87"/>
      <c r="AC48" s="1052"/>
      <c r="AD48" s="87"/>
      <c r="AE48" s="87"/>
      <c r="AF48" s="1052"/>
      <c r="AG48" s="87"/>
      <c r="AH48" s="87"/>
      <c r="AI48" s="1052"/>
      <c r="AJ48" s="87"/>
      <c r="AK48" s="87"/>
      <c r="AL48" s="1052"/>
      <c r="AM48" s="91"/>
      <c r="AN48" s="91"/>
      <c r="AO48" s="1071"/>
      <c r="AP48" s="1371" t="s">
        <v>95</v>
      </c>
      <c r="AQ48" s="588"/>
      <c r="AR48" s="589"/>
      <c r="AS48" s="590"/>
      <c r="AT48" s="589"/>
      <c r="AU48" s="589"/>
      <c r="AV48" s="589"/>
      <c r="AW48" s="590"/>
      <c r="AX48" s="589"/>
      <c r="AY48" s="589"/>
      <c r="AZ48" s="589"/>
      <c r="BA48" s="590"/>
      <c r="BB48" s="591"/>
    </row>
    <row r="49" spans="1:58" ht="13.15" customHeight="1" x14ac:dyDescent="0.35">
      <c r="A49" s="1370"/>
      <c r="B49" s="1363"/>
      <c r="C49" s="1366"/>
      <c r="D49" s="1367"/>
      <c r="E49" s="1072" t="s">
        <v>9</v>
      </c>
      <c r="F49" s="1073" t="s">
        <v>9</v>
      </c>
      <c r="G49" s="1073" t="s">
        <v>9</v>
      </c>
      <c r="H49" s="1176" t="str">
        <f>IF(SUBTOTAL(9,H4:H48)&lt;&gt;0,SUBTOTAL(9,H4:H48),"0,00 ")</f>
        <v xml:space="preserve">0,00 </v>
      </c>
      <c r="I49" s="1074" t="str">
        <f>IF(SUBTOTAL(9,I4:I48)&lt;&gt;0,SUBTOTAL(9,I4:I48),"0,00 ")</f>
        <v xml:space="preserve">0,00 </v>
      </c>
      <c r="J49" s="1075" t="str">
        <f>IF(SUBTOTAL(9,J4:J48)&lt;&gt;0,SUBTOTAL(9,J4:J48),"0,00 ")</f>
        <v xml:space="preserve">0,00 </v>
      </c>
      <c r="K49" s="1373"/>
      <c r="L49" s="1037">
        <f>MAX(M3:M48)</f>
        <v>1</v>
      </c>
      <c r="M49" s="718">
        <f>IF(L3&lt;&gt;0,0,COUNTBLANK(AP3:AP48)+M50)</f>
        <v>0</v>
      </c>
      <c r="N49" s="1076"/>
      <c r="O49" s="1077">
        <f>+P49+O3</f>
        <v>0</v>
      </c>
      <c r="P49" s="1078">
        <f>SUM(P4:P48)</f>
        <v>0</v>
      </c>
      <c r="Q49" s="1079"/>
      <c r="R49" s="1077">
        <f>+S49+R3</f>
        <v>0</v>
      </c>
      <c r="S49" s="1078">
        <f>SUM(S4:S48)</f>
        <v>0</v>
      </c>
      <c r="T49" s="1079"/>
      <c r="U49" s="1077">
        <f>+V49+U3</f>
        <v>0</v>
      </c>
      <c r="V49" s="1078">
        <f>SUM(V4:V48)</f>
        <v>0</v>
      </c>
      <c r="W49" s="1079"/>
      <c r="X49" s="1077">
        <f>+Y49+X3</f>
        <v>0</v>
      </c>
      <c r="Y49" s="1078">
        <f>SUM(Y4:Y48)</f>
        <v>0</v>
      </c>
      <c r="Z49" s="1079"/>
      <c r="AA49" s="1077">
        <f>+AB49+AA3</f>
        <v>0</v>
      </c>
      <c r="AB49" s="1078">
        <f>SUM(AB4:AB48)</f>
        <v>0</v>
      </c>
      <c r="AC49" s="1079"/>
      <c r="AD49" s="1077">
        <f>+AE49+AD3</f>
        <v>0</v>
      </c>
      <c r="AE49" s="1078">
        <f>SUM(AE4:AE48)</f>
        <v>0</v>
      </c>
      <c r="AF49" s="1079"/>
      <c r="AG49" s="1077">
        <f>+AH49+AG3</f>
        <v>0</v>
      </c>
      <c r="AH49" s="1078">
        <f>SUM(AH4:AH48)</f>
        <v>0</v>
      </c>
      <c r="AI49" s="1079"/>
      <c r="AJ49" s="1077">
        <f>+AK49+AJ3</f>
        <v>0</v>
      </c>
      <c r="AK49" s="1078">
        <f>SUM(AK4:AK48)</f>
        <v>0</v>
      </c>
      <c r="AL49" s="1079"/>
      <c r="AM49" s="1077">
        <f>+AN49+AM3</f>
        <v>0</v>
      </c>
      <c r="AN49" s="1080">
        <f>SUM(AN4:AN48)</f>
        <v>0</v>
      </c>
      <c r="AO49" s="1081" t="s">
        <v>116</v>
      </c>
      <c r="AP49" s="1371"/>
      <c r="AQ49" s="110"/>
      <c r="AR49" s="110"/>
      <c r="AS49" s="204"/>
      <c r="AT49" s="110"/>
      <c r="AU49" s="110"/>
      <c r="AV49" s="110"/>
      <c r="AW49" s="204"/>
      <c r="AX49" s="110"/>
      <c r="AY49" s="110"/>
      <c r="AZ49" s="110"/>
      <c r="BA49" s="204"/>
    </row>
    <row r="50" spans="1:58" ht="13.15" customHeight="1" thickBot="1" x14ac:dyDescent="0.5">
      <c r="A50" s="1003" t="str">
        <f>IF(M49="!",".",IF(AND($B$50="y",B50&gt;0,OR(B51=0,B51="x",A51="!"),B50&lt;&gt;"x"),+K50,"."))</f>
        <v>.</v>
      </c>
      <c r="B50" s="1162" t="s">
        <v>11</v>
      </c>
      <c r="C50" s="1368" t="str">
        <f>IF(+Jahr!G26=1,+Jahr!E33,IF(+Jahr!G25&gt;0,+Jahr!E30,IF(+Jahr!H25&gt;0,+Jahr!E31,IF(+Jahr!K11&gt;0,+Jahr!E32,""))))</f>
        <v/>
      </c>
      <c r="D50" s="1369"/>
      <c r="E50" s="1082" t="s">
        <v>9</v>
      </c>
      <c r="F50" s="1082" t="s">
        <v>9</v>
      </c>
      <c r="G50" s="1083" t="s">
        <v>9</v>
      </c>
      <c r="H50" s="1380">
        <f>-P60+H49+I49+J49</f>
        <v>0</v>
      </c>
      <c r="I50" s="1381"/>
      <c r="J50" s="1382"/>
      <c r="K50" s="1374"/>
      <c r="L50" s="1084" t="s">
        <v>115</v>
      </c>
      <c r="M50" s="720">
        <f>IF(ISERROR(K51),1,0)</f>
        <v>0</v>
      </c>
      <c r="N50" s="1085"/>
      <c r="O50" s="1086">
        <f>IF(O2&lt;&gt;"",COUNTIF($F$3:$F$48,O2),0)</f>
        <v>0</v>
      </c>
      <c r="P50" s="1087">
        <f>SUBTOTAL(109,P4:P48)</f>
        <v>0</v>
      </c>
      <c r="Q50" s="1087"/>
      <c r="R50" s="1086">
        <f>IF(R2&lt;&gt;"",COUNTIF($F$3:$F$48,R2),0)</f>
        <v>0</v>
      </c>
      <c r="S50" s="1087">
        <f>SUBTOTAL(109,S4:S48)</f>
        <v>0</v>
      </c>
      <c r="T50" s="1087"/>
      <c r="U50" s="1086">
        <f>IF(U2&lt;&gt;"",COUNTIF($F$3:$F$48,U2),0)</f>
        <v>0</v>
      </c>
      <c r="V50" s="1087">
        <f>SUBTOTAL(109,V4:V48)</f>
        <v>0</v>
      </c>
      <c r="W50" s="1087"/>
      <c r="X50" s="1086">
        <f>IF(X2&lt;&gt;"",COUNTIF($F$3:$F$48,X2),0)</f>
        <v>0</v>
      </c>
      <c r="Y50" s="1087">
        <f>SUBTOTAL(109,Y4:Y48)</f>
        <v>0</v>
      </c>
      <c r="Z50" s="1087"/>
      <c r="AA50" s="1086">
        <f>IF(AA2&lt;&gt;"",COUNTIF($F$3:$F$48,AA2),0)</f>
        <v>0</v>
      </c>
      <c r="AB50" s="1087">
        <f>SUBTOTAL(109,AB4:AB48)</f>
        <v>0</v>
      </c>
      <c r="AC50" s="1087"/>
      <c r="AD50" s="1086">
        <f>IF(AD2&lt;&gt;"",COUNTIF($F$3:$F$48,AD2),0)</f>
        <v>0</v>
      </c>
      <c r="AE50" s="1087">
        <f>SUBTOTAL(109,AE4:AE48)</f>
        <v>0</v>
      </c>
      <c r="AF50" s="1087"/>
      <c r="AG50" s="1086">
        <f>IF(AG2&lt;&gt;"",COUNTIF($F$3:$F$48,AG2),0)</f>
        <v>0</v>
      </c>
      <c r="AH50" s="1087">
        <f>SUBTOTAL(109,AH4:AH48)</f>
        <v>0</v>
      </c>
      <c r="AI50" s="1087"/>
      <c r="AJ50" s="1086">
        <f>IF(AJ2&lt;&gt;"",COUNTIF($F$3:$F$48,AJ2),0)</f>
        <v>0</v>
      </c>
      <c r="AK50" s="1087">
        <f>SUBTOTAL(109,AK4:AK48)</f>
        <v>0</v>
      </c>
      <c r="AL50" s="1087"/>
      <c r="AM50" s="1086">
        <f>IF(AM2&lt;&gt;"",COUNTIF($F$3:$F$48,AM2),0)</f>
        <v>0</v>
      </c>
      <c r="AN50" s="1087">
        <f>SUBTOTAL(109,AN4:AN48)</f>
        <v>0</v>
      </c>
      <c r="AO50" s="1088" t="s">
        <v>36</v>
      </c>
      <c r="AQ50" s="1089">
        <f>+Jahr!K19</f>
        <v>0</v>
      </c>
    </row>
    <row r="51" spans="1:58" s="98" customFormat="1" ht="9" customHeight="1" thickTop="1" x14ac:dyDescent="0.45">
      <c r="A51" s="1090" t="s">
        <v>9</v>
      </c>
      <c r="B51" s="1091" t="s">
        <v>9</v>
      </c>
      <c r="C51" s="1091" t="s">
        <v>9</v>
      </c>
      <c r="D51" s="1091"/>
      <c r="E51" s="1091" t="s">
        <v>9</v>
      </c>
      <c r="F51" s="1091" t="str">
        <f>IF(Parameter!B4&lt;&gt;"#",+Parameter!B4,"")</f>
        <v>HH</v>
      </c>
      <c r="G51" s="1091" t="s">
        <v>9</v>
      </c>
      <c r="H51" s="1092">
        <f t="shared" ref="H51:H59" si="49">IF($F51&lt;&gt;"!",SUMIFS($H$3:$H$48,$F$3:$F$48,$F51),"!")</f>
        <v>0</v>
      </c>
      <c r="I51" s="1092">
        <f t="shared" ref="I51:I59" si="50">IF($F51&lt;&gt;"!",SUMIFS($I$3:$I$48,$F$3:$F$48,$F51),"!")</f>
        <v>0</v>
      </c>
      <c r="J51" s="1092">
        <f t="shared" ref="J51:J59" si="51">IF($F51&lt;&gt;"!",SUMIFS($J$3:$J$48,$F$3:$F$48,$F51),"!")</f>
        <v>0</v>
      </c>
      <c r="K51" s="1093">
        <f>SUM(K3:K50)</f>
        <v>0</v>
      </c>
      <c r="L51" s="1094" t="s">
        <v>117</v>
      </c>
      <c r="M51" s="1095">
        <f>IF(F51&lt;&gt;"",1,0)</f>
        <v>1</v>
      </c>
      <c r="N51" s="1096">
        <f>SUBTOTAL(9,M51)</f>
        <v>1</v>
      </c>
      <c r="O51" s="1097"/>
      <c r="P51" s="1098"/>
      <c r="Q51" s="1099"/>
      <c r="R51" s="1098"/>
      <c r="S51" s="1098"/>
      <c r="T51" s="1099"/>
      <c r="U51" s="1100"/>
      <c r="V51" s="1100"/>
      <c r="W51" s="1100"/>
      <c r="X51" s="1100"/>
      <c r="Y51" s="1101"/>
      <c r="Z51" s="1101"/>
      <c r="AA51" s="1101"/>
      <c r="AB51" s="1101"/>
      <c r="AC51" s="1101"/>
      <c r="AD51" s="1101"/>
      <c r="AE51" s="1102"/>
      <c r="AF51" s="1102"/>
      <c r="AG51" s="1102"/>
      <c r="AH51" s="1102"/>
      <c r="AI51" s="1102"/>
      <c r="AJ51" s="1102"/>
      <c r="AK51" s="1102"/>
      <c r="AL51" s="1102"/>
      <c r="AM51" s="1102"/>
      <c r="AN51" s="1102"/>
      <c r="AO51" s="1387" t="s">
        <v>118</v>
      </c>
      <c r="AS51" s="1103"/>
      <c r="AW51" s="1103"/>
      <c r="BA51" s="1103"/>
      <c r="BB51" s="1104"/>
      <c r="BF51" s="1105"/>
    </row>
    <row r="52" spans="1:58" s="98" customFormat="1" ht="9" customHeight="1" x14ac:dyDescent="0.45">
      <c r="A52" s="1090" t="s">
        <v>9</v>
      </c>
      <c r="B52" s="1091" t="s">
        <v>9</v>
      </c>
      <c r="C52" s="1091" t="s">
        <v>9</v>
      </c>
      <c r="D52" s="1091"/>
      <c r="E52" s="1091" t="s">
        <v>9</v>
      </c>
      <c r="F52" s="1091" t="str">
        <f>IF(Parameter!B5&lt;&gt;"#",+Parameter!B5,"")</f>
        <v>Frei</v>
      </c>
      <c r="G52" s="1091" t="s">
        <v>9</v>
      </c>
      <c r="H52" s="1092">
        <f t="shared" si="49"/>
        <v>0</v>
      </c>
      <c r="I52" s="1092">
        <f t="shared" si="50"/>
        <v>0</v>
      </c>
      <c r="J52" s="1092">
        <f t="shared" si="51"/>
        <v>0</v>
      </c>
      <c r="K52" s="1091" t="s">
        <v>9</v>
      </c>
      <c r="L52" s="1091"/>
      <c r="M52" s="1106">
        <f t="shared" ref="M52:M59" si="52">IF(F52&lt;&gt;"",1,0)</f>
        <v>1</v>
      </c>
      <c r="N52" s="1107">
        <f t="shared" ref="N52:N59" si="53">SUBTOTAL(9,M52)</f>
        <v>1</v>
      </c>
      <c r="O52" s="1108"/>
      <c r="P52" s="1071"/>
      <c r="Q52" s="1109"/>
      <c r="R52" s="1071"/>
      <c r="S52" s="1071"/>
      <c r="T52" s="1109"/>
      <c r="U52" s="1110"/>
      <c r="V52" s="1110"/>
      <c r="W52" s="1110"/>
      <c r="X52" s="1110"/>
      <c r="Y52" s="1111"/>
      <c r="Z52" s="1111"/>
      <c r="AA52" s="1111"/>
      <c r="AB52" s="1111"/>
      <c r="AC52" s="1111"/>
      <c r="AD52" s="1111"/>
      <c r="AE52" s="1112"/>
      <c r="AF52" s="1112"/>
      <c r="AG52" s="1112"/>
      <c r="AH52" s="1112"/>
      <c r="AI52" s="1112"/>
      <c r="AJ52" s="1112"/>
      <c r="AK52" s="1112"/>
      <c r="AL52" s="1112"/>
      <c r="AM52" s="1112"/>
      <c r="AN52" s="1112"/>
      <c r="AO52" s="1388"/>
      <c r="AP52" s="719"/>
      <c r="AS52" s="1103"/>
      <c r="AW52" s="1103"/>
      <c r="BA52" s="1103"/>
      <c r="BB52" s="1104"/>
      <c r="BF52" s="1105"/>
    </row>
    <row r="53" spans="1:58" s="98" customFormat="1" ht="9" customHeight="1" x14ac:dyDescent="0.45">
      <c r="A53" s="1090" t="s">
        <v>9</v>
      </c>
      <c r="B53" s="1091" t="s">
        <v>9</v>
      </c>
      <c r="C53" s="1091" t="s">
        <v>9</v>
      </c>
      <c r="D53" s="1091"/>
      <c r="E53" s="1091" t="s">
        <v>9</v>
      </c>
      <c r="F53" s="1091" t="str">
        <f>IF(Parameter!B6&lt;&gt;"#",+Parameter!B6,"")</f>
        <v>Arzt</v>
      </c>
      <c r="G53" s="1091" t="s">
        <v>9</v>
      </c>
      <c r="H53" s="1092">
        <f t="shared" si="49"/>
        <v>0</v>
      </c>
      <c r="I53" s="1092">
        <f t="shared" si="50"/>
        <v>0</v>
      </c>
      <c r="J53" s="1092">
        <f t="shared" si="51"/>
        <v>0</v>
      </c>
      <c r="K53" s="1091" t="s">
        <v>9</v>
      </c>
      <c r="L53" s="1091"/>
      <c r="M53" s="1106">
        <f t="shared" si="52"/>
        <v>1</v>
      </c>
      <c r="N53" s="1107">
        <f t="shared" si="53"/>
        <v>1</v>
      </c>
      <c r="O53" s="1108"/>
      <c r="P53" s="1071"/>
      <c r="Q53" s="1109"/>
      <c r="R53" s="1071"/>
      <c r="S53" s="1071"/>
      <c r="T53" s="1109"/>
      <c r="U53" s="1110"/>
      <c r="V53" s="1110"/>
      <c r="W53" s="1110"/>
      <c r="X53" s="1110"/>
      <c r="Y53" s="1111"/>
      <c r="Z53" s="1111"/>
      <c r="AA53" s="1111"/>
      <c r="AB53" s="1111"/>
      <c r="AC53" s="1111"/>
      <c r="AD53" s="1111"/>
      <c r="AE53" s="1112"/>
      <c r="AF53" s="1112"/>
      <c r="AG53" s="1112"/>
      <c r="AH53" s="1112"/>
      <c r="AI53" s="1112"/>
      <c r="AJ53" s="1112"/>
      <c r="AK53" s="1112"/>
      <c r="AL53" s="1112"/>
      <c r="AM53" s="1112"/>
      <c r="AN53" s="1112"/>
      <c r="AO53" s="1388"/>
      <c r="AP53" s="719"/>
      <c r="AS53" s="1103"/>
      <c r="AW53" s="1103"/>
      <c r="BA53" s="1103"/>
      <c r="BB53" s="1104"/>
      <c r="BF53" s="1105"/>
    </row>
    <row r="54" spans="1:58" s="98" customFormat="1" ht="9" customHeight="1" x14ac:dyDescent="0.45">
      <c r="A54" s="1090" t="s">
        <v>9</v>
      </c>
      <c r="B54" s="1091" t="s">
        <v>9</v>
      </c>
      <c r="C54" s="1091" t="s">
        <v>9</v>
      </c>
      <c r="D54" s="1091"/>
      <c r="E54" s="1091" t="s">
        <v>9</v>
      </c>
      <c r="F54" s="1091" t="str">
        <f>IF(Parameter!B7&lt;&gt;"#",+Parameter!B7,"")</f>
        <v/>
      </c>
      <c r="G54" s="1091" t="s">
        <v>9</v>
      </c>
      <c r="H54" s="1092">
        <f t="shared" si="49"/>
        <v>0</v>
      </c>
      <c r="I54" s="1092">
        <f t="shared" si="50"/>
        <v>0</v>
      </c>
      <c r="J54" s="1092">
        <f t="shared" si="51"/>
        <v>0</v>
      </c>
      <c r="K54" s="1091" t="s">
        <v>9</v>
      </c>
      <c r="L54" s="1091"/>
      <c r="M54" s="1106">
        <f t="shared" si="52"/>
        <v>0</v>
      </c>
      <c r="N54" s="1107">
        <f t="shared" si="53"/>
        <v>0</v>
      </c>
      <c r="O54" s="1108"/>
      <c r="P54" s="1071"/>
      <c r="Q54" s="1109"/>
      <c r="R54" s="1071"/>
      <c r="S54" s="1071"/>
      <c r="T54" s="1109"/>
      <c r="U54" s="1110"/>
      <c r="V54" s="1110"/>
      <c r="W54" s="1110"/>
      <c r="X54" s="1110"/>
      <c r="Y54" s="1111"/>
      <c r="Z54" s="1111"/>
      <c r="AA54" s="1111"/>
      <c r="AB54" s="1111"/>
      <c r="AC54" s="1111"/>
      <c r="AD54" s="1111"/>
      <c r="AE54" s="1112"/>
      <c r="AF54" s="1112"/>
      <c r="AG54" s="1112"/>
      <c r="AH54" s="1112"/>
      <c r="AI54" s="1112"/>
      <c r="AJ54" s="1112"/>
      <c r="AK54" s="1112"/>
      <c r="AL54" s="1112"/>
      <c r="AM54" s="1112"/>
      <c r="AN54" s="1112"/>
      <c r="AO54" s="1388"/>
      <c r="AP54" s="719"/>
      <c r="AS54" s="1103"/>
      <c r="AW54" s="1103"/>
      <c r="BA54" s="1103"/>
      <c r="BB54" s="1104"/>
      <c r="BF54" s="1105"/>
    </row>
    <row r="55" spans="1:58" s="98" customFormat="1" ht="9" customHeight="1" x14ac:dyDescent="0.45">
      <c r="A55" s="1090" t="s">
        <v>9</v>
      </c>
      <c r="B55" s="1091" t="s">
        <v>9</v>
      </c>
      <c r="C55" s="1091" t="s">
        <v>9</v>
      </c>
      <c r="D55" s="1091"/>
      <c r="E55" s="1091" t="s">
        <v>9</v>
      </c>
      <c r="F55" s="1091" t="str">
        <f>IF(Parameter!B8&lt;&gt;"#",+Parameter!B8,"")</f>
        <v/>
      </c>
      <c r="G55" s="1091" t="s">
        <v>9</v>
      </c>
      <c r="H55" s="1092">
        <f t="shared" si="49"/>
        <v>0</v>
      </c>
      <c r="I55" s="1092">
        <f t="shared" si="50"/>
        <v>0</v>
      </c>
      <c r="J55" s="1092">
        <f t="shared" si="51"/>
        <v>0</v>
      </c>
      <c r="K55" s="1091" t="s">
        <v>9</v>
      </c>
      <c r="L55" s="1091"/>
      <c r="M55" s="1106">
        <f t="shared" si="52"/>
        <v>0</v>
      </c>
      <c r="N55" s="1107">
        <f t="shared" si="53"/>
        <v>0</v>
      </c>
      <c r="O55" s="1108"/>
      <c r="P55" s="1071"/>
      <c r="Q55" s="1109"/>
      <c r="R55" s="1071"/>
      <c r="S55" s="1071"/>
      <c r="T55" s="1109"/>
      <c r="U55" s="1110"/>
      <c r="V55" s="1110"/>
      <c r="W55" s="1110"/>
      <c r="X55" s="1110"/>
      <c r="Y55" s="1111"/>
      <c r="Z55" s="1111"/>
      <c r="AA55" s="1111"/>
      <c r="AB55" s="1111"/>
      <c r="AC55" s="1111"/>
      <c r="AD55" s="1111"/>
      <c r="AE55" s="1112"/>
      <c r="AF55" s="1112"/>
      <c r="AG55" s="1112"/>
      <c r="AH55" s="1112"/>
      <c r="AI55" s="1112"/>
      <c r="AJ55" s="1112"/>
      <c r="AK55" s="1112"/>
      <c r="AL55" s="1112"/>
      <c r="AM55" s="1112"/>
      <c r="AN55" s="1112"/>
      <c r="AO55" s="1388"/>
      <c r="AP55" s="719"/>
      <c r="AS55" s="1103"/>
      <c r="AW55" s="1103"/>
      <c r="BA55" s="1103"/>
      <c r="BB55" s="1104"/>
      <c r="BF55" s="1105"/>
    </row>
    <row r="56" spans="1:58" s="98" customFormat="1" ht="9" customHeight="1" x14ac:dyDescent="0.45">
      <c r="A56" s="1090" t="s">
        <v>9</v>
      </c>
      <c r="B56" s="1091" t="s">
        <v>9</v>
      </c>
      <c r="C56" s="1091" t="s">
        <v>9</v>
      </c>
      <c r="D56" s="1091"/>
      <c r="E56" s="1091" t="s">
        <v>9</v>
      </c>
      <c r="F56" s="1091" t="str">
        <f>IF(Parameter!B9&lt;&gt;"#",+Parameter!B9,"")</f>
        <v/>
      </c>
      <c r="G56" s="1091" t="s">
        <v>9</v>
      </c>
      <c r="H56" s="1092">
        <f t="shared" si="49"/>
        <v>0</v>
      </c>
      <c r="I56" s="1092">
        <f t="shared" si="50"/>
        <v>0</v>
      </c>
      <c r="J56" s="1092">
        <f t="shared" si="51"/>
        <v>0</v>
      </c>
      <c r="K56" s="1091" t="s">
        <v>9</v>
      </c>
      <c r="L56" s="1091"/>
      <c r="M56" s="1106">
        <f t="shared" si="52"/>
        <v>0</v>
      </c>
      <c r="N56" s="1107">
        <f t="shared" si="53"/>
        <v>0</v>
      </c>
      <c r="O56" s="1108"/>
      <c r="P56" s="1071"/>
      <c r="Q56" s="1109"/>
      <c r="R56" s="1071"/>
      <c r="S56" s="1071"/>
      <c r="T56" s="1109"/>
      <c r="U56" s="1110"/>
      <c r="V56" s="1110"/>
      <c r="W56" s="1110"/>
      <c r="X56" s="1110"/>
      <c r="Y56" s="1111"/>
      <c r="Z56" s="1111"/>
      <c r="AA56" s="1111"/>
      <c r="AB56" s="1111"/>
      <c r="AC56" s="1111"/>
      <c r="AD56" s="1111"/>
      <c r="AE56" s="1112"/>
      <c r="AF56" s="1112"/>
      <c r="AG56" s="1112"/>
      <c r="AH56" s="1112"/>
      <c r="AI56" s="1112"/>
      <c r="AJ56" s="1112"/>
      <c r="AK56" s="1112"/>
      <c r="AL56" s="1112"/>
      <c r="AM56" s="1112"/>
      <c r="AN56" s="1112"/>
      <c r="AO56" s="1388"/>
      <c r="AP56" s="719"/>
      <c r="AS56" s="1103"/>
      <c r="AW56" s="1103"/>
      <c r="BA56" s="1103"/>
      <c r="BB56" s="1104"/>
      <c r="BF56" s="1105"/>
    </row>
    <row r="57" spans="1:58" s="98" customFormat="1" ht="9" customHeight="1" x14ac:dyDescent="0.45">
      <c r="A57" s="1090" t="s">
        <v>9</v>
      </c>
      <c r="B57" s="1091" t="s">
        <v>9</v>
      </c>
      <c r="C57" s="1091" t="s">
        <v>9</v>
      </c>
      <c r="D57" s="1091"/>
      <c r="E57" s="1091" t="s">
        <v>9</v>
      </c>
      <c r="F57" s="1091" t="str">
        <f>IF(Parameter!B10&lt;&gt;"#",+Parameter!B10,"")</f>
        <v/>
      </c>
      <c r="G57" s="1091" t="s">
        <v>9</v>
      </c>
      <c r="H57" s="1092">
        <f t="shared" si="49"/>
        <v>0</v>
      </c>
      <c r="I57" s="1092">
        <f t="shared" si="50"/>
        <v>0</v>
      </c>
      <c r="J57" s="1092">
        <f t="shared" si="51"/>
        <v>0</v>
      </c>
      <c r="K57" s="1091" t="s">
        <v>9</v>
      </c>
      <c r="L57" s="1091"/>
      <c r="M57" s="1106">
        <f t="shared" si="52"/>
        <v>0</v>
      </c>
      <c r="N57" s="1107">
        <f t="shared" si="53"/>
        <v>0</v>
      </c>
      <c r="O57" s="1108"/>
      <c r="P57" s="1071"/>
      <c r="Q57" s="1109"/>
      <c r="R57" s="1071"/>
      <c r="S57" s="1071"/>
      <c r="T57" s="1109"/>
      <c r="U57" s="1110"/>
      <c r="V57" s="1110"/>
      <c r="W57" s="1110"/>
      <c r="X57" s="1110"/>
      <c r="Y57" s="1111"/>
      <c r="Z57" s="1111"/>
      <c r="AA57" s="1111"/>
      <c r="AB57" s="1111"/>
      <c r="AC57" s="1111"/>
      <c r="AD57" s="1111"/>
      <c r="AE57" s="1112"/>
      <c r="AF57" s="1112"/>
      <c r="AG57" s="1112"/>
      <c r="AH57" s="1112"/>
      <c r="AI57" s="1112"/>
      <c r="AJ57" s="1112"/>
      <c r="AK57" s="1112"/>
      <c r="AL57" s="1112"/>
      <c r="AM57" s="1112"/>
      <c r="AN57" s="1112"/>
      <c r="AO57" s="1388"/>
      <c r="AP57" s="719"/>
      <c r="AS57" s="1103"/>
      <c r="AW57" s="1103"/>
      <c r="BA57" s="1103"/>
      <c r="BB57" s="1104"/>
      <c r="BF57" s="1105"/>
    </row>
    <row r="58" spans="1:58" s="98" customFormat="1" ht="9" customHeight="1" x14ac:dyDescent="0.45">
      <c r="A58" s="1090" t="s">
        <v>9</v>
      </c>
      <c r="B58" s="1091" t="s">
        <v>9</v>
      </c>
      <c r="C58" s="1091" t="s">
        <v>9</v>
      </c>
      <c r="D58" s="1091"/>
      <c r="E58" s="1091" t="s">
        <v>9</v>
      </c>
      <c r="F58" s="1091" t="str">
        <f>IF(Parameter!B11&lt;&gt;"#",+Parameter!B11,"")</f>
        <v/>
      </c>
      <c r="G58" s="1091" t="s">
        <v>9</v>
      </c>
      <c r="H58" s="1092">
        <f t="shared" si="49"/>
        <v>0</v>
      </c>
      <c r="I58" s="1092">
        <f t="shared" si="50"/>
        <v>0</v>
      </c>
      <c r="J58" s="1092">
        <f t="shared" si="51"/>
        <v>0</v>
      </c>
      <c r="K58" s="1091" t="s">
        <v>9</v>
      </c>
      <c r="L58" s="1091"/>
      <c r="M58" s="1106">
        <f t="shared" si="52"/>
        <v>0</v>
      </c>
      <c r="N58" s="1107">
        <f t="shared" si="53"/>
        <v>0</v>
      </c>
      <c r="O58" s="1108"/>
      <c r="P58" s="1071"/>
      <c r="Q58" s="1109"/>
      <c r="R58" s="1071"/>
      <c r="S58" s="1071"/>
      <c r="T58" s="1109"/>
      <c r="U58" s="1110"/>
      <c r="V58" s="1110"/>
      <c r="W58" s="1110"/>
      <c r="X58" s="1110"/>
      <c r="Y58" s="1111"/>
      <c r="Z58" s="1111"/>
      <c r="AA58" s="1111"/>
      <c r="AB58" s="1111"/>
      <c r="AC58" s="1111"/>
      <c r="AD58" s="1111"/>
      <c r="AE58" s="1112"/>
      <c r="AF58" s="1112"/>
      <c r="AG58" s="1112"/>
      <c r="AH58" s="1112"/>
      <c r="AI58" s="1112"/>
      <c r="AJ58" s="1112"/>
      <c r="AK58" s="1112"/>
      <c r="AL58" s="1112"/>
      <c r="AM58" s="1112"/>
      <c r="AN58" s="1112"/>
      <c r="AO58" s="1388"/>
      <c r="AP58" s="719"/>
      <c r="AS58" s="1103"/>
      <c r="AW58" s="1103"/>
      <c r="BA58" s="1103"/>
      <c r="BB58" s="1104"/>
      <c r="BF58" s="1105"/>
    </row>
    <row r="59" spans="1:58" s="98" customFormat="1" ht="9" customHeight="1" x14ac:dyDescent="0.45">
      <c r="A59" s="1090" t="s">
        <v>9</v>
      </c>
      <c r="B59" s="1091" t="s">
        <v>9</v>
      </c>
      <c r="C59" s="1091" t="s">
        <v>9</v>
      </c>
      <c r="D59" s="1091"/>
      <c r="E59" s="1091" t="s">
        <v>9</v>
      </c>
      <c r="F59" s="1091" t="s">
        <v>10</v>
      </c>
      <c r="G59" s="1091" t="s">
        <v>9</v>
      </c>
      <c r="H59" s="1092">
        <f t="shared" si="49"/>
        <v>0</v>
      </c>
      <c r="I59" s="1092">
        <f t="shared" si="50"/>
        <v>0</v>
      </c>
      <c r="J59" s="1092">
        <f t="shared" si="51"/>
        <v>0</v>
      </c>
      <c r="K59" s="1091" t="s">
        <v>9</v>
      </c>
      <c r="L59" s="1091"/>
      <c r="M59" s="1113">
        <f t="shared" si="52"/>
        <v>1</v>
      </c>
      <c r="N59" s="1114">
        <f t="shared" si="53"/>
        <v>1</v>
      </c>
      <c r="O59" s="1115"/>
      <c r="P59" s="1116"/>
      <c r="Q59" s="1117"/>
      <c r="R59" s="1116"/>
      <c r="S59" s="1116"/>
      <c r="T59" s="1117"/>
      <c r="U59" s="1118"/>
      <c r="V59" s="1118"/>
      <c r="W59" s="1118"/>
      <c r="X59" s="1118"/>
      <c r="Y59" s="1119"/>
      <c r="Z59" s="1119"/>
      <c r="AA59" s="1119"/>
      <c r="AB59" s="1119"/>
      <c r="AC59" s="1119"/>
      <c r="AD59" s="1119"/>
      <c r="AE59" s="1120"/>
      <c r="AF59" s="1120"/>
      <c r="AG59" s="1120"/>
      <c r="AH59" s="1120"/>
      <c r="AI59" s="1120"/>
      <c r="AJ59" s="1120"/>
      <c r="AK59" s="1120"/>
      <c r="AL59" s="1120"/>
      <c r="AM59" s="1120"/>
      <c r="AN59" s="1120"/>
      <c r="AO59" s="1389"/>
      <c r="AP59" s="719"/>
      <c r="AS59" s="1103"/>
      <c r="AW59" s="1103"/>
      <c r="BA59" s="1103"/>
      <c r="BB59" s="1104"/>
      <c r="BF59" s="1105"/>
    </row>
    <row r="60" spans="1:58" s="98" customFormat="1" ht="13.5" thickBot="1" x14ac:dyDescent="0.5">
      <c r="A60" s="1090" t="s">
        <v>9</v>
      </c>
      <c r="B60" s="1091" t="s">
        <v>9</v>
      </c>
      <c r="C60" s="1091" t="s">
        <v>9</v>
      </c>
      <c r="D60" s="1091"/>
      <c r="E60" s="1091" t="s">
        <v>9</v>
      </c>
      <c r="F60" s="1091" t="s">
        <v>9</v>
      </c>
      <c r="G60" s="1091" t="s">
        <v>9</v>
      </c>
      <c r="H60" s="1121" t="s">
        <v>9</v>
      </c>
      <c r="I60" s="1121" t="s">
        <v>9</v>
      </c>
      <c r="J60" s="1121" t="s">
        <v>9</v>
      </c>
      <c r="K60" s="1091" t="s">
        <v>9</v>
      </c>
      <c r="L60" s="1091"/>
      <c r="M60" s="1122">
        <f>SUM(M51:M59)</f>
        <v>4</v>
      </c>
      <c r="N60" s="1123">
        <f>SUM(N51:N59)</f>
        <v>4</v>
      </c>
      <c r="O60" s="1188" t="s">
        <v>266</v>
      </c>
      <c r="P60" s="1189">
        <f>+P50+S50+V50+Y50+AB50+AE50+AH50+AK50+AN50</f>
        <v>0</v>
      </c>
      <c r="Q60" s="1125"/>
      <c r="R60" s="1124"/>
      <c r="S60" s="1124"/>
      <c r="T60" s="1125"/>
      <c r="U60" s="1111"/>
      <c r="V60" s="1111"/>
      <c r="W60" s="1111"/>
      <c r="X60" s="1111"/>
      <c r="Y60" s="1111"/>
      <c r="Z60" s="1111"/>
      <c r="AA60" s="1111"/>
      <c r="AB60" s="1111"/>
      <c r="AC60" s="1111"/>
      <c r="AD60" s="1111"/>
      <c r="AE60" s="1112"/>
      <c r="AF60" s="1112"/>
      <c r="AG60" s="1112"/>
      <c r="AH60" s="1112"/>
      <c r="AI60" s="1112"/>
      <c r="AJ60" s="1112"/>
      <c r="AK60" s="1112"/>
      <c r="AL60" s="1112"/>
      <c r="AM60" s="1112"/>
      <c r="AN60" s="1112"/>
      <c r="AO60" s="1126" t="s">
        <v>119</v>
      </c>
      <c r="AP60" s="719"/>
      <c r="AS60" s="1103"/>
      <c r="AW60" s="1103"/>
      <c r="BA60" s="1103"/>
      <c r="BB60" s="1104"/>
      <c r="BF60" s="1105"/>
    </row>
    <row r="61" spans="1:58" s="99" customFormat="1" ht="15.75" thickTop="1" thickBot="1" x14ac:dyDescent="0.5">
      <c r="A61" s="1090" t="s">
        <v>9</v>
      </c>
      <c r="B61" s="1127" t="s">
        <v>21</v>
      </c>
      <c r="C61" s="1127" t="s">
        <v>21</v>
      </c>
      <c r="D61" s="1127"/>
      <c r="E61" s="1127" t="s">
        <v>21</v>
      </c>
      <c r="F61" s="1127" t="s">
        <v>21</v>
      </c>
      <c r="G61" s="1128" t="s">
        <v>21</v>
      </c>
      <c r="H61" s="1378" t="str">
        <f>+I2</f>
        <v>Haushaltskonto</v>
      </c>
      <c r="I61" s="1379"/>
      <c r="J61" s="1129" t="s">
        <v>51</v>
      </c>
      <c r="K61" s="1130">
        <f>IF(H61="X",+AZ46,+K66+K71+K76)</f>
        <v>0</v>
      </c>
      <c r="L61" s="1091"/>
      <c r="M61" s="1131"/>
      <c r="N61" s="1132"/>
      <c r="P61" s="81"/>
      <c r="Q61" s="199"/>
      <c r="R61" s="81"/>
      <c r="S61" s="81"/>
      <c r="T61" s="199"/>
      <c r="U61" s="97"/>
      <c r="W61" s="1133"/>
      <c r="X61" s="1134"/>
      <c r="Y61" s="81"/>
      <c r="Z61" s="199"/>
      <c r="AA61" s="81"/>
      <c r="AB61" s="81"/>
      <c r="AC61" s="199"/>
      <c r="AD61" s="81"/>
      <c r="AE61" s="81"/>
      <c r="AF61" s="199"/>
      <c r="AG61" s="81"/>
      <c r="AH61" s="81"/>
      <c r="AI61" s="199"/>
      <c r="AJ61" s="81"/>
      <c r="AK61" s="81"/>
      <c r="AL61" s="199"/>
      <c r="AM61" s="81"/>
      <c r="AN61" s="81"/>
      <c r="AO61" s="81"/>
      <c r="AP61" s="690"/>
      <c r="AQ61" s="108"/>
      <c r="AR61" s="108"/>
      <c r="AS61" s="203"/>
      <c r="AT61" s="108"/>
      <c r="AU61" s="108"/>
      <c r="AV61" s="108"/>
      <c r="AW61" s="203"/>
      <c r="AX61" s="108"/>
      <c r="AY61" s="108"/>
      <c r="AZ61" s="108"/>
      <c r="BA61" s="203"/>
      <c r="BB61" s="260"/>
      <c r="BF61" s="1135"/>
    </row>
    <row r="62" spans="1:58" s="99" customFormat="1" ht="13.5" thickTop="1" x14ac:dyDescent="0.45">
      <c r="A62" s="1090" t="s">
        <v>9</v>
      </c>
      <c r="B62" s="1127" t="s">
        <v>21</v>
      </c>
      <c r="C62" s="1127" t="s">
        <v>21</v>
      </c>
      <c r="D62" s="1127"/>
      <c r="E62" s="1127" t="s">
        <v>21</v>
      </c>
      <c r="F62" s="1127" t="s">
        <v>21</v>
      </c>
      <c r="G62" s="1128" t="s">
        <v>21</v>
      </c>
      <c r="H62" s="262" t="str">
        <f>IF($H$61="X","intern",IF($H$61=$AQ$4,+AQ5,(IF($H$61=$AQ$9,+AQ10,IF($H$61=$AQ$14,+AQ15,IF($H$61=$AQ$19,+AQ20,IF($H$61=$AQ$24,+AQ25,IF($H$61=$AQ$29,+AQ30,IF($H$61=$AQ$34,+AQ35,IF($H$61=$AQ$39,+AQ40,"Multiselect!"))))))))))</f>
        <v>Multiselect!</v>
      </c>
      <c r="I62" s="263" t="str">
        <f>IF($H$61=$AQ$4,+AR5,(IF($H$61=$AQ$9,+AR10,IF($H$61=$AQ$14,+AR15,IF($H$61=$AQ$19,+AR20,IF($H$61=$AQ$24,+AR25,IF($H$61=$AQ$29,+AR30,IF($H$61=$AQ$34,+AR35,IF($H$61=$AQ$39,+AR40,"")))))))))</f>
        <v/>
      </c>
      <c r="J62" s="593"/>
      <c r="K62" s="594" t="str">
        <f>IF($H$61=$AQ$4,+AS5,(IF($H$61=$AQ$9,+AS10,IF($H$61=$AQ$14,+AS15,IF($H$61=$AQ$19,+AS20,IF($H$61=$AQ$24,+AS25,IF($H$61=$AQ$29,+AS30,IF($H$61=$AQ$34,+AS35,IF($H$61=$AQ$39,+AS40,"")))))))))</f>
        <v/>
      </c>
      <c r="L62" s="1091"/>
      <c r="M62" s="1131"/>
      <c r="N62" s="1132"/>
      <c r="P62" s="81"/>
      <c r="Q62" s="199"/>
      <c r="R62" s="81"/>
      <c r="S62" s="81"/>
      <c r="T62" s="199"/>
      <c r="U62" s="97"/>
      <c r="W62" s="1133"/>
      <c r="X62" s="1134"/>
      <c r="Y62" s="81"/>
      <c r="Z62" s="199"/>
      <c r="AA62" s="81"/>
      <c r="AB62" s="81"/>
      <c r="AC62" s="199"/>
      <c r="AD62" s="81"/>
      <c r="AE62" s="81"/>
      <c r="AF62" s="199"/>
      <c r="AG62" s="81"/>
      <c r="AH62" s="81"/>
      <c r="AI62" s="199"/>
      <c r="AJ62" s="81"/>
      <c r="AK62" s="81"/>
      <c r="AL62" s="199"/>
      <c r="AM62" s="81"/>
      <c r="AN62" s="81"/>
      <c r="AO62" s="81"/>
      <c r="AP62" s="690"/>
      <c r="AQ62" s="108"/>
      <c r="AR62" s="108"/>
      <c r="AS62" s="203"/>
      <c r="AT62" s="108"/>
      <c r="AU62" s="108"/>
      <c r="AV62" s="108"/>
      <c r="AW62" s="203"/>
      <c r="AX62" s="108"/>
      <c r="AY62" s="108"/>
      <c r="AZ62" s="108"/>
      <c r="BA62" s="203"/>
      <c r="BB62" s="260"/>
      <c r="BF62" s="1135"/>
    </row>
    <row r="63" spans="1:58" s="99" customFormat="1" x14ac:dyDescent="0.45">
      <c r="A63" s="1090" t="s">
        <v>9</v>
      </c>
      <c r="B63" s="1127" t="s">
        <v>21</v>
      </c>
      <c r="C63" s="1127" t="s">
        <v>21</v>
      </c>
      <c r="D63" s="1127"/>
      <c r="E63" s="1127" t="s">
        <v>21</v>
      </c>
      <c r="F63" s="1127" t="s">
        <v>21</v>
      </c>
      <c r="G63" s="1128" t="s">
        <v>21</v>
      </c>
      <c r="H63" s="264" t="str">
        <f>IF($H$61="X","intern",IF($H$61=$AQ$4,+AQ6,(IF($H$61=$AQ$9,+AQ11,IF($H$61=$AQ$14,+AQ16,IF($H$61=$AQ$19,+AQ21,IF($H$61=$AQ$24,+AQ26,IF($H$61=$AQ$29,+AQ31,IF($H$61=$AQ$34,+AQ36,IF($H$61=$AQ$39,+AQ41,"Multiselect!"))))))))))</f>
        <v>Multiselect!</v>
      </c>
      <c r="I63" s="265" t="str">
        <f>IF($H$61=$AQ$4,+AR6,(IF($H$61=$AQ$9,+AR11,IF($H$61=$AQ$14,+AR16,IF($H$61=$AQ$19,+AR21,IF($H$61=$AQ$24,+AR26,IF($H$61=$AQ$29,+AR31,IF($H$61=$AQ$34,+AR36,IF($H$61=$AQ$39,+AR41,"")))))))))</f>
        <v/>
      </c>
      <c r="J63" s="595"/>
      <c r="K63" s="596" t="str">
        <f>IF($H$61=$AQ$4,+AS6,(IF($H$61=$AQ$9,+AS11,IF($H$61=$AQ$14,+AS16,IF($H$61=$AQ$19,+AS21,IF($H$61=$AQ$24,+AS26,IF($H$61=$AQ$29,+AS31,IF($H$61=$AQ$34,+AS36,IF($H$61=$AQ$39,+AS41,"")))))))))</f>
        <v/>
      </c>
      <c r="L63" s="1091"/>
      <c r="M63" s="1131"/>
      <c r="N63" s="1132"/>
      <c r="P63" s="81"/>
      <c r="Q63" s="199"/>
      <c r="R63" s="81"/>
      <c r="S63" s="81"/>
      <c r="T63" s="199"/>
      <c r="U63" s="97"/>
      <c r="W63" s="1133"/>
      <c r="Y63" s="81"/>
      <c r="Z63" s="199"/>
      <c r="AA63" s="81"/>
      <c r="AB63" s="81"/>
      <c r="AC63" s="199"/>
      <c r="AD63" s="81"/>
      <c r="AE63" s="81"/>
      <c r="AF63" s="199"/>
      <c r="AG63" s="81"/>
      <c r="AH63" s="81"/>
      <c r="AI63" s="199"/>
      <c r="AJ63" s="81"/>
      <c r="AK63" s="81"/>
      <c r="AL63" s="199"/>
      <c r="AM63" s="81"/>
      <c r="AN63" s="81"/>
      <c r="AO63" s="81"/>
      <c r="AP63" s="690"/>
      <c r="AQ63" s="108"/>
      <c r="AR63" s="108"/>
      <c r="AS63" s="203"/>
      <c r="AT63" s="108"/>
      <c r="AU63" s="108"/>
      <c r="AV63" s="108"/>
      <c r="AW63" s="203"/>
      <c r="AX63" s="108"/>
      <c r="AY63" s="108"/>
      <c r="AZ63" s="108"/>
      <c r="BA63" s="203"/>
      <c r="BB63" s="260"/>
      <c r="BF63" s="1135"/>
    </row>
    <row r="64" spans="1:58" s="99" customFormat="1" x14ac:dyDescent="0.45">
      <c r="A64" s="1090" t="s">
        <v>9</v>
      </c>
      <c r="B64" s="1127" t="s">
        <v>21</v>
      </c>
      <c r="C64" s="1127" t="s">
        <v>21</v>
      </c>
      <c r="D64" s="1127"/>
      <c r="E64" s="1127" t="s">
        <v>21</v>
      </c>
      <c r="F64" s="1127" t="s">
        <v>21</v>
      </c>
      <c r="G64" s="1128" t="s">
        <v>21</v>
      </c>
      <c r="H64" s="264" t="str">
        <f>IF($H$61="X","intern",IF($H$61=$AQ$4,+AQ7,(IF($H$61=$AQ$9,+AQ12,IF($H$61=$AQ$14,+AQ17,IF($H$61=$AQ$19,+AQ22,IF($H$61=$AQ$24,+AQ27,IF($H$61=$AQ$29,+AQ32,IF($H$61=$AQ$34,+AQ37,IF($H$61=$AQ$39,+AQ42,"Multiselect!"))))))))))</f>
        <v>Multiselect!</v>
      </c>
      <c r="I64" s="265" t="str">
        <f>IF($H$61=$AQ$4,+AR7,(IF($H$61=$AQ$9,+AR12,IF($H$61=$AQ$14,+AR17,IF($H$61=$AQ$19,+AR22,IF($H$61=$AQ$24,+AR27,IF($H$61=$AQ$29,+AR32,IF($H$61=$AQ$34,+AR37,IF($H$61=$AQ$39,+AR42,"")))))))))</f>
        <v/>
      </c>
      <c r="J64" s="595"/>
      <c r="K64" s="596" t="str">
        <f>IF($H$61=$AQ$4,+AS7,(IF($H$61=$AQ$9,+AS12,IF($H$61=$AQ$14,+AS17,IF($H$61=$AQ$19,+AS22,IF($H$61=$AQ$24,+AS27,IF($H$61=$AQ$29,+AS32,IF($H$61=$AQ$34,+AS37,IF($H$61=$AQ$39,+AS42,"")))))))))</f>
        <v/>
      </c>
      <c r="L64" s="1091"/>
      <c r="M64" s="1131"/>
      <c r="N64" s="1132"/>
      <c r="P64" s="81"/>
      <c r="Q64" s="199"/>
      <c r="R64" s="81"/>
      <c r="S64" s="81"/>
      <c r="T64" s="199"/>
      <c r="U64" s="97"/>
      <c r="W64" s="1133"/>
      <c r="Y64" s="81"/>
      <c r="Z64" s="199"/>
      <c r="AA64" s="81"/>
      <c r="AB64" s="81"/>
      <c r="AC64" s="199"/>
      <c r="AD64" s="81"/>
      <c r="AE64" s="81"/>
      <c r="AF64" s="199"/>
      <c r="AG64" s="81"/>
      <c r="AH64" s="81"/>
      <c r="AI64" s="199"/>
      <c r="AJ64" s="81"/>
      <c r="AK64" s="81"/>
      <c r="AL64" s="199"/>
      <c r="AM64" s="81"/>
      <c r="AN64" s="81"/>
      <c r="AO64" s="81"/>
      <c r="AP64" s="690"/>
      <c r="AQ64" s="108"/>
      <c r="AR64" s="108"/>
      <c r="AS64" s="203"/>
      <c r="AT64" s="108"/>
      <c r="AU64" s="108"/>
      <c r="AV64" s="108"/>
      <c r="AW64" s="203"/>
      <c r="AX64" s="108"/>
      <c r="AY64" s="108"/>
      <c r="AZ64" s="108"/>
      <c r="BA64" s="203"/>
      <c r="BB64" s="260"/>
      <c r="BF64" s="1135"/>
    </row>
    <row r="65" spans="1:58" s="99" customFormat="1" x14ac:dyDescent="0.45">
      <c r="A65" s="1090" t="s">
        <v>9</v>
      </c>
      <c r="B65" s="1127" t="s">
        <v>21</v>
      </c>
      <c r="C65" s="1127" t="s">
        <v>21</v>
      </c>
      <c r="D65" s="1127"/>
      <c r="E65" s="1127" t="s">
        <v>21</v>
      </c>
      <c r="F65" s="1127" t="s">
        <v>21</v>
      </c>
      <c r="G65" s="1128" t="s">
        <v>21</v>
      </c>
      <c r="H65" s="264" t="str">
        <f>IF($H$61="X","intern",IF($H$61=$AQ$4,+AQ8,(IF($H$61=$AQ$9,+AQ13,IF($H$61=$AQ$14,+AQ18,IF($H$61=$AQ$19,+AQ23,IF($H$61=$AQ$24,+AQ28,IF($H$61=$AQ$29,+AQ33,IF($H$61=$AQ$34,+AQ38,IF($H$61=$AQ$39,+AQ43,"Multiselect!"))))))))))</f>
        <v>Multiselect!</v>
      </c>
      <c r="I65" s="265" t="str">
        <f>IF($H$61=$AQ$4,+AR8,(IF($H$61=$AQ$9,+AR13,IF($H$61=$AQ$14,+AR18,IF($H$61=$AQ$19,+AR23,IF($H$61=$AQ$24,+AR28,IF($H$61=$AQ$29,+AR33,IF($H$61=$AQ$34,+AR38,IF($H$61=$AQ$39,+AR43,"")))))))))</f>
        <v/>
      </c>
      <c r="J65" s="595"/>
      <c r="K65" s="596" t="str">
        <f>IF($H$61=$AQ$4,+AS8,(IF($H$61=$AQ$9,+AS13,IF($H$61=$AQ$14,+AS18,IF($H$61=$AQ$19,+AS23,IF($H$61=$AQ$24,+AS28,IF($H$61=$AQ$29,+AS33,IF($H$61=$AQ$34,+AS38,IF($H$61=$AQ$39,+AS43,"")))))))))</f>
        <v/>
      </c>
      <c r="L65" s="1091"/>
      <c r="M65" s="1131"/>
      <c r="N65" s="1132"/>
      <c r="P65" s="81"/>
      <c r="Q65" s="199"/>
      <c r="R65" s="81"/>
      <c r="S65" s="81"/>
      <c r="T65" s="199"/>
      <c r="U65" s="97"/>
      <c r="W65" s="1133"/>
      <c r="Y65" s="81"/>
      <c r="Z65" s="199"/>
      <c r="AA65" s="81"/>
      <c r="AB65" s="81"/>
      <c r="AC65" s="199"/>
      <c r="AD65" s="81"/>
      <c r="AE65" s="81"/>
      <c r="AF65" s="199"/>
      <c r="AG65" s="81"/>
      <c r="AH65" s="81"/>
      <c r="AI65" s="199"/>
      <c r="AJ65" s="81"/>
      <c r="AK65" s="81"/>
      <c r="AL65" s="199"/>
      <c r="AM65" s="81"/>
      <c r="AN65" s="81"/>
      <c r="AO65" s="81"/>
      <c r="AP65" s="690"/>
      <c r="AQ65" s="108"/>
      <c r="AR65" s="108"/>
      <c r="AS65" s="203"/>
      <c r="AT65" s="108"/>
      <c r="AU65" s="108"/>
      <c r="AV65" s="108"/>
      <c r="AW65" s="203"/>
      <c r="AX65" s="108"/>
      <c r="AY65" s="108"/>
      <c r="AZ65" s="108"/>
      <c r="BA65" s="203"/>
      <c r="BB65" s="260"/>
      <c r="BF65" s="1135"/>
    </row>
    <row r="66" spans="1:58" s="99" customFormat="1" ht="13.5" thickBot="1" x14ac:dyDescent="0.5">
      <c r="A66" s="1090" t="s">
        <v>9</v>
      </c>
      <c r="B66" s="1127" t="s">
        <v>21</v>
      </c>
      <c r="C66" s="1127" t="s">
        <v>21</v>
      </c>
      <c r="D66" s="1127"/>
      <c r="E66" s="1127" t="s">
        <v>21</v>
      </c>
      <c r="F66" s="1127" t="s">
        <v>21</v>
      </c>
      <c r="G66" s="1128" t="s">
        <v>21</v>
      </c>
      <c r="H66" s="1136" t="s">
        <v>21</v>
      </c>
      <c r="I66" s="1137" t="s">
        <v>21</v>
      </c>
      <c r="J66" s="1138" t="s">
        <v>52</v>
      </c>
      <c r="K66" s="1139">
        <f>SUBTOTAL(9,K62:K65)</f>
        <v>0</v>
      </c>
      <c r="L66" s="1091"/>
      <c r="M66" s="1131"/>
      <c r="N66" s="1132"/>
      <c r="P66" s="81"/>
      <c r="Q66" s="199"/>
      <c r="R66" s="81"/>
      <c r="S66" s="81"/>
      <c r="T66" s="199"/>
      <c r="U66" s="97"/>
      <c r="W66" s="1133"/>
      <c r="Y66" s="81"/>
      <c r="Z66" s="199"/>
      <c r="AA66" s="81"/>
      <c r="AB66" s="81"/>
      <c r="AC66" s="199"/>
      <c r="AD66" s="81"/>
      <c r="AE66" s="81"/>
      <c r="AF66" s="199"/>
      <c r="AG66" s="81"/>
      <c r="AH66" s="81"/>
      <c r="AI66" s="199"/>
      <c r="AJ66" s="81"/>
      <c r="AK66" s="81"/>
      <c r="AL66" s="199"/>
      <c r="AM66" s="81"/>
      <c r="AN66" s="81"/>
      <c r="AO66" s="81"/>
      <c r="AP66" s="690"/>
      <c r="AQ66" s="108"/>
      <c r="AR66" s="108"/>
      <c r="AS66" s="203"/>
      <c r="AT66" s="108"/>
      <c r="AU66" s="108"/>
      <c r="AV66" s="108"/>
      <c r="AW66" s="203"/>
      <c r="AX66" s="108"/>
      <c r="AY66" s="108"/>
      <c r="AZ66" s="108"/>
      <c r="BA66" s="203"/>
      <c r="BB66" s="260"/>
      <c r="BF66" s="1135"/>
    </row>
    <row r="67" spans="1:58" s="99" customFormat="1" ht="13.5" thickTop="1" x14ac:dyDescent="0.45">
      <c r="A67" s="1090" t="s">
        <v>9</v>
      </c>
      <c r="B67" s="1127" t="s">
        <v>21</v>
      </c>
      <c r="C67" s="1127" t="s">
        <v>21</v>
      </c>
      <c r="D67" s="1127"/>
      <c r="E67" s="1127" t="s">
        <v>21</v>
      </c>
      <c r="F67" s="1127" t="s">
        <v>21</v>
      </c>
      <c r="G67" s="1128" t="s">
        <v>21</v>
      </c>
      <c r="H67" s="262" t="str">
        <f>IF($H$61="X","intern",IF($H$61=$AQ$4,+AU5,(IF($H$61=$AQ$9,+AU10,IF($H$61=$AQ$14,+AU15,IF($H$61=$AQ$19,+AU20,IF($H$61=$AQ$24,+AU25,IF($H$61=$AQ$29,+AU30,IF($H$61=$AQ$34,+AU35,IF($H$61=$AQ$39,+AU40,"Multiselect!"))))))))))</f>
        <v>Multiselect!</v>
      </c>
      <c r="I67" s="263" t="str">
        <f>IF($H$61=$AQ$4,+AV5,(IF($H$61=$AQ$9,+AV10,IF($H$61=$AQ$14,+AV15,IF($H$61=$AQ$19,+AV20,IF($H$61=$AQ$24,+AV25,IF($H$61=$AQ$29,+AV30,IF($H$61=$AQ$34,+AV35,IF($H$61=$AQ$39,+AV40,"")))))))))</f>
        <v/>
      </c>
      <c r="J67" s="597"/>
      <c r="K67" s="594" t="str">
        <f>IF($H$61=$AQ$4,+AW5,(IF($H$61=$AQ$9,+AW10,IF($H$61=$AQ$14,+AW15,IF($H$61=$AQ$19,+AW20,IF($H$61=$AQ$24,+AW25,IF($H$61=$AQ$29,+AW30,IF($H$61=$AQ$34,+AW35,IF($H$61=$AQ$39,+AW40,"")))))))))</f>
        <v/>
      </c>
      <c r="L67" s="1091"/>
      <c r="M67" s="1131"/>
      <c r="N67" s="1132"/>
      <c r="P67" s="81"/>
      <c r="Q67" s="199"/>
      <c r="R67" s="81"/>
      <c r="S67" s="81"/>
      <c r="T67" s="199"/>
      <c r="U67" s="97"/>
      <c r="W67" s="1133"/>
      <c r="Y67" s="81"/>
      <c r="Z67" s="199"/>
      <c r="AA67" s="81"/>
      <c r="AB67" s="81"/>
      <c r="AC67" s="199"/>
      <c r="AD67" s="81"/>
      <c r="AE67" s="81"/>
      <c r="AF67" s="199"/>
      <c r="AG67" s="81"/>
      <c r="AH67" s="81"/>
      <c r="AI67" s="199"/>
      <c r="AJ67" s="81"/>
      <c r="AK67" s="81"/>
      <c r="AL67" s="199"/>
      <c r="AM67" s="81"/>
      <c r="AN67" s="81"/>
      <c r="AO67" s="81"/>
      <c r="AP67" s="690"/>
      <c r="AQ67" s="108"/>
      <c r="AR67" s="108"/>
      <c r="AS67" s="203"/>
      <c r="AT67" s="108"/>
      <c r="AU67" s="108"/>
      <c r="AV67" s="108"/>
      <c r="AW67" s="203"/>
      <c r="AX67" s="108"/>
      <c r="AY67" s="108"/>
      <c r="AZ67" s="108"/>
      <c r="BA67" s="203"/>
      <c r="BB67" s="260"/>
      <c r="BF67" s="1135"/>
    </row>
    <row r="68" spans="1:58" s="99" customFormat="1" x14ac:dyDescent="0.45">
      <c r="A68" s="1090" t="s">
        <v>9</v>
      </c>
      <c r="B68" s="1127" t="s">
        <v>21</v>
      </c>
      <c r="C68" s="1127" t="s">
        <v>21</v>
      </c>
      <c r="D68" s="1127"/>
      <c r="E68" s="1127" t="s">
        <v>21</v>
      </c>
      <c r="F68" s="1127" t="s">
        <v>21</v>
      </c>
      <c r="G68" s="1128" t="s">
        <v>21</v>
      </c>
      <c r="H68" s="264" t="str">
        <f>IF($H$61="X","intern",IF($H$61=$AQ$4,+AU6,(IF($H$61=$AQ$9,+AU11,IF($H$61=$AQ$14,+AU16,IF($H$61=$AQ$19,+AU21,IF($H$61=$AQ$24,+AU26,IF($H$61=$AQ$29,+AU31,IF($H$61=$AQ$34,+AU36,IF($H$61=$AQ$39,+AU41,"Multiselect!"))))))))))</f>
        <v>Multiselect!</v>
      </c>
      <c r="I68" s="265" t="str">
        <f>IF($H$61=$AQ$4,+AV6,(IF($H$61=$AQ$9,+AV11,IF($H$61=$AQ$14,+AV16,IF($H$61=$AQ$19,+AV21,IF($H$61=$AQ$24,+AV26,IF($H$61=$AQ$29,+AV31,IF($H$61=$AQ$34,+AV36,IF($H$61=$AQ$39,+AV41,"")))))))))</f>
        <v/>
      </c>
      <c r="J68" s="598"/>
      <c r="K68" s="596" t="str">
        <f>IF($H$61=$AQ$4,+AW6,(IF($H$61=$AQ$9,+AW11,IF($H$61=$AQ$14,+AW16,IF($H$61=$AQ$19,+AW21,IF($H$61=$AQ$24,+AW26,IF($H$61=$AQ$29,+AW31,IF($H$61=$AQ$34,+AW36,IF($H$61=$AQ$39,+AW41,"")))))))))</f>
        <v/>
      </c>
      <c r="L68" s="1091"/>
      <c r="M68" s="1131"/>
      <c r="N68" s="1132"/>
      <c r="P68" s="81"/>
      <c r="Q68" s="199"/>
      <c r="R68" s="81"/>
      <c r="S68" s="81"/>
      <c r="T68" s="199"/>
      <c r="U68" s="97"/>
      <c r="V68" s="97"/>
      <c r="W68" s="97"/>
      <c r="Y68" s="81"/>
      <c r="Z68" s="199"/>
      <c r="AA68" s="81"/>
      <c r="AB68" s="81"/>
      <c r="AC68" s="199"/>
      <c r="AD68" s="81"/>
      <c r="AE68" s="81"/>
      <c r="AF68" s="199"/>
      <c r="AG68" s="81"/>
      <c r="AH68" s="81"/>
      <c r="AI68" s="199"/>
      <c r="AJ68" s="81"/>
      <c r="AK68" s="81"/>
      <c r="AL68" s="199"/>
      <c r="AM68" s="81"/>
      <c r="AN68" s="81"/>
      <c r="AO68" s="81"/>
      <c r="AP68" s="690"/>
      <c r="AQ68" s="108"/>
      <c r="AR68" s="108"/>
      <c r="AS68" s="203"/>
      <c r="AT68" s="108"/>
      <c r="AU68" s="108"/>
      <c r="AV68" s="108"/>
      <c r="AW68" s="203"/>
      <c r="AX68" s="108"/>
      <c r="AY68" s="108"/>
      <c r="AZ68" s="108"/>
      <c r="BA68" s="203"/>
      <c r="BB68" s="260"/>
      <c r="BF68" s="1135"/>
    </row>
    <row r="69" spans="1:58" s="99" customFormat="1" x14ac:dyDescent="0.45">
      <c r="A69" s="1090" t="s">
        <v>9</v>
      </c>
      <c r="B69" s="1127" t="s">
        <v>21</v>
      </c>
      <c r="C69" s="1127" t="s">
        <v>21</v>
      </c>
      <c r="D69" s="1127"/>
      <c r="E69" s="1127" t="s">
        <v>21</v>
      </c>
      <c r="F69" s="1127" t="s">
        <v>21</v>
      </c>
      <c r="G69" s="1128" t="s">
        <v>21</v>
      </c>
      <c r="H69" s="264" t="str">
        <f>IF($H$61="X","intern",IF($H$61=$AQ$4,+AU7,(IF($H$61=$AQ$9,+AU12,IF($H$61=$AQ$14,+AU17,IF($H$61=$AQ$19,+AU22,IF($H$61=$AQ$24,+AU27,IF($H$61=$AQ$29,+AU32,IF($H$61=$AQ$34,+AU37,IF($H$61=$AQ$39,+AU42,"Multiselect!"))))))))))</f>
        <v>Multiselect!</v>
      </c>
      <c r="I69" s="265" t="str">
        <f>IF($H$61=$AQ$4,+AV7,(IF($H$61=$AQ$9,+AV12,IF($H$61=$AQ$14,+AV17,IF($H$61=$AQ$19,+AV22,IF($H$61=$AQ$24,+AV27,IF($H$61=$AQ$29,+AV32,IF($H$61=$AQ$34,+AV37,IF($H$61=$AQ$39,+AV42,"")))))))))</f>
        <v/>
      </c>
      <c r="J69" s="598"/>
      <c r="K69" s="596" t="str">
        <f>IF($H$61=$AQ$4,+AW7,(IF($H$61=$AQ$9,+AW12,IF($H$61=$AQ$14,+AW17,IF($H$61=$AQ$19,+AW22,IF($H$61=$AQ$24,+AW27,IF($H$61=$AQ$29,+AW32,IF($H$61=$AQ$34,+AW37,IF($H$61=$AQ$39,+AW42,"")))))))))</f>
        <v/>
      </c>
      <c r="L69" s="1091"/>
      <c r="M69" s="1131"/>
      <c r="N69" s="1132"/>
      <c r="P69" s="81"/>
      <c r="Q69" s="199"/>
      <c r="R69" s="81"/>
      <c r="S69" s="81"/>
      <c r="T69" s="199"/>
      <c r="U69" s="97"/>
      <c r="V69" s="97"/>
      <c r="W69" s="97"/>
      <c r="Y69" s="81"/>
      <c r="Z69" s="199"/>
      <c r="AA69" s="81"/>
      <c r="AB69" s="81"/>
      <c r="AC69" s="199"/>
      <c r="AD69" s="81"/>
      <c r="AE69" s="81"/>
      <c r="AF69" s="199"/>
      <c r="AG69" s="81"/>
      <c r="AH69" s="81"/>
      <c r="AI69" s="199"/>
      <c r="AJ69" s="81"/>
      <c r="AK69" s="81"/>
      <c r="AL69" s="199"/>
      <c r="AM69" s="81"/>
      <c r="AN69" s="81"/>
      <c r="AO69" s="81"/>
      <c r="AP69" s="690"/>
      <c r="AQ69" s="108"/>
      <c r="AR69" s="108"/>
      <c r="AS69" s="203"/>
      <c r="AT69" s="108"/>
      <c r="AU69" s="108"/>
      <c r="AV69" s="108"/>
      <c r="AW69" s="203"/>
      <c r="AX69" s="108"/>
      <c r="AY69" s="108"/>
      <c r="AZ69" s="108"/>
      <c r="BA69" s="203"/>
      <c r="BB69" s="260"/>
      <c r="BF69" s="1135"/>
    </row>
    <row r="70" spans="1:58" s="99" customFormat="1" x14ac:dyDescent="0.45">
      <c r="A70" s="1090" t="s">
        <v>9</v>
      </c>
      <c r="B70" s="1127" t="s">
        <v>21</v>
      </c>
      <c r="C70" s="1127" t="s">
        <v>21</v>
      </c>
      <c r="D70" s="1127"/>
      <c r="E70" s="1127" t="s">
        <v>21</v>
      </c>
      <c r="F70" s="1127" t="s">
        <v>21</v>
      </c>
      <c r="G70" s="1128" t="s">
        <v>21</v>
      </c>
      <c r="H70" s="264" t="str">
        <f>IF($H$61="X","intern",IF($H$61=$AQ$4,+AU8,(IF($H$61=$AQ$9,+AU13,IF($H$61=$AQ$14,+AU18,IF($H$61=$AQ$19,+AU23,IF($H$61=$AQ$24,+AU28,IF($H$61=$AQ$29,+AU33,IF($H$61=$AQ$34,+AU38,IF($H$61=$AQ$39,+AU43,"Multiselect!"))))))))))</f>
        <v>Multiselect!</v>
      </c>
      <c r="I70" s="265" t="str">
        <f>IF($H$61=$AQ$4,+AV8,(IF($H$61=$AQ$9,+AV13,IF($H$61=$AQ$14,+AV18,IF($H$61=$AQ$19,+AV23,IF($H$61=$AQ$24,+AV28,IF($H$61=$AQ$29,+AV33,IF($H$61=$AQ$34,+AV38,IF($H$61=$AQ$39,+AV43,"")))))))))</f>
        <v/>
      </c>
      <c r="J70" s="598"/>
      <c r="K70" s="596" t="str">
        <f>IF($H$61=$AQ$4,+AW8,(IF($H$61=$AQ$9,+AW13,IF($H$61=$AQ$14,+AW18,IF($H$61=$AQ$19,+AW23,IF($H$61=$AQ$24,+AW28,IF($H$61=$AQ$29,+AW33,IF($H$61=$AQ$34,+AW38,IF($H$61=$AQ$39,+AW43,"")))))))))</f>
        <v/>
      </c>
      <c r="L70" s="1091"/>
      <c r="M70" s="1131"/>
      <c r="N70" s="1132"/>
      <c r="P70" s="81"/>
      <c r="Q70" s="199"/>
      <c r="R70" s="81"/>
      <c r="S70" s="81"/>
      <c r="T70" s="199"/>
      <c r="U70" s="97"/>
      <c r="W70" s="1133"/>
      <c r="Y70" s="81"/>
      <c r="Z70" s="199"/>
      <c r="AA70" s="81"/>
      <c r="AB70" s="81"/>
      <c r="AC70" s="199"/>
      <c r="AD70" s="81"/>
      <c r="AE70" s="81"/>
      <c r="AF70" s="199"/>
      <c r="AG70" s="81"/>
      <c r="AH70" s="81"/>
      <c r="AI70" s="199"/>
      <c r="AJ70" s="81"/>
      <c r="AK70" s="81"/>
      <c r="AL70" s="199"/>
      <c r="AM70" s="81"/>
      <c r="AN70" s="81"/>
      <c r="AO70" s="81"/>
      <c r="AP70" s="690"/>
      <c r="AQ70" s="108"/>
      <c r="AR70" s="108"/>
      <c r="AS70" s="203"/>
      <c r="AT70" s="108"/>
      <c r="AU70" s="108"/>
      <c r="AV70" s="108"/>
      <c r="AW70" s="203"/>
      <c r="AX70" s="108"/>
      <c r="AY70" s="108"/>
      <c r="AZ70" s="108"/>
      <c r="BA70" s="203"/>
      <c r="BB70" s="260"/>
      <c r="BF70" s="1135"/>
    </row>
    <row r="71" spans="1:58" s="99" customFormat="1" ht="13.5" thickBot="1" x14ac:dyDescent="0.5">
      <c r="A71" s="1090" t="s">
        <v>9</v>
      </c>
      <c r="B71" s="1127" t="s">
        <v>21</v>
      </c>
      <c r="C71" s="1127" t="s">
        <v>21</v>
      </c>
      <c r="D71" s="1127"/>
      <c r="E71" s="1127" t="s">
        <v>21</v>
      </c>
      <c r="F71" s="1127" t="s">
        <v>21</v>
      </c>
      <c r="G71" s="1128" t="s">
        <v>21</v>
      </c>
      <c r="H71" s="1140" t="s">
        <v>21</v>
      </c>
      <c r="I71" s="1137" t="s">
        <v>21</v>
      </c>
      <c r="J71" s="1138" t="s">
        <v>53</v>
      </c>
      <c r="K71" s="1139">
        <f>SUBTOTAL(9,K67:K70)</f>
        <v>0</v>
      </c>
      <c r="L71" s="1091"/>
      <c r="M71" s="1141"/>
      <c r="N71" s="1142"/>
      <c r="P71" s="81"/>
      <c r="Q71" s="199"/>
      <c r="R71" s="81"/>
      <c r="S71" s="81"/>
      <c r="T71" s="199"/>
      <c r="U71" s="97"/>
      <c r="W71" s="1133"/>
      <c r="Y71" s="81"/>
      <c r="Z71" s="199"/>
      <c r="AA71" s="81"/>
      <c r="AB71" s="81"/>
      <c r="AC71" s="199"/>
      <c r="AD71" s="81"/>
      <c r="AE71" s="81"/>
      <c r="AF71" s="199"/>
      <c r="AG71" s="81"/>
      <c r="AH71" s="81"/>
      <c r="AI71" s="199"/>
      <c r="AJ71" s="81"/>
      <c r="AK71" s="81"/>
      <c r="AL71" s="199"/>
      <c r="AM71" s="81"/>
      <c r="AN71" s="81"/>
      <c r="AO71" s="81"/>
      <c r="AP71" s="690"/>
      <c r="AQ71" s="108"/>
      <c r="AR71" s="108"/>
      <c r="AS71" s="203"/>
      <c r="AT71" s="108"/>
      <c r="AU71" s="108"/>
      <c r="AV71" s="108"/>
      <c r="AW71" s="203"/>
      <c r="AX71" s="108"/>
      <c r="AY71" s="108"/>
      <c r="AZ71" s="108"/>
      <c r="BA71" s="203"/>
      <c r="BB71" s="260"/>
      <c r="BF71" s="1135"/>
    </row>
    <row r="72" spans="1:58" s="99" customFormat="1" ht="13.5" thickTop="1" x14ac:dyDescent="0.45">
      <c r="A72" s="1090" t="s">
        <v>9</v>
      </c>
      <c r="B72" s="1127" t="s">
        <v>21</v>
      </c>
      <c r="C72" s="1127" t="s">
        <v>21</v>
      </c>
      <c r="D72" s="1127"/>
      <c r="E72" s="1127" t="s">
        <v>21</v>
      </c>
      <c r="F72" s="1127" t="s">
        <v>21</v>
      </c>
      <c r="G72" s="1128" t="s">
        <v>21</v>
      </c>
      <c r="H72" s="262" t="str">
        <f>IF($H$61="X","intern",IF($H$61=$AQ$4,+AY5,(IF($H$61=$AQ$9,+AY10,IF($H$61=$AQ$14,+AY15,IF($H$61=$AQ$19,+AY20,IF($H$61=$AQ$24,+AY25,IF($H$61=$AQ$29,+AY30,IF($H$61=$AQ$34,+AY35,IF($H$61=$AQ$39,+AY40,"Multiselect!"))))))))))</f>
        <v>Multiselect!</v>
      </c>
      <c r="I72" s="263" t="str">
        <f>IF($H$61=$AQ$4,+AZ5,(IF($H$61=$AQ$9,+AZ10,IF($H$61=$AQ$14,+AZ15,IF($H$61=$AQ$19,+AZ20,IF($H$61=$AQ$24,+AZ25,IF($H$61=$AQ$29,+AZ30,IF($H$61=$AQ$34,+AZ35,IF($H$61=$AQ$39,+AZ40,"")))))))))</f>
        <v/>
      </c>
      <c r="J72" s="597"/>
      <c r="K72" s="594" t="str">
        <f>IF($H$61=$AQ$4,+BA5,(IF($H$61=$AQ$9,+BA10,IF($H$61=$AQ$14,+BA15,IF($H$61=$AQ$19,+BA20,IF($H$61=$AQ$24,+BA25,IF($H$61=$AQ$29,+BA30,IF($H$61=$AQ$34,+BA35,IF($H$61=$AQ$39,+BA40,"")))))))))</f>
        <v/>
      </c>
      <c r="L72" s="1091"/>
      <c r="M72" s="1141"/>
      <c r="N72" s="1142"/>
      <c r="P72" s="81"/>
      <c r="Q72" s="199"/>
      <c r="R72" s="81"/>
      <c r="S72" s="81"/>
      <c r="T72" s="199"/>
      <c r="U72" s="97"/>
      <c r="V72" s="97"/>
      <c r="W72" s="97"/>
      <c r="X72" s="97"/>
      <c r="Y72" s="97"/>
      <c r="Z72" s="97"/>
      <c r="AA72" s="81"/>
      <c r="AB72" s="81"/>
      <c r="AC72" s="199"/>
      <c r="AD72" s="81"/>
      <c r="AE72" s="81"/>
      <c r="AF72" s="199"/>
      <c r="AG72" s="81"/>
      <c r="AH72" s="81"/>
      <c r="AI72" s="199"/>
      <c r="AJ72" s="81"/>
      <c r="AK72" s="81"/>
      <c r="AL72" s="199"/>
      <c r="AM72" s="81"/>
      <c r="AN72" s="81"/>
      <c r="AO72" s="81"/>
      <c r="AP72" s="690"/>
      <c r="AQ72" s="108"/>
      <c r="AR72" s="108"/>
      <c r="AS72" s="203"/>
      <c r="AT72" s="108"/>
      <c r="AU72" s="108"/>
      <c r="AV72" s="108"/>
      <c r="AW72" s="203"/>
      <c r="AX72" s="108"/>
      <c r="AY72" s="108"/>
      <c r="AZ72" s="108"/>
      <c r="BA72" s="203"/>
      <c r="BB72" s="260"/>
      <c r="BF72" s="1135"/>
    </row>
    <row r="73" spans="1:58" s="99" customFormat="1" x14ac:dyDescent="0.45">
      <c r="A73" s="1090" t="s">
        <v>9</v>
      </c>
      <c r="B73" s="1127" t="s">
        <v>21</v>
      </c>
      <c r="C73" s="1127" t="s">
        <v>21</v>
      </c>
      <c r="D73" s="1127"/>
      <c r="E73" s="1127" t="s">
        <v>21</v>
      </c>
      <c r="F73" s="1127" t="s">
        <v>21</v>
      </c>
      <c r="G73" s="1128" t="s">
        <v>21</v>
      </c>
      <c r="H73" s="264" t="str">
        <f>IF($H$61="X","intern",IF($H$61=$AQ$4,+AY6,(IF($H$61=$AQ$9,+AY11,IF($H$61=$AQ$14,+AY16,IF($H$61=$AQ$19,+AY21,IF($H$61=$AQ$24,+AY26,IF($H$61=$AQ$29,+AY31,IF($H$61=$AQ$34,+AY36,IF($H$61=$AQ$39,+AY41,"Multiselect!"))))))))))</f>
        <v>Multiselect!</v>
      </c>
      <c r="I73" s="265" t="str">
        <f>IF($H$61=$AQ$4,+AZ6,(IF($H$61=$AQ$9,+AZ11,IF($H$61=$AQ$14,+AZ16,IF($H$61=$AQ$19,+AZ21,IF($H$61=$AQ$24,+AZ26,IF($H$61=$AQ$29,+AZ31,IF($H$61=$AQ$34,+AZ36,IF($H$61=$AQ$39,+AZ41,"")))))))))</f>
        <v/>
      </c>
      <c r="J73" s="598"/>
      <c r="K73" s="596" t="str">
        <f>IF($H$61=$AQ$4,+BA6,(IF($H$61=$AQ$9,+BA11,IF($H$61=$AQ$14,+BA16,IF($H$61=$AQ$19,+BA21,IF($H$61=$AQ$24,+BA26,IF($H$61=$AQ$29,+BA31,IF($H$61=$AQ$34,+BA36,IF($H$61=$AQ$39,+BA41,"")))))))))</f>
        <v/>
      </c>
      <c r="L73" s="1091"/>
      <c r="M73" s="1141"/>
      <c r="N73" s="1142"/>
      <c r="P73" s="81"/>
      <c r="Q73" s="199"/>
      <c r="R73" s="81"/>
      <c r="S73" s="81"/>
      <c r="T73" s="199"/>
      <c r="U73" s="97"/>
      <c r="V73" s="97"/>
      <c r="W73" s="97"/>
      <c r="X73" s="97"/>
      <c r="Y73" s="97"/>
      <c r="Z73" s="97"/>
      <c r="AA73" s="81"/>
      <c r="AB73" s="81"/>
      <c r="AC73" s="199"/>
      <c r="AD73" s="81"/>
      <c r="AE73" s="81"/>
      <c r="AF73" s="199"/>
      <c r="AG73" s="81"/>
      <c r="AH73" s="81"/>
      <c r="AI73" s="199"/>
      <c r="AJ73" s="81"/>
      <c r="AK73" s="81"/>
      <c r="AL73" s="199"/>
      <c r="AM73" s="81"/>
      <c r="AN73" s="81"/>
      <c r="AO73" s="81"/>
      <c r="AP73" s="690"/>
      <c r="AQ73" s="108"/>
      <c r="AR73" s="108"/>
      <c r="AS73" s="203"/>
      <c r="AT73" s="108"/>
      <c r="AU73" s="108"/>
      <c r="AV73" s="108"/>
      <c r="AW73" s="203"/>
      <c r="AX73" s="108"/>
      <c r="AY73" s="108"/>
      <c r="AZ73" s="108"/>
      <c r="BA73" s="203"/>
      <c r="BB73" s="260"/>
      <c r="BF73" s="1135"/>
    </row>
    <row r="74" spans="1:58" s="99" customFormat="1" x14ac:dyDescent="0.45">
      <c r="A74" s="1090" t="s">
        <v>9</v>
      </c>
      <c r="B74" s="1127" t="s">
        <v>21</v>
      </c>
      <c r="C74" s="1127" t="s">
        <v>21</v>
      </c>
      <c r="D74" s="1127"/>
      <c r="E74" s="1127" t="s">
        <v>21</v>
      </c>
      <c r="F74" s="1127" t="s">
        <v>21</v>
      </c>
      <c r="G74" s="1128" t="s">
        <v>21</v>
      </c>
      <c r="H74" s="264" t="str">
        <f>IF($H$61="X","intern",IF($H$61=$AQ$4,+AY7,(IF($H$61=$AQ$9,+AY12,IF($H$61=$AQ$14,+AY17,IF($H$61=$AQ$19,+AY22,IF($H$61=$AQ$24,+AY27,IF($H$61=$AQ$29,+AY32,IF($H$61=$AQ$34,+AY37,IF($H$61=$AQ$39,+AY42,"Multiselect!"))))))))))</f>
        <v>Multiselect!</v>
      </c>
      <c r="I74" s="265" t="str">
        <f>IF($H$61=$AQ$4,+AZ7,(IF($H$61=$AQ$9,+AZ12,IF($H$61=$AQ$14,+AZ17,IF($H$61=$AQ$19,+AZ22,IF($H$61=$AQ$24,+AZ27,IF($H$61=$AQ$29,+AZ32,IF($H$61=$AQ$34,+AZ37,IF($H$61=$AQ$39,+AZ42,"")))))))))</f>
        <v/>
      </c>
      <c r="J74" s="598"/>
      <c r="K74" s="596" t="str">
        <f>IF($H$61=$AQ$4,+BA7,(IF($H$61=$AQ$9,+BA12,IF($H$61=$AQ$14,+BA17,IF($H$61=$AQ$19,+BA22,IF($H$61=$AQ$24,+BA27,IF($H$61=$AQ$29,+BA32,IF($H$61=$AQ$34,+BA37,IF($H$61=$AQ$39,+BA42,"")))))))))</f>
        <v/>
      </c>
      <c r="L74" s="1091"/>
      <c r="M74" s="1141"/>
      <c r="N74" s="1142"/>
      <c r="O74" s="81"/>
      <c r="P74" s="81"/>
      <c r="Q74" s="199"/>
      <c r="R74" s="81"/>
      <c r="S74" s="81"/>
      <c r="T74" s="199"/>
      <c r="U74" s="97"/>
      <c r="V74" s="97"/>
      <c r="W74" s="97"/>
      <c r="X74" s="97"/>
      <c r="Y74" s="97"/>
      <c r="Z74" s="97"/>
      <c r="AA74" s="81"/>
      <c r="AB74" s="81"/>
      <c r="AC74" s="199"/>
      <c r="AD74" s="81"/>
      <c r="AE74" s="81"/>
      <c r="AF74" s="199"/>
      <c r="AG74" s="81"/>
      <c r="AH74" s="81"/>
      <c r="AI74" s="199"/>
      <c r="AJ74" s="81"/>
      <c r="AK74" s="81"/>
      <c r="AL74" s="199"/>
      <c r="AM74" s="81"/>
      <c r="AN74" s="81"/>
      <c r="AO74" s="81"/>
      <c r="AP74" s="690"/>
      <c r="AQ74" s="108"/>
      <c r="AR74" s="108"/>
      <c r="AS74" s="203"/>
      <c r="AT74" s="108"/>
      <c r="AU74" s="108"/>
      <c r="AV74" s="108"/>
      <c r="AW74" s="203"/>
      <c r="AX74" s="108"/>
      <c r="AY74" s="108"/>
      <c r="AZ74" s="108"/>
      <c r="BA74" s="203"/>
      <c r="BB74" s="260"/>
      <c r="BF74" s="1135"/>
    </row>
    <row r="75" spans="1:58" s="99" customFormat="1" x14ac:dyDescent="0.45">
      <c r="A75" s="1090" t="s">
        <v>9</v>
      </c>
      <c r="B75" s="1127" t="s">
        <v>21</v>
      </c>
      <c r="C75" s="1127" t="s">
        <v>21</v>
      </c>
      <c r="D75" s="1127"/>
      <c r="E75" s="1127" t="s">
        <v>21</v>
      </c>
      <c r="F75" s="1127" t="s">
        <v>21</v>
      </c>
      <c r="G75" s="1128" t="s">
        <v>21</v>
      </c>
      <c r="H75" s="264" t="str">
        <f>IF($H$61="X","intern",IF($H$61=$AQ$4,+AY8,(IF($H$61=$AQ$9,+AY13,IF($H$61=$AQ$14,+AY18,IF($H$61=$AQ$19,+AY23,IF($H$61=$AQ$24,+AY28,IF($H$61=$AQ$29,+AY33,IF($H$61=$AQ$34,+AY38,IF($H$61=$AQ$39,+AY43,"Multiselect!"))))))))))</f>
        <v>Multiselect!</v>
      </c>
      <c r="I75" s="265" t="str">
        <f>IF($H$61=$AQ$4,+AZ8,(IF($H$61=$AQ$9,+AZ13,IF($H$61=$AQ$14,+AZ18,IF($H$61=$AQ$19,+AZ23,IF($H$61=$AQ$24,+AZ28,IF($H$61=$AQ$29,+AZ33,IF($H$61=$AQ$34,+AZ38,IF($H$61=$AQ$39,+AZ43,"")))))))))</f>
        <v/>
      </c>
      <c r="J75" s="598"/>
      <c r="K75" s="596" t="str">
        <f>IF($H$61=$AQ$4,+BA8,(IF($H$61=$AQ$9,+BA13,IF($H$61=$AQ$14,+BA18,IF($H$61=$AQ$19,+BA23,IF($H$61=$AQ$24,+BA28,IF($H$61=$AQ$29,+BA33,IF($H$61=$AQ$34,+BA38,IF($H$61=$AQ$39,+BA43,"")))))))))</f>
        <v/>
      </c>
      <c r="L75" s="1091"/>
      <c r="M75" s="1141"/>
      <c r="N75" s="1142"/>
      <c r="O75" s="81"/>
      <c r="Q75" s="1133"/>
      <c r="R75" s="81"/>
      <c r="S75" s="81"/>
      <c r="T75" s="199"/>
      <c r="U75" s="81"/>
      <c r="V75" s="81"/>
      <c r="W75" s="199"/>
      <c r="X75" s="81"/>
      <c r="Y75" s="81"/>
      <c r="Z75" s="199"/>
      <c r="AA75" s="81"/>
      <c r="AB75" s="81"/>
      <c r="AC75" s="199"/>
      <c r="AD75" s="81"/>
      <c r="AE75" s="81"/>
      <c r="AF75" s="199"/>
      <c r="AG75" s="81"/>
      <c r="AH75" s="81"/>
      <c r="AI75" s="199"/>
      <c r="AJ75" s="81"/>
      <c r="AK75" s="81"/>
      <c r="AL75" s="199"/>
      <c r="AM75" s="81"/>
      <c r="AN75" s="81"/>
      <c r="AO75" s="81"/>
      <c r="AP75" s="690"/>
      <c r="AQ75" s="108"/>
      <c r="AR75" s="108"/>
      <c r="AS75" s="203"/>
      <c r="AT75" s="108"/>
      <c r="AU75" s="108"/>
      <c r="AV75" s="108"/>
      <c r="AW75" s="203"/>
      <c r="AX75" s="108"/>
      <c r="AY75" s="108"/>
      <c r="AZ75" s="108"/>
      <c r="BA75" s="203"/>
      <c r="BB75" s="260"/>
      <c r="BF75" s="1135"/>
    </row>
    <row r="76" spans="1:58" s="100" customFormat="1" ht="13.5" thickBot="1" x14ac:dyDescent="0.5">
      <c r="A76" s="1090" t="s">
        <v>9</v>
      </c>
      <c r="B76" s="1127" t="s">
        <v>21</v>
      </c>
      <c r="C76" s="1127" t="s">
        <v>21</v>
      </c>
      <c r="D76" s="1127"/>
      <c r="E76" s="1127" t="s">
        <v>21</v>
      </c>
      <c r="F76" s="1127" t="s">
        <v>21</v>
      </c>
      <c r="G76" s="1128" t="s">
        <v>21</v>
      </c>
      <c r="H76" s="1140" t="s">
        <v>21</v>
      </c>
      <c r="I76" s="1137" t="s">
        <v>21</v>
      </c>
      <c r="J76" s="1138" t="s">
        <v>54</v>
      </c>
      <c r="K76" s="1139">
        <f>SUBTOTAL(9,K72:K75)</f>
        <v>0</v>
      </c>
      <c r="L76" s="1091"/>
      <c r="M76" s="1141"/>
      <c r="N76" s="1142"/>
      <c r="O76" s="81"/>
      <c r="P76" s="81"/>
      <c r="Q76" s="199"/>
      <c r="R76" s="81"/>
      <c r="S76" s="81"/>
      <c r="T76" s="199"/>
      <c r="U76" s="81"/>
      <c r="V76" s="81"/>
      <c r="W76" s="199"/>
      <c r="X76" s="81"/>
      <c r="Y76" s="81"/>
      <c r="Z76" s="199"/>
      <c r="AA76" s="81"/>
      <c r="AB76" s="81"/>
      <c r="AC76" s="199"/>
      <c r="AD76" s="81"/>
      <c r="AE76" s="81"/>
      <c r="AF76" s="199"/>
      <c r="AG76" s="81"/>
      <c r="AH76" s="81"/>
      <c r="AI76" s="199"/>
      <c r="AJ76" s="81"/>
      <c r="AK76" s="81"/>
      <c r="AL76" s="199"/>
      <c r="AM76" s="81"/>
      <c r="AN76" s="81"/>
      <c r="AO76" s="81"/>
      <c r="AP76" s="690"/>
      <c r="AQ76" s="108"/>
      <c r="AR76" s="108"/>
      <c r="AS76" s="203"/>
      <c r="AT76" s="108"/>
      <c r="AU76" s="108"/>
      <c r="AV76" s="108"/>
      <c r="AW76" s="203"/>
      <c r="AX76" s="108"/>
      <c r="AY76" s="108"/>
      <c r="AZ76" s="108"/>
      <c r="BA76" s="203"/>
      <c r="BB76" s="260"/>
      <c r="BF76" s="1143"/>
    </row>
    <row r="77" spans="1:58" ht="13.5" thickTop="1" x14ac:dyDescent="0.45"/>
  </sheetData>
  <sheetProtection formatCells="0" sort="0" autoFilter="0"/>
  <autoFilter ref="B3:G77" xr:uid="{C9B5AE4C-DEA8-49C7-8AC7-4A1A3F9662BC}"/>
  <mergeCells count="15">
    <mergeCell ref="AO51:AO59"/>
    <mergeCell ref="F2:H2"/>
    <mergeCell ref="I2:K2"/>
    <mergeCell ref="AR45:AZ45"/>
    <mergeCell ref="H61:I61"/>
    <mergeCell ref="K48:K50"/>
    <mergeCell ref="AQ47:AZ47"/>
    <mergeCell ref="AQ3:AR3"/>
    <mergeCell ref="AQ44:AV44"/>
    <mergeCell ref="B48:B49"/>
    <mergeCell ref="C48:D49"/>
    <mergeCell ref="A48:A49"/>
    <mergeCell ref="AP48:AP49"/>
    <mergeCell ref="C50:D50"/>
    <mergeCell ref="H50:J50"/>
  </mergeCells>
  <conditionalFormatting sqref="A2:A47">
    <cfRule type="expression" dxfId="831" priority="244">
      <formula>ISERROR($K2)</formula>
    </cfRule>
  </conditionalFormatting>
  <conditionalFormatting sqref="A2:A48">
    <cfRule type="cellIs" dxfId="830" priority="242" operator="equal">
      <formula>""</formula>
    </cfRule>
  </conditionalFormatting>
  <conditionalFormatting sqref="A4:A47">
    <cfRule type="expression" dxfId="829" priority="193">
      <formula>AND($L4=0,$L$3&lt;&gt;0)</formula>
    </cfRule>
    <cfRule type="expression" dxfId="828" priority="243">
      <formula>L4=1</formula>
    </cfRule>
  </conditionalFormatting>
  <conditionalFormatting sqref="A50">
    <cfRule type="cellIs" dxfId="827" priority="194" operator="equal">
      <formula>""</formula>
    </cfRule>
  </conditionalFormatting>
  <conditionalFormatting sqref="A48:B49 AP48:AP49">
    <cfRule type="expression" dxfId="826" priority="240">
      <formula>AND($M$49&lt;&gt;0,$BE$2=0)</formula>
    </cfRule>
  </conditionalFormatting>
  <conditionalFormatting sqref="B2">
    <cfRule type="expression" dxfId="825" priority="354">
      <formula>$B$50="ü"</formula>
    </cfRule>
    <cfRule type="expression" dxfId="824" priority="355">
      <formula>$B$50="y"</formula>
    </cfRule>
  </conditionalFormatting>
  <conditionalFormatting sqref="B4:B25 B27:B47">
    <cfRule type="cellIs" dxfId="823" priority="84" operator="equal">
      <formula>"x"</formula>
    </cfRule>
    <cfRule type="cellIs" dxfId="822" priority="83" operator="equal">
      <formula>""</formula>
    </cfRule>
    <cfRule type="expression" dxfId="819" priority="87">
      <formula>AND($B4&gt;0,$M4=0,$B4&lt;&gt;"x")</formula>
    </cfRule>
    <cfRule type="expression" dxfId="818" priority="88">
      <formula>A4&lt;&gt;"!"</formula>
    </cfRule>
  </conditionalFormatting>
  <conditionalFormatting sqref="B4:B47">
    <cfRule type="cellIs" dxfId="817" priority="53" operator="equal">
      <formula>"-"</formula>
    </cfRule>
    <cfRule type="expression" dxfId="816" priority="54">
      <formula>AND($B$50="ü",$B4="")</formula>
    </cfRule>
  </conditionalFormatting>
  <conditionalFormatting sqref="B48">
    <cfRule type="expression" dxfId="815" priority="191">
      <formula>$B$50="ü"</formula>
    </cfRule>
  </conditionalFormatting>
  <conditionalFormatting sqref="B48:B49">
    <cfRule type="cellIs" dxfId="814" priority="162" operator="equal">
      <formula>"geht nicht!"</formula>
    </cfRule>
  </conditionalFormatting>
  <conditionalFormatting sqref="B50">
    <cfRule type="expression" dxfId="813" priority="226">
      <formula>$AQ$50&gt;0</formula>
    </cfRule>
    <cfRule type="cellIs" dxfId="812" priority="228" operator="equal">
      <formula>"ü"</formula>
    </cfRule>
    <cfRule type="cellIs" dxfId="811" priority="227" operator="equal">
      <formula>"y"</formula>
    </cfRule>
  </conditionalFormatting>
  <conditionalFormatting sqref="B2:K2">
    <cfRule type="expression" dxfId="810" priority="142">
      <formula>$BE$2&lt;&gt;0</formula>
    </cfRule>
  </conditionalFormatting>
  <conditionalFormatting sqref="C3">
    <cfRule type="expression" dxfId="809" priority="232">
      <formula>$A$2="&lt;"</formula>
    </cfRule>
  </conditionalFormatting>
  <conditionalFormatting sqref="C48">
    <cfRule type="expression" dxfId="808" priority="144">
      <formula>$B$50="ü"</formula>
    </cfRule>
  </conditionalFormatting>
  <conditionalFormatting sqref="C4:D47">
    <cfRule type="expression" dxfId="807" priority="49">
      <formula>AND($B4&lt;&gt;"",$C4="")</formula>
    </cfRule>
  </conditionalFormatting>
  <conditionalFormatting sqref="C48:D49">
    <cfRule type="expression" dxfId="806" priority="145">
      <formula>AND($M$49&lt;&gt;0,$BE$2=0)</formula>
    </cfRule>
    <cfRule type="expression" dxfId="805" priority="143">
      <formula>$BE$2&lt;&gt;0</formula>
    </cfRule>
  </conditionalFormatting>
  <conditionalFormatting sqref="C50:D50">
    <cfRule type="expression" dxfId="804" priority="229">
      <formula>$AQ$50&lt;&gt;0</formula>
    </cfRule>
  </conditionalFormatting>
  <conditionalFormatting sqref="C4:G4">
    <cfRule type="expression" dxfId="803" priority="37">
      <formula>AND($B$50="ü",$B4="")</formula>
    </cfRule>
  </conditionalFormatting>
  <conditionalFormatting sqref="E4:E47">
    <cfRule type="expression" dxfId="802" priority="65">
      <formula>AND(COUNTIF($AQ$35:$BA$38,E4)&gt;0,F4=$AQ$34)</formula>
    </cfRule>
    <cfRule type="expression" dxfId="801" priority="56" stopIfTrue="1">
      <formula>AND(E4="",OR(F4&lt;&gt;"",H4&lt;&gt;0,I4&lt;&gt;0,J4&lt;&gt;0))</formula>
    </cfRule>
    <cfRule type="expression" dxfId="800" priority="57">
      <formula>AND(C4&lt;&gt;"",E4="")</formula>
    </cfRule>
    <cfRule type="expression" dxfId="799" priority="59">
      <formula>AND(COUNTIF($AQ$5:$BA$8,E4)&gt;0,F4=$AQ$4)</formula>
    </cfRule>
    <cfRule type="expression" dxfId="798" priority="63">
      <formula>AND(COUNTIF($AQ$25:$BA$28,E4)&gt;0,F4=$AQ$24)</formula>
    </cfRule>
    <cfRule type="expression" dxfId="797" priority="62">
      <formula>AND(COUNTIF($AQ$20:$BA$23,E4)&gt;0,F4=$AQ$19)</formula>
    </cfRule>
    <cfRule type="expression" dxfId="796" priority="61">
      <formula>AND(COUNTIF($AQ$15:$BA$18,E4)&gt;0,F4=$AQ$14)</formula>
    </cfRule>
    <cfRule type="expression" dxfId="795" priority="58">
      <formula>AND(C4="",E4="")</formula>
    </cfRule>
    <cfRule type="expression" dxfId="794" priority="60">
      <formula>AND(COUNTIF($AQ$10:$BA$13,E4)&gt;0,F4=$AQ$9)</formula>
    </cfRule>
    <cfRule type="expression" dxfId="793" priority="67">
      <formula>AND(E4="X",F4="X")</formula>
    </cfRule>
    <cfRule type="expression" dxfId="792" priority="66">
      <formula>AND(COUNTIF($AQ$40:$BA$43,E4)&gt;0,F4=$AQ$39)</formula>
    </cfRule>
    <cfRule type="expression" dxfId="791" priority="64">
      <formula>AND(COUNTIF($AQ$30:$BA$33,E4)&gt;0,F4=$AQ$29)</formula>
    </cfRule>
  </conditionalFormatting>
  <conditionalFormatting sqref="E48:G49">
    <cfRule type="expression" dxfId="790" priority="241">
      <formula>AND($M$49&lt;&gt;0,$BE$2=0)</formula>
    </cfRule>
  </conditionalFormatting>
  <conditionalFormatting sqref="F4:F47">
    <cfRule type="cellIs" dxfId="789" priority="76" operator="equal">
      <formula>$AJ$2</formula>
    </cfRule>
    <cfRule type="cellIs" dxfId="788" priority="77" operator="equal">
      <formula>$AM$2</formula>
    </cfRule>
    <cfRule type="expression" dxfId="787" priority="68">
      <formula>AND(C4&lt;&gt;"",F4="")</formula>
    </cfRule>
    <cfRule type="cellIs" dxfId="786" priority="69" operator="equal">
      <formula>$O$2</formula>
    </cfRule>
    <cfRule type="cellIs" dxfId="785" priority="70" operator="equal">
      <formula>$R$2</formula>
    </cfRule>
    <cfRule type="cellIs" dxfId="784" priority="71" operator="equal">
      <formula>$U$2</formula>
    </cfRule>
    <cfRule type="cellIs" dxfId="783" priority="72" operator="equal">
      <formula>$X$2</formula>
    </cfRule>
    <cfRule type="cellIs" dxfId="782" priority="73" operator="equal">
      <formula>$AA$2</formula>
    </cfRule>
    <cfRule type="cellIs" dxfId="781" priority="74" operator="equal">
      <formula>$AD$2</formula>
    </cfRule>
    <cfRule type="cellIs" dxfId="780" priority="75" operator="equal">
      <formula>$AG$2</formula>
    </cfRule>
  </conditionalFormatting>
  <conditionalFormatting sqref="F51:F59">
    <cfRule type="expression" dxfId="779" priority="223">
      <formula>AND($M$60&lt;&gt;$N$60,$N$60&gt;1)</formula>
    </cfRule>
  </conditionalFormatting>
  <conditionalFormatting sqref="H50">
    <cfRule type="expression" dxfId="778" priority="40">
      <formula>$H$50&lt;&gt;0</formula>
    </cfRule>
  </conditionalFormatting>
  <conditionalFormatting sqref="H62:H65">
    <cfRule type="expression" dxfId="777" priority="237">
      <formula>$H$61="kein Umsatz"</formula>
    </cfRule>
  </conditionalFormatting>
  <conditionalFormatting sqref="H67:H70">
    <cfRule type="expression" dxfId="776" priority="225">
      <formula>$H$61="kein Umsatz"</formula>
    </cfRule>
  </conditionalFormatting>
  <conditionalFormatting sqref="H72:H75">
    <cfRule type="expression" dxfId="775" priority="224">
      <formula>$H$61="kein Umsatz"</formula>
    </cfRule>
  </conditionalFormatting>
  <conditionalFormatting sqref="H4:J4 C5:J47">
    <cfRule type="expression" dxfId="774" priority="44">
      <formula>AND($B$50="ü",$B4="")</formula>
    </cfRule>
  </conditionalFormatting>
  <conditionalFormatting sqref="H4:J47">
    <cfRule type="expression" dxfId="773" priority="43">
      <formula>AND($B4="-",H4&lt;&gt;0)</formula>
    </cfRule>
    <cfRule type="expression" dxfId="772" priority="45">
      <formula>$L4&lt;&gt;0</formula>
    </cfRule>
  </conditionalFormatting>
  <conditionalFormatting sqref="K4:K47">
    <cfRule type="expression" dxfId="770" priority="52">
      <formula>$B4="-"</formula>
    </cfRule>
    <cfRule type="expression" dxfId="769" priority="79">
      <formula>AND($B4="",$B$50="ü")</formula>
    </cfRule>
    <cfRule type="expression" dxfId="768" priority="80">
      <formula>OR(B4="",$M$49&lt;&gt;0,$L$3&lt;&gt;0)</formula>
    </cfRule>
    <cfRule type="expression" dxfId="767" priority="81">
      <formula>$B4="x"</formula>
    </cfRule>
    <cfRule type="expression" dxfId="766" priority="82">
      <formula>A4&lt;&gt;"!"</formula>
    </cfRule>
  </conditionalFormatting>
  <conditionalFormatting sqref="K48:K50">
    <cfRule type="cellIs" dxfId="765" priority="41" operator="lessThan">
      <formula>0</formula>
    </cfRule>
    <cfRule type="cellIs" dxfId="764" priority="42" operator="greaterThan">
      <formula>0</formula>
    </cfRule>
  </conditionalFormatting>
  <conditionalFormatting sqref="AP3:AP47">
    <cfRule type="expression" dxfId="763" priority="3">
      <formula>ISERROR($K3)</formula>
    </cfRule>
  </conditionalFormatting>
  <conditionalFormatting sqref="AP4:AP47">
    <cfRule type="cellIs" dxfId="762" priority="2" operator="equal">
      <formula>""</formula>
    </cfRule>
    <cfRule type="expression" dxfId="761" priority="1">
      <formula>$L$3&lt;&gt;0</formula>
    </cfRule>
  </conditionalFormatting>
  <conditionalFormatting sqref="AQ46:AR46">
    <cfRule type="expression" dxfId="760" priority="5">
      <formula>$BV$47&lt;&gt;0</formula>
    </cfRule>
  </conditionalFormatting>
  <conditionalFormatting sqref="AQ4:AS43">
    <cfRule type="expression" dxfId="759" priority="25">
      <formula>$AO4="E"</formula>
    </cfRule>
  </conditionalFormatting>
  <conditionalFormatting sqref="AQ44:AV44">
    <cfRule type="cellIs" dxfId="758" priority="8" operator="notEqual">
      <formula>""</formula>
    </cfRule>
  </conditionalFormatting>
  <conditionalFormatting sqref="AQ47:AZ47">
    <cfRule type="cellIs" dxfId="757" priority="7" operator="equal">
      <formula>""</formula>
    </cfRule>
    <cfRule type="expression" dxfId="756" priority="36">
      <formula>$BE2&lt;&gt;0</formula>
    </cfRule>
  </conditionalFormatting>
  <conditionalFormatting sqref="AQ4:BB8">
    <cfRule type="expression" dxfId="755" priority="9">
      <formula>$AQ$4="#"</formula>
    </cfRule>
  </conditionalFormatting>
  <conditionalFormatting sqref="AQ8:BB8">
    <cfRule type="expression" dxfId="754" priority="10">
      <formula>$AQ$4&lt;&gt;"#"</formula>
    </cfRule>
  </conditionalFormatting>
  <conditionalFormatting sqref="AQ9:BB13">
    <cfRule type="expression" dxfId="753" priority="11">
      <formula>$AQ$9="#"</formula>
    </cfRule>
  </conditionalFormatting>
  <conditionalFormatting sqref="AQ13:BB13">
    <cfRule type="expression" dxfId="752" priority="12">
      <formula>$AQ$9&lt;&gt;"#"</formula>
    </cfRule>
  </conditionalFormatting>
  <conditionalFormatting sqref="AQ14:BB18">
    <cfRule type="expression" dxfId="751" priority="13">
      <formula>$AQ$14="#"</formula>
    </cfRule>
  </conditionalFormatting>
  <conditionalFormatting sqref="AQ18:BB18">
    <cfRule type="expression" dxfId="750" priority="14">
      <formula>$AQ$14&lt;&gt;"#"</formula>
    </cfRule>
  </conditionalFormatting>
  <conditionalFormatting sqref="AQ19:BB23">
    <cfRule type="expression" dxfId="749" priority="15">
      <formula>$AQ$19="#"</formula>
    </cfRule>
  </conditionalFormatting>
  <conditionalFormatting sqref="AQ23:BB23">
    <cfRule type="expression" dxfId="748" priority="16">
      <formula>$AQ$19&lt;&gt;"#"</formula>
    </cfRule>
  </conditionalFormatting>
  <conditionalFormatting sqref="AQ24:BB28">
    <cfRule type="expression" dxfId="747" priority="17">
      <formula>$AQ$24="#"</formula>
    </cfRule>
  </conditionalFormatting>
  <conditionalFormatting sqref="AQ28:BB28">
    <cfRule type="expression" dxfId="746" priority="18">
      <formula>$AQ$24&lt;&gt;"#"</formula>
    </cfRule>
  </conditionalFormatting>
  <conditionalFormatting sqref="AQ29:BB33">
    <cfRule type="expression" dxfId="745" priority="19">
      <formula>$AQ$29="#"</formula>
    </cfRule>
  </conditionalFormatting>
  <conditionalFormatting sqref="AQ33:BB33">
    <cfRule type="expression" dxfId="744" priority="20">
      <formula>$AQ$29&lt;&gt;"#"</formula>
    </cfRule>
  </conditionalFormatting>
  <conditionalFormatting sqref="AQ34:BB38">
    <cfRule type="expression" dxfId="743" priority="21">
      <formula>$AQ$34="#"</formula>
    </cfRule>
  </conditionalFormatting>
  <conditionalFormatting sqref="AQ38:BB38">
    <cfRule type="expression" dxfId="742" priority="22">
      <formula>$AQ$34&lt;&gt;"#"</formula>
    </cfRule>
  </conditionalFormatting>
  <conditionalFormatting sqref="AQ39:BB43">
    <cfRule type="expression" dxfId="741" priority="23">
      <formula>$AQ$39="#"</formula>
    </cfRule>
  </conditionalFormatting>
  <conditionalFormatting sqref="AQ43:BB43">
    <cfRule type="expression" dxfId="740" priority="24">
      <formula>$AQ$39&lt;&gt;" "</formula>
    </cfRule>
  </conditionalFormatting>
  <conditionalFormatting sqref="AQ45:BB45">
    <cfRule type="expression" dxfId="739" priority="35">
      <formula>$BB$45&lt;&gt;0</formula>
    </cfRule>
  </conditionalFormatting>
  <conditionalFormatting sqref="AQ48:BB50">
    <cfRule type="expression" dxfId="738" priority="222">
      <formula>$AP$2=1</formula>
    </cfRule>
  </conditionalFormatting>
  <conditionalFormatting sqref="AQ1:BC50">
    <cfRule type="expression" dxfId="737" priority="4" stopIfTrue="1">
      <formula>$AP$2=1</formula>
    </cfRule>
  </conditionalFormatting>
  <conditionalFormatting sqref="BB4">
    <cfRule type="expression" dxfId="736" priority="26">
      <formula>BV8&lt;&gt;0</formula>
    </cfRule>
  </conditionalFormatting>
  <conditionalFormatting sqref="BB9">
    <cfRule type="expression" dxfId="735" priority="27">
      <formula>BV13&lt;&gt;0</formula>
    </cfRule>
  </conditionalFormatting>
  <conditionalFormatting sqref="BB14">
    <cfRule type="expression" dxfId="734" priority="28">
      <formula>BV18&lt;&gt;0</formula>
    </cfRule>
  </conditionalFormatting>
  <conditionalFormatting sqref="BB19">
    <cfRule type="expression" dxfId="733" priority="29">
      <formula>BV23&lt;&gt;0</formula>
    </cfRule>
  </conditionalFormatting>
  <conditionalFormatting sqref="BB24">
    <cfRule type="expression" dxfId="732" priority="30">
      <formula>BV28&lt;&gt;0</formula>
    </cfRule>
  </conditionalFormatting>
  <conditionalFormatting sqref="BB29">
    <cfRule type="expression" dxfId="731" priority="31">
      <formula>BV33&lt;&gt;0</formula>
    </cfRule>
  </conditionalFormatting>
  <conditionalFormatting sqref="BB34">
    <cfRule type="expression" dxfId="730" priority="32">
      <formula>BV38&lt;&gt;0</formula>
    </cfRule>
  </conditionalFormatting>
  <conditionalFormatting sqref="BB39">
    <cfRule type="expression" dxfId="729" priority="33">
      <formula>BV43&lt;&gt;0</formula>
    </cfRule>
  </conditionalFormatting>
  <conditionalFormatting sqref="BE4:BE47">
    <cfRule type="cellIs" dxfId="728" priority="233" operator="equal">
      <formula>"PGS7"</formula>
    </cfRule>
    <cfRule type="cellIs" dxfId="727" priority="234" operator="equal">
      <formula>"PGS5"</formula>
    </cfRule>
    <cfRule type="cellIs" dxfId="726" priority="235" operator="equal">
      <formula>"OG7"</formula>
    </cfRule>
    <cfRule type="cellIs" dxfId="725" priority="236" operator="equal">
      <formula>"D9"</formula>
    </cfRule>
  </conditionalFormatting>
  <dataValidations count="1">
    <dataValidation type="list" allowBlank="1" showInputMessage="1" showErrorMessage="1" sqref="B50" xr:uid="{00959FF8-A25E-4924-A7CC-9300D6DC05A0}">
      <formula1>"o,y,ü"</formula1>
    </dataValidation>
  </dataValidations>
  <printOptions horizontalCentered="1"/>
  <pageMargins left="0" right="0" top="0.19685039370078741" bottom="0.43307086614173229" header="0" footer="0"/>
  <pageSetup paperSize="9" orientation="portrait" r:id="rId1"/>
  <headerFooter>
    <oddFooter>&amp;L&amp;"Arial,Standard"&amp;8Datei: &amp;Z&amp;F&amp;C&amp;"Cambria,Standard"&amp;8
   &amp;R&amp;"Arial,Standard"&amp;8Druck: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cellIs" priority="85" operator="lessThan" id="{9A926A18-1CE4-4A38-A847-2E8989074B39}">
            <xm:f>Parameter!$H$5</xm:f>
            <x14:dxf>
              <font>
                <b/>
                <i val="0"/>
                <color rgb="FFFFFF00"/>
              </font>
              <fill>
                <patternFill>
                  <bgColor rgb="FFC00000"/>
                </patternFill>
              </fill>
            </x14:dxf>
          </x14:cfRule>
          <x14:cfRule type="cellIs" priority="86" operator="greaterThan" id="{615954D8-9EF4-4D32-8874-D121B60FE58C}">
            <xm:f>Parameter!$I$5</xm:f>
            <x14:dxf>
              <font>
                <b/>
                <i val="0"/>
                <color rgb="FFFFFF00"/>
              </font>
              <fill>
                <patternFill>
                  <bgColor rgb="FFC00000"/>
                </patternFill>
              </fill>
            </x14:dxf>
          </x14:cfRule>
          <xm:sqref>B4:B25 B27:B47</xm:sqref>
        </x14:conditionalFormatting>
        <x14:conditionalFormatting xmlns:xm="http://schemas.microsoft.com/office/excel/2006/main">
          <x14:cfRule type="expression" priority="163" id="{5A3B2CE1-4F89-4656-AA9D-9796C1B15164}">
            <xm:f>$H$61=Parameter!$D$2</xm:f>
            <x14:dxf>
              <font>
                <b/>
                <i val="0"/>
                <color theme="0"/>
              </font>
              <fill>
                <patternFill>
                  <bgColor theme="0"/>
                </patternFill>
              </fill>
              <border>
                <left/>
                <right/>
                <top/>
                <bottom/>
                <vertical/>
                <horizontal/>
              </border>
            </x14:dxf>
          </x14:cfRule>
          <xm:sqref>H61:K76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50524668-AACD-4342-B253-FED778120E07}">
          <x14:formula1>
            <xm:f>Parameter!$E$4:$E$12</xm:f>
          </x14:formula1>
          <xm:sqref>F27:F47 F4:F25</xm:sqref>
        </x14:dataValidation>
        <x14:dataValidation type="list" allowBlank="1" showInputMessage="1" showErrorMessage="1" xr:uid="{394A6CF3-8106-41A6-944D-701C0C690E49}">
          <x14:formula1>
            <xm:f>Parameter!$D$14:$D$47</xm:f>
          </x14:formula1>
          <xm:sqref>E27:E47 E4:E25</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45</vt:i4>
      </vt:variant>
    </vt:vector>
  </HeadingPairs>
  <TitlesOfParts>
    <vt:vector size="62" baseType="lpstr">
      <vt:lpstr>Jahr</vt:lpstr>
      <vt:lpstr>Jan</vt:lpstr>
      <vt:lpstr>Feb</vt:lpstr>
      <vt:lpstr>Mrz</vt:lpstr>
      <vt:lpstr>Apr</vt:lpstr>
      <vt:lpstr>Mai</vt:lpstr>
      <vt:lpstr>Jun</vt:lpstr>
      <vt:lpstr>Jul</vt:lpstr>
      <vt:lpstr>Aug</vt:lpstr>
      <vt:lpstr>Sep</vt:lpstr>
      <vt:lpstr>Okt</vt:lpstr>
      <vt:lpstr>Nov</vt:lpstr>
      <vt:lpstr>Dez</vt:lpstr>
      <vt:lpstr>Auswertung</vt:lpstr>
      <vt:lpstr>Objekte</vt:lpstr>
      <vt:lpstr>Gruppen</vt:lpstr>
      <vt:lpstr>Parameter</vt:lpstr>
      <vt:lpstr>Apr!Druckbereich</vt:lpstr>
      <vt:lpstr>Aug!Druckbereich</vt:lpstr>
      <vt:lpstr>Dez!Druckbereich</vt:lpstr>
      <vt:lpstr>Feb!Druckbereich</vt:lpstr>
      <vt:lpstr>Jan!Druckbereich</vt:lpstr>
      <vt:lpstr>Jul!Druckbereich</vt:lpstr>
      <vt:lpstr>Jun!Druckbereich</vt:lpstr>
      <vt:lpstr>Mai!Druckbereich</vt:lpstr>
      <vt:lpstr>Mrz!Druckbereich</vt:lpstr>
      <vt:lpstr>Nov!Druckbereich</vt:lpstr>
      <vt:lpstr>Okt!Druckbereich</vt:lpstr>
      <vt:lpstr>Parameter!Druckbereich</vt:lpstr>
      <vt:lpstr>Sep!Druckbereich</vt:lpstr>
      <vt:lpstr>Apr!Drucktitel</vt:lpstr>
      <vt:lpstr>Aug!Drucktitel</vt:lpstr>
      <vt:lpstr>Auswertung!Drucktitel</vt:lpstr>
      <vt:lpstr>Dez!Drucktitel</vt:lpstr>
      <vt:lpstr>Feb!Drucktitel</vt:lpstr>
      <vt:lpstr>Gruppen!Drucktitel</vt:lpstr>
      <vt:lpstr>Jan!Drucktitel</vt:lpstr>
      <vt:lpstr>Jul!Drucktitel</vt:lpstr>
      <vt:lpstr>Jun!Drucktitel</vt:lpstr>
      <vt:lpstr>Mai!Drucktitel</vt:lpstr>
      <vt:lpstr>Mrz!Drucktitel</vt:lpstr>
      <vt:lpstr>Nov!Drucktitel</vt:lpstr>
      <vt:lpstr>Objekte!Drucktitel</vt:lpstr>
      <vt:lpstr>Okt!Drucktitel</vt:lpstr>
      <vt:lpstr>Parameter!Drucktitel</vt:lpstr>
      <vt:lpstr>Sep!Drucktitel</vt:lpstr>
      <vt:lpstr>Apr!Print_Titles</vt:lpstr>
      <vt:lpstr>Aug!Print_Titles</vt:lpstr>
      <vt:lpstr>Auswertung!Print_Titles</vt:lpstr>
      <vt:lpstr>Dez!Print_Titles</vt:lpstr>
      <vt:lpstr>Feb!Print_Titles</vt:lpstr>
      <vt:lpstr>Gruppen!Print_Titles</vt:lpstr>
      <vt:lpstr>Jan!Print_Titles</vt:lpstr>
      <vt:lpstr>Jul!Print_Titles</vt:lpstr>
      <vt:lpstr>Jun!Print_Titles</vt:lpstr>
      <vt:lpstr>Mai!Print_Titles</vt:lpstr>
      <vt:lpstr>Mrz!Print_Titles</vt:lpstr>
      <vt:lpstr>Nov!Print_Titles</vt:lpstr>
      <vt:lpstr>Objekte!Print_Titles</vt:lpstr>
      <vt:lpstr>Okt!Print_Titles</vt:lpstr>
      <vt:lpstr>Parameter!Print_Titles</vt:lpstr>
      <vt:lpstr>Sep!Print_Titles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Kontosplitter</dc:title>
  <dc:subject>€FLUX</dc:subject>
  <dc:creator>© Bernd Stampp 2026</dc:creator>
  <cp:lastModifiedBy>Bernd Stampp</cp:lastModifiedBy>
  <cp:lastPrinted>2026-03-14T15:43:54Z</cp:lastPrinted>
  <dcterms:created xsi:type="dcterms:W3CDTF">1997-11-30T15:37:49Z</dcterms:created>
  <dcterms:modified xsi:type="dcterms:W3CDTF">2026-03-15T07:37:39Z</dcterms:modified>
</cp:coreProperties>
</file>