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codeName="DieseArbeitsmappe"/>
  <mc:AlternateContent xmlns:mc="http://schemas.openxmlformats.org/markup-compatibility/2006">
    <mc:Choice Requires="x15">
      <x15ac:absPath xmlns:x15ac="http://schemas.microsoft.com/office/spreadsheetml/2010/11/ac" url="H:\Bernd-Stampp\Dateien-Flux\"/>
    </mc:Choice>
  </mc:AlternateContent>
  <xr:revisionPtr revIDLastSave="0" documentId="13_ncr:1_{587DB047-E1F4-4FD9-BD69-A144402A278E}" xr6:coauthVersionLast="47" xr6:coauthVersionMax="47" xr10:uidLastSave="{00000000-0000-0000-0000-000000000000}"/>
  <bookViews>
    <workbookView showHorizontalScroll="0" xWindow="-98" yWindow="-98" windowWidth="28996" windowHeight="15675" tabRatio="971" xr2:uid="{00000000-000D-0000-FFFF-FFFF00000000}"/>
  </bookViews>
  <sheets>
    <sheet name="EkSt-V" sheetId="1" r:id="rId1"/>
    <sheet name="01_M" sheetId="45" r:id="rId2"/>
    <sheet name="02_F" sheetId="46" r:id="rId3"/>
    <sheet name="03_N" sheetId="47" r:id="rId4"/>
    <sheet name="04_A" sheetId="48" r:id="rId5"/>
    <sheet name="05_W" sheetId="49" r:id="rId6"/>
    <sheet name="06_Z" sheetId="50" r:id="rId7"/>
    <sheet name="07_G" sheetId="51" r:id="rId8"/>
    <sheet name="08_L" sheetId="52" r:id="rId9"/>
    <sheet name="09_E" sheetId="53" r:id="rId10"/>
    <sheet name="10_B" sheetId="54" r:id="rId11"/>
    <sheet name="11_V" sheetId="55" r:id="rId12"/>
    <sheet name="12_S" sheetId="56" r:id="rId13"/>
    <sheet name="13_D" sheetId="61" r:id="rId14"/>
    <sheet name="14_T" sheetId="59" r:id="rId15"/>
    <sheet name="15_K" sheetId="60" r:id="rId16"/>
    <sheet name="16_R" sheetId="58" r:id="rId17"/>
    <sheet name="17_Invest" sheetId="63" r:id="rId18"/>
    <sheet name="18_Objekte" sheetId="64" r:id="rId19"/>
    <sheet name="19_Control" sheetId="62" r:id="rId20"/>
    <sheet name="Links" sheetId="67" r:id="rId21"/>
    <sheet name="Legende 1" sheetId="66" r:id="rId22"/>
    <sheet name="Legende 2" sheetId="68" r:id="rId23"/>
    <sheet name="Legende 3" sheetId="69" r:id="rId24"/>
  </sheets>
  <definedNames>
    <definedName name="__123Graph_A" localSheetId="0" hidden="1">'EkSt-V'!#REF!</definedName>
    <definedName name="__123Graph_A" hidden="1">#REF!</definedName>
    <definedName name="__123Graph_LBL_A" localSheetId="0" hidden="1">'EkSt-V'!#REF!</definedName>
    <definedName name="__123Graph_LBL_A" hidden="1">#REF!</definedName>
    <definedName name="__123Graph_X" localSheetId="0" hidden="1">'EkSt-V'!$C$16:$C$37</definedName>
    <definedName name="__123Graph_X" hidden="1">#REF!</definedName>
    <definedName name="_xlnm._FilterDatabase" localSheetId="12" hidden="1">'12_S'!$B$3:$I$3</definedName>
    <definedName name="_xlnm._FilterDatabase" localSheetId="19" hidden="1">'19_Control'!$J$2:$J$61</definedName>
    <definedName name="_xlnm._FilterDatabase" localSheetId="0" hidden="1">'EkSt-V'!$H$37:$I$62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8" hidden="1">#REF!</definedName>
    <definedName name="_Key1" localSheetId="19" hidden="1">#REF!</definedName>
    <definedName name="_Key1" localSheetId="21" hidden="1">#REF!</definedName>
    <definedName name="_Key1" localSheetId="22" hidden="1">#REF!</definedName>
    <definedName name="_Key1" localSheetId="23" hidden="1">#REF!</definedName>
    <definedName name="_Key1" localSheetId="20" hidden="1">#REF!</definedName>
    <definedName name="_Key1" hidden="1">#REF!</definedName>
    <definedName name="_Order1" hidden="1">255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8" hidden="1">#REF!</definedName>
    <definedName name="_Sort" localSheetId="19" hidden="1">#REF!</definedName>
    <definedName name="_Sort" localSheetId="21" hidden="1">#REF!</definedName>
    <definedName name="_Sort" localSheetId="22" hidden="1">#REF!</definedName>
    <definedName name="_Sort" localSheetId="23" hidden="1">#REF!</definedName>
    <definedName name="_Sort" localSheetId="20" hidden="1">#REF!</definedName>
    <definedName name="_Sort" hidden="1">#REF!</definedName>
    <definedName name="_xlnm.Print_Area" localSheetId="17">'17_Invest'!$A$1:$J$52</definedName>
    <definedName name="_xlnm.Print_Area" localSheetId="19">'19_Control'!$A$1:$I$61</definedName>
    <definedName name="_xlnm.Print_Titles" localSheetId="1">'01_M'!$1:$3</definedName>
    <definedName name="_xlnm.Print_Titles" localSheetId="2">'02_F'!$1:$3</definedName>
    <definedName name="_xlnm.Print_Titles" localSheetId="3">'03_N'!$1:$3</definedName>
    <definedName name="_xlnm.Print_Titles" localSheetId="4">'04_A'!$1:$3</definedName>
    <definedName name="_xlnm.Print_Titles" localSheetId="5">'05_W'!$1:$3</definedName>
    <definedName name="_xlnm.Print_Titles" localSheetId="6">'06_Z'!$1:$3</definedName>
    <definedName name="_xlnm.Print_Titles" localSheetId="7">'07_G'!$1:$3</definedName>
    <definedName name="_xlnm.Print_Titles" localSheetId="8">'08_L'!$1:$3</definedName>
    <definedName name="_xlnm.Print_Titles" localSheetId="9">'09_E'!$1:$3</definedName>
    <definedName name="_xlnm.Print_Titles" localSheetId="10">'10_B'!$1:$3</definedName>
    <definedName name="_xlnm.Print_Titles" localSheetId="11">'11_V'!$1:$3</definedName>
    <definedName name="_xlnm.Print_Titles" localSheetId="12">'12_S'!$1:$3</definedName>
    <definedName name="_xlnm.Print_Titles" localSheetId="13">'13_D'!$1:$3</definedName>
    <definedName name="_xlnm.Print_Titles" localSheetId="14">'14_T'!$1:$3</definedName>
    <definedName name="_xlnm.Print_Titles" localSheetId="15">'15_K'!$1:$3</definedName>
    <definedName name="_xlnm.Print_Titles" localSheetId="16">'16_R'!$1:$3</definedName>
    <definedName name="_xlnm.Print_Titles" localSheetId="17">'17_Invest'!$1:$3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54" i="1"/>
  <c r="H8" i="62"/>
  <c r="H7" i="62"/>
  <c r="K39" i="64"/>
  <c r="J39" i="64"/>
  <c r="B21" i="1"/>
  <c r="C39" i="63"/>
  <c r="D40" i="63"/>
  <c r="D39" i="63"/>
  <c r="F49" i="58"/>
  <c r="L39" i="64" l="1"/>
  <c r="E20" i="62"/>
  <c r="H52" i="63"/>
  <c r="H51" i="63"/>
  <c r="H50" i="63"/>
  <c r="I41" i="64"/>
  <c r="I40" i="64"/>
  <c r="G29" i="64"/>
  <c r="H29" i="64"/>
  <c r="I29" i="64"/>
  <c r="J29" i="64"/>
  <c r="K29" i="64"/>
  <c r="L29" i="64"/>
  <c r="G23" i="64"/>
  <c r="H23" i="64"/>
  <c r="I23" i="64"/>
  <c r="J23" i="64"/>
  <c r="K23" i="64"/>
  <c r="L23" i="64"/>
  <c r="D23" i="64"/>
  <c r="B43" i="1"/>
  <c r="E38" i="64"/>
  <c r="H38" i="64"/>
  <c r="I38" i="64"/>
  <c r="J38" i="64"/>
  <c r="K38" i="64"/>
  <c r="L38" i="64"/>
  <c r="D38" i="64"/>
  <c r="F37" i="64"/>
  <c r="G37" i="64"/>
  <c r="H37" i="64"/>
  <c r="I37" i="64"/>
  <c r="J37" i="64"/>
  <c r="K37" i="64"/>
  <c r="L37" i="64"/>
  <c r="D37" i="64"/>
  <c r="E35" i="64"/>
  <c r="F35" i="64"/>
  <c r="G35" i="64"/>
  <c r="H35" i="64"/>
  <c r="I35" i="64"/>
  <c r="J35" i="64"/>
  <c r="K35" i="64"/>
  <c r="L35" i="64"/>
  <c r="D35" i="64"/>
  <c r="E13" i="64" l="1"/>
  <c r="G13" i="64"/>
  <c r="H13" i="64"/>
  <c r="I13" i="64"/>
  <c r="J13" i="64"/>
  <c r="K13" i="64"/>
  <c r="L13" i="64"/>
  <c r="D13" i="64"/>
  <c r="D18" i="64" l="1"/>
  <c r="G18" i="64"/>
  <c r="G19" i="64" s="1"/>
  <c r="I18" i="64"/>
  <c r="I19" i="64" s="1"/>
  <c r="L18" i="64"/>
  <c r="L19" i="64" s="1"/>
  <c r="K18" i="64"/>
  <c r="K19" i="64" s="1"/>
  <c r="J18" i="64"/>
  <c r="J19" i="64" s="1"/>
  <c r="H18" i="64"/>
  <c r="H19" i="64" s="1"/>
  <c r="E18" i="64"/>
  <c r="E19" i="64" s="1"/>
  <c r="E23" i="64" s="1"/>
  <c r="F13" i="64"/>
  <c r="D19" i="64" l="1"/>
  <c r="L32" i="64"/>
  <c r="I32" i="64"/>
  <c r="H32" i="64"/>
  <c r="J32" i="64"/>
  <c r="F18" i="64"/>
  <c r="F19" i="64" s="1"/>
  <c r="F23" i="64" s="1"/>
  <c r="D32" i="64" l="1"/>
  <c r="B19" i="64"/>
  <c r="K32" i="64"/>
  <c r="E32" i="64"/>
  <c r="G32" i="64"/>
  <c r="F32" i="64" l="1"/>
  <c r="D25" i="62" l="1"/>
  <c r="C52" i="63"/>
  <c r="D55" i="63" s="1"/>
  <c r="C51" i="63"/>
  <c r="D54" i="63" s="1"/>
  <c r="D33" i="63" l="1"/>
  <c r="D34" i="63"/>
  <c r="D2" i="62"/>
  <c r="E55" i="62" s="1"/>
  <c r="E24" i="64" l="1"/>
  <c r="F24" i="64"/>
  <c r="G24" i="64"/>
  <c r="H24" i="64"/>
  <c r="I24" i="64"/>
  <c r="J24" i="64"/>
  <c r="K24" i="64"/>
  <c r="L24" i="64"/>
  <c r="E25" i="64"/>
  <c r="F25" i="64"/>
  <c r="G25" i="64"/>
  <c r="H25" i="64"/>
  <c r="J25" i="64"/>
  <c r="K25" i="64"/>
  <c r="L25" i="64"/>
  <c r="D25" i="64"/>
  <c r="D24" i="64"/>
  <c r="D26" i="64"/>
  <c r="F26" i="64"/>
  <c r="F29" i="64" l="1"/>
  <c r="D29" i="64"/>
  <c r="F36" i="64"/>
  <c r="D36" i="64"/>
  <c r="E26" i="64"/>
  <c r="E29" i="64" s="1"/>
  <c r="B23" i="62"/>
  <c r="C23" i="62"/>
  <c r="E47" i="62"/>
  <c r="D4" i="62" s="1"/>
  <c r="B3" i="62" s="1"/>
  <c r="B2" i="62"/>
  <c r="F38" i="64" l="1"/>
  <c r="D41" i="64" s="1"/>
  <c r="E36" i="64"/>
  <c r="E4" i="62"/>
  <c r="E37" i="64" l="1"/>
  <c r="D40" i="64" s="1"/>
  <c r="J47" i="63"/>
  <c r="H3" i="62" l="1"/>
  <c r="I3" i="62" s="1"/>
  <c r="B1" i="48"/>
  <c r="B1" i="49"/>
  <c r="E49" i="58" l="1"/>
  <c r="H50" i="58"/>
  <c r="G50" i="58" s="1"/>
  <c r="D50" i="58"/>
  <c r="C50" i="58" s="1"/>
  <c r="C1" i="58" s="1"/>
  <c r="F40" i="63"/>
  <c r="J52" i="63"/>
  <c r="J51" i="63"/>
  <c r="F39" i="63"/>
  <c r="I51" i="60"/>
  <c r="H52" i="60" s="1"/>
  <c r="H50" i="47"/>
  <c r="G50" i="47" s="1"/>
  <c r="D50" i="47"/>
  <c r="C50" i="47" s="1"/>
  <c r="H50" i="48"/>
  <c r="G50" i="48" s="1"/>
  <c r="D50" i="48"/>
  <c r="C50" i="48" s="1"/>
  <c r="H50" i="49"/>
  <c r="G50" i="49" s="1"/>
  <c r="D50" i="49"/>
  <c r="C50" i="49" s="1"/>
  <c r="H50" i="50"/>
  <c r="G50" i="50" s="1"/>
  <c r="D50" i="50"/>
  <c r="C50" i="50" s="1"/>
  <c r="H50" i="51"/>
  <c r="G50" i="51" s="1"/>
  <c r="D50" i="51"/>
  <c r="C50" i="51" s="1"/>
  <c r="H50" i="52"/>
  <c r="G50" i="52" s="1"/>
  <c r="D50" i="52"/>
  <c r="C50" i="52" s="1"/>
  <c r="H50" i="53"/>
  <c r="G50" i="53" s="1"/>
  <c r="D50" i="53"/>
  <c r="C50" i="53" s="1"/>
  <c r="H50" i="54"/>
  <c r="G50" i="54" s="1"/>
  <c r="D50" i="54"/>
  <c r="C50" i="54" s="1"/>
  <c r="H50" i="55"/>
  <c r="G50" i="55" s="1"/>
  <c r="D50" i="55"/>
  <c r="C50" i="55" s="1"/>
  <c r="H50" i="56"/>
  <c r="G50" i="56" s="1"/>
  <c r="D50" i="56"/>
  <c r="C50" i="56" s="1"/>
  <c r="H50" i="59"/>
  <c r="G50" i="59" s="1"/>
  <c r="D50" i="59"/>
  <c r="C50" i="59" s="1"/>
  <c r="H50" i="61"/>
  <c r="G50" i="61" s="1"/>
  <c r="D50" i="61"/>
  <c r="C50" i="61" s="1"/>
  <c r="H50" i="60"/>
  <c r="G50" i="60" s="1"/>
  <c r="D50" i="60"/>
  <c r="C50" i="60" s="1"/>
  <c r="H50" i="46"/>
  <c r="G50" i="46" s="1"/>
  <c r="D50" i="46"/>
  <c r="C50" i="46" s="1"/>
  <c r="F49" i="47"/>
  <c r="E49" i="47" s="1"/>
  <c r="F49" i="48"/>
  <c r="E49" i="48" s="1"/>
  <c r="F49" i="49"/>
  <c r="E49" i="49" s="1"/>
  <c r="F49" i="50"/>
  <c r="E49" i="50" s="1"/>
  <c r="F49" i="51"/>
  <c r="E49" i="51" s="1"/>
  <c r="F49" i="52"/>
  <c r="E49" i="52" s="1"/>
  <c r="F49" i="53"/>
  <c r="E49" i="53" s="1"/>
  <c r="F49" i="54"/>
  <c r="E49" i="54" s="1"/>
  <c r="F49" i="55"/>
  <c r="E49" i="55" s="1"/>
  <c r="F49" i="56"/>
  <c r="E49" i="56" s="1"/>
  <c r="F49" i="59"/>
  <c r="E49" i="59" s="1"/>
  <c r="F49" i="61"/>
  <c r="E49" i="61" s="1"/>
  <c r="F49" i="46"/>
  <c r="E49" i="46" s="1"/>
  <c r="F49" i="45"/>
  <c r="E49" i="45" s="1"/>
  <c r="H50" i="45"/>
  <c r="G50" i="45" s="1"/>
  <c r="D50" i="45"/>
  <c r="C50" i="45" s="1"/>
  <c r="G52" i="60" l="1"/>
  <c r="C2" i="60"/>
  <c r="B46" i="1"/>
  <c r="B44" i="1"/>
  <c r="B42" i="1"/>
  <c r="G15" i="1"/>
  <c r="H49" i="60"/>
  <c r="G49" i="60"/>
  <c r="H49" i="58"/>
  <c r="G11" i="62" s="1"/>
  <c r="G49" i="58"/>
  <c r="H11" i="62" s="1"/>
  <c r="H49" i="59"/>
  <c r="H27" i="62" s="1"/>
  <c r="G49" i="59"/>
  <c r="H29" i="62" s="1"/>
  <c r="H49" i="56"/>
  <c r="G49" i="56"/>
  <c r="H49" i="55"/>
  <c r="G49" i="55"/>
  <c r="H49" i="54"/>
  <c r="G49" i="54"/>
  <c r="H49" i="53"/>
  <c r="G49" i="53"/>
  <c r="H49" i="52"/>
  <c r="G49" i="52"/>
  <c r="H49" i="51"/>
  <c r="G49" i="51"/>
  <c r="H49" i="50"/>
  <c r="G49" i="50"/>
  <c r="H49" i="49"/>
  <c r="G49" i="49"/>
  <c r="H49" i="48"/>
  <c r="G49" i="48"/>
  <c r="H49" i="47"/>
  <c r="G49" i="47"/>
  <c r="H49" i="46"/>
  <c r="G49" i="46"/>
  <c r="H49" i="45"/>
  <c r="G49" i="45"/>
  <c r="I4" i="59" l="1"/>
  <c r="I5" i="59" s="1"/>
  <c r="I6" i="59" s="1"/>
  <c r="I7" i="59" s="1"/>
  <c r="I8" i="59" s="1"/>
  <c r="I9" i="59" s="1"/>
  <c r="I10" i="59" s="1"/>
  <c r="I11" i="59" s="1"/>
  <c r="I12" i="59" s="1"/>
  <c r="I13" i="59" s="1"/>
  <c r="I14" i="59" s="1"/>
  <c r="I15" i="59" s="1"/>
  <c r="C49" i="1"/>
  <c r="E45" i="63" l="1"/>
  <c r="I4" i="47" l="1"/>
  <c r="I5" i="47" s="1"/>
  <c r="I6" i="47" s="1"/>
  <c r="I7" i="47" s="1"/>
  <c r="I8" i="47" s="1"/>
  <c r="I9" i="47" s="1"/>
  <c r="I10" i="47" s="1"/>
  <c r="I11" i="47" s="1"/>
  <c r="I12" i="47" s="1"/>
  <c r="I13" i="47" s="1"/>
  <c r="I14" i="47" s="1"/>
  <c r="I15" i="47" s="1"/>
  <c r="I16" i="47" s="1"/>
  <c r="I17" i="47" s="1"/>
  <c r="I18" i="47" s="1"/>
  <c r="I19" i="47" s="1"/>
  <c r="I20" i="47" s="1"/>
  <c r="I21" i="47" s="1"/>
  <c r="I22" i="47" s="1"/>
  <c r="I23" i="47" s="1"/>
  <c r="I24" i="47" s="1"/>
  <c r="I25" i="47" s="1"/>
  <c r="I26" i="47" s="1"/>
  <c r="I27" i="47" s="1"/>
  <c r="I28" i="47" s="1"/>
  <c r="I29" i="47" s="1"/>
  <c r="I30" i="47" s="1"/>
  <c r="I31" i="47" s="1"/>
  <c r="I32" i="47" s="1"/>
  <c r="I33" i="47" s="1"/>
  <c r="I34" i="47" s="1"/>
  <c r="I35" i="47" s="1"/>
  <c r="I36" i="47" s="1"/>
  <c r="I37" i="47" s="1"/>
  <c r="I38" i="47" s="1"/>
  <c r="I39" i="47" s="1"/>
  <c r="I40" i="47" s="1"/>
  <c r="I41" i="47" s="1"/>
  <c r="I42" i="47" s="1"/>
  <c r="I43" i="47" s="1"/>
  <c r="I44" i="47" s="1"/>
  <c r="I45" i="47" s="1"/>
  <c r="I46" i="47" s="1"/>
  <c r="I47" i="47" s="1"/>
  <c r="I4" i="48"/>
  <c r="I5" i="48" s="1"/>
  <c r="I4" i="49"/>
  <c r="I5" i="49" s="1"/>
  <c r="I6" i="49" s="1"/>
  <c r="I4" i="50"/>
  <c r="I5" i="50" s="1"/>
  <c r="I4" i="51"/>
  <c r="I5" i="51" s="1"/>
  <c r="I6" i="51" s="1"/>
  <c r="I7" i="51" s="1"/>
  <c r="I8" i="51" s="1"/>
  <c r="I9" i="51" s="1"/>
  <c r="I10" i="51" s="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I21" i="51" s="1"/>
  <c r="I22" i="51" s="1"/>
  <c r="I23" i="51" s="1"/>
  <c r="I24" i="51" s="1"/>
  <c r="I25" i="51" s="1"/>
  <c r="I26" i="51" s="1"/>
  <c r="I27" i="51" s="1"/>
  <c r="I28" i="51" s="1"/>
  <c r="I29" i="51" s="1"/>
  <c r="I30" i="51" s="1"/>
  <c r="I31" i="51" s="1"/>
  <c r="I32" i="51" s="1"/>
  <c r="I33" i="51" s="1"/>
  <c r="I34" i="51" s="1"/>
  <c r="I35" i="51" s="1"/>
  <c r="I36" i="51" s="1"/>
  <c r="I37" i="51" s="1"/>
  <c r="I38" i="51" s="1"/>
  <c r="I39" i="51" s="1"/>
  <c r="I40" i="51" s="1"/>
  <c r="I41" i="51" s="1"/>
  <c r="I42" i="51" s="1"/>
  <c r="I43" i="51" s="1"/>
  <c r="I44" i="51" s="1"/>
  <c r="I45" i="51" s="1"/>
  <c r="I46" i="51" s="1"/>
  <c r="I47" i="51" s="1"/>
  <c r="I4" i="52"/>
  <c r="I4" i="53"/>
  <c r="I4" i="54"/>
  <c r="I5" i="54" s="1"/>
  <c r="I6" i="54" s="1"/>
  <c r="I4" i="55"/>
  <c r="I5" i="55" s="1"/>
  <c r="I6" i="55" s="1"/>
  <c r="I7" i="55" s="1"/>
  <c r="I4" i="56"/>
  <c r="I4" i="58"/>
  <c r="I4" i="60"/>
  <c r="I4" i="46"/>
  <c r="I8" i="55" l="1"/>
  <c r="I9" i="55" s="1"/>
  <c r="I10" i="55" s="1"/>
  <c r="I11" i="55" s="1"/>
  <c r="I12" i="55" s="1"/>
  <c r="I13" i="55" s="1"/>
  <c r="I14" i="55" s="1"/>
  <c r="I15" i="55" s="1"/>
  <c r="I16" i="55" s="1"/>
  <c r="I17" i="55" s="1"/>
  <c r="I18" i="55" s="1"/>
  <c r="I19" i="55" s="1"/>
  <c r="I20" i="55" s="1"/>
  <c r="I21" i="55" s="1"/>
  <c r="I22" i="55" s="1"/>
  <c r="I23" i="55" s="1"/>
  <c r="I24" i="55" s="1"/>
  <c r="I25" i="55" s="1"/>
  <c r="I26" i="55" s="1"/>
  <c r="I27" i="55" s="1"/>
  <c r="I28" i="55" s="1"/>
  <c r="I29" i="55" s="1"/>
  <c r="I30" i="55" s="1"/>
  <c r="I31" i="55" s="1"/>
  <c r="I32" i="55" s="1"/>
  <c r="I33" i="55" s="1"/>
  <c r="I34" i="55" s="1"/>
  <c r="I35" i="55" s="1"/>
  <c r="I36" i="55" s="1"/>
  <c r="I37" i="55" s="1"/>
  <c r="I38" i="55" s="1"/>
  <c r="I39" i="55" s="1"/>
  <c r="I40" i="55" s="1"/>
  <c r="I41" i="55" s="1"/>
  <c r="I42" i="55" s="1"/>
  <c r="I43" i="55" s="1"/>
  <c r="I44" i="55" s="1"/>
  <c r="I45" i="55" s="1"/>
  <c r="I46" i="55" s="1"/>
  <c r="I47" i="55" s="1"/>
  <c r="I7" i="54"/>
  <c r="I8" i="54" s="1"/>
  <c r="I9" i="54" s="1"/>
  <c r="I10" i="54" s="1"/>
  <c r="I11" i="54" s="1"/>
  <c r="I12" i="54" s="1"/>
  <c r="I13" i="54" s="1"/>
  <c r="I14" i="54" s="1"/>
  <c r="I15" i="54" s="1"/>
  <c r="I16" i="54" s="1"/>
  <c r="I17" i="54" s="1"/>
  <c r="I18" i="54" s="1"/>
  <c r="I19" i="54" s="1"/>
  <c r="I20" i="54" s="1"/>
  <c r="I21" i="54" s="1"/>
  <c r="I22" i="54" s="1"/>
  <c r="I23" i="54" s="1"/>
  <c r="I24" i="54" s="1"/>
  <c r="I25" i="54" s="1"/>
  <c r="I26" i="54" s="1"/>
  <c r="I27" i="54" s="1"/>
  <c r="I28" i="54" s="1"/>
  <c r="I29" i="54" s="1"/>
  <c r="I30" i="54" s="1"/>
  <c r="I31" i="54" s="1"/>
  <c r="I32" i="54" s="1"/>
  <c r="I33" i="54" s="1"/>
  <c r="I34" i="54" s="1"/>
  <c r="I35" i="54" s="1"/>
  <c r="I36" i="54" s="1"/>
  <c r="I37" i="54" s="1"/>
  <c r="I38" i="54" s="1"/>
  <c r="I39" i="54" s="1"/>
  <c r="I40" i="54" s="1"/>
  <c r="I41" i="54" s="1"/>
  <c r="I42" i="54" s="1"/>
  <c r="I43" i="54" s="1"/>
  <c r="I44" i="54" s="1"/>
  <c r="I45" i="54" s="1"/>
  <c r="I46" i="54" s="1"/>
  <c r="I47" i="54" s="1"/>
  <c r="I6" i="50"/>
  <c r="I7" i="50" s="1"/>
  <c r="I8" i="50" s="1"/>
  <c r="I9" i="50" s="1"/>
  <c r="I10" i="50" s="1"/>
  <c r="I11" i="50" s="1"/>
  <c r="I12" i="50" s="1"/>
  <c r="I13" i="50" s="1"/>
  <c r="I14" i="50" s="1"/>
  <c r="I15" i="50" s="1"/>
  <c r="I16" i="50" s="1"/>
  <c r="I17" i="50" s="1"/>
  <c r="I18" i="50" s="1"/>
  <c r="I19" i="50" s="1"/>
  <c r="I20" i="50" s="1"/>
  <c r="I21" i="50" s="1"/>
  <c r="I22" i="50" s="1"/>
  <c r="I23" i="50" s="1"/>
  <c r="I24" i="50" s="1"/>
  <c r="I25" i="50" s="1"/>
  <c r="I26" i="50" s="1"/>
  <c r="I27" i="50" s="1"/>
  <c r="I28" i="50" s="1"/>
  <c r="I29" i="50" s="1"/>
  <c r="I30" i="50" s="1"/>
  <c r="I31" i="50" s="1"/>
  <c r="I32" i="50" s="1"/>
  <c r="I33" i="50" s="1"/>
  <c r="I34" i="50" s="1"/>
  <c r="I35" i="50" s="1"/>
  <c r="I36" i="50" s="1"/>
  <c r="I37" i="50" s="1"/>
  <c r="I38" i="50" s="1"/>
  <c r="I39" i="50" s="1"/>
  <c r="I40" i="50" s="1"/>
  <c r="I41" i="50" s="1"/>
  <c r="I42" i="50" s="1"/>
  <c r="I43" i="50" s="1"/>
  <c r="I44" i="50" s="1"/>
  <c r="I45" i="50" s="1"/>
  <c r="I46" i="50" s="1"/>
  <c r="I47" i="50" s="1"/>
  <c r="I6" i="48"/>
  <c r="I7" i="48" s="1"/>
  <c r="I8" i="48" s="1"/>
  <c r="I9" i="48" s="1"/>
  <c r="I10" i="48" s="1"/>
  <c r="I11" i="48" s="1"/>
  <c r="I12" i="48" s="1"/>
  <c r="I13" i="48" s="1"/>
  <c r="I14" i="48" s="1"/>
  <c r="I15" i="48" s="1"/>
  <c r="I16" i="48" s="1"/>
  <c r="I17" i="48" s="1"/>
  <c r="I18" i="48" s="1"/>
  <c r="I19" i="48" s="1"/>
  <c r="I20" i="48" s="1"/>
  <c r="I21" i="48" s="1"/>
  <c r="I22" i="48" s="1"/>
  <c r="I23" i="48" s="1"/>
  <c r="I24" i="48" s="1"/>
  <c r="I25" i="48" s="1"/>
  <c r="I26" i="48" s="1"/>
  <c r="I27" i="48" s="1"/>
  <c r="I28" i="48" s="1"/>
  <c r="I29" i="48" s="1"/>
  <c r="I30" i="48" s="1"/>
  <c r="I31" i="48" s="1"/>
  <c r="I32" i="48" s="1"/>
  <c r="I33" i="48" s="1"/>
  <c r="I34" i="48" s="1"/>
  <c r="I35" i="48" s="1"/>
  <c r="I36" i="48" s="1"/>
  <c r="I37" i="48" s="1"/>
  <c r="I38" i="48" s="1"/>
  <c r="I39" i="48" s="1"/>
  <c r="I40" i="48" s="1"/>
  <c r="I41" i="48" s="1"/>
  <c r="I42" i="48" s="1"/>
  <c r="I43" i="48" s="1"/>
  <c r="I44" i="48" s="1"/>
  <c r="I45" i="48" s="1"/>
  <c r="I46" i="48" s="1"/>
  <c r="I47" i="48" s="1"/>
  <c r="I48" i="47"/>
  <c r="I5" i="46"/>
  <c r="I6" i="46" s="1"/>
  <c r="I7" i="46" s="1"/>
  <c r="I8" i="46" s="1"/>
  <c r="I9" i="46" s="1"/>
  <c r="I10" i="46" s="1"/>
  <c r="I11" i="46" s="1"/>
  <c r="I12" i="46" s="1"/>
  <c r="I13" i="46" s="1"/>
  <c r="I14" i="46" s="1"/>
  <c r="I15" i="46" s="1"/>
  <c r="I16" i="46" s="1"/>
  <c r="I17" i="46" s="1"/>
  <c r="I18" i="46" s="1"/>
  <c r="I19" i="46" s="1"/>
  <c r="I20" i="46" s="1"/>
  <c r="I21" i="46" s="1"/>
  <c r="I22" i="46" s="1"/>
  <c r="I23" i="46" s="1"/>
  <c r="I24" i="46" s="1"/>
  <c r="I25" i="46" s="1"/>
  <c r="I26" i="46" s="1"/>
  <c r="I27" i="46" s="1"/>
  <c r="I28" i="46" s="1"/>
  <c r="I29" i="46" s="1"/>
  <c r="I30" i="46" s="1"/>
  <c r="I31" i="46" s="1"/>
  <c r="I32" i="46" s="1"/>
  <c r="I33" i="46" s="1"/>
  <c r="I34" i="46" s="1"/>
  <c r="I35" i="46" s="1"/>
  <c r="I36" i="46" s="1"/>
  <c r="I37" i="46" s="1"/>
  <c r="I38" i="46" s="1"/>
  <c r="I39" i="46" s="1"/>
  <c r="I40" i="46" s="1"/>
  <c r="I41" i="46" s="1"/>
  <c r="I42" i="46" s="1"/>
  <c r="I43" i="46" s="1"/>
  <c r="I44" i="46" s="1"/>
  <c r="I45" i="46" s="1"/>
  <c r="I46" i="46" s="1"/>
  <c r="I47" i="46" s="1"/>
  <c r="I7" i="49"/>
  <c r="I8" i="49" s="1"/>
  <c r="I9" i="49" s="1"/>
  <c r="I10" i="49" s="1"/>
  <c r="I11" i="49" s="1"/>
  <c r="I12" i="49" s="1"/>
  <c r="I13" i="49" s="1"/>
  <c r="I14" i="49" s="1"/>
  <c r="I15" i="49" s="1"/>
  <c r="I16" i="49" s="1"/>
  <c r="I17" i="49" s="1"/>
  <c r="I18" i="49" s="1"/>
  <c r="I19" i="49" s="1"/>
  <c r="I20" i="49" s="1"/>
  <c r="I21" i="49" s="1"/>
  <c r="I22" i="49" s="1"/>
  <c r="I23" i="49" s="1"/>
  <c r="I24" i="49" s="1"/>
  <c r="I25" i="49" s="1"/>
  <c r="I26" i="49" s="1"/>
  <c r="I27" i="49" s="1"/>
  <c r="I28" i="49" s="1"/>
  <c r="I29" i="49" s="1"/>
  <c r="I30" i="49" s="1"/>
  <c r="I31" i="49" s="1"/>
  <c r="I32" i="49" s="1"/>
  <c r="I33" i="49" s="1"/>
  <c r="I34" i="49" s="1"/>
  <c r="I35" i="49" s="1"/>
  <c r="I36" i="49" s="1"/>
  <c r="I37" i="49" s="1"/>
  <c r="I38" i="49" s="1"/>
  <c r="I39" i="49" s="1"/>
  <c r="I40" i="49" s="1"/>
  <c r="I41" i="49" s="1"/>
  <c r="I42" i="49" s="1"/>
  <c r="I43" i="49" s="1"/>
  <c r="I44" i="49" s="1"/>
  <c r="I45" i="49" s="1"/>
  <c r="I46" i="49" s="1"/>
  <c r="I47" i="49" s="1"/>
  <c r="I5" i="60"/>
  <c r="I6" i="60" s="1"/>
  <c r="I7" i="60" s="1"/>
  <c r="I8" i="60" s="1"/>
  <c r="I9" i="60" s="1"/>
  <c r="I10" i="60" s="1"/>
  <c r="I11" i="60" s="1"/>
  <c r="I12" i="60" s="1"/>
  <c r="I13" i="60" s="1"/>
  <c r="I14" i="60" s="1"/>
  <c r="I15" i="60" s="1"/>
  <c r="I16" i="60" s="1"/>
  <c r="I17" i="60" s="1"/>
  <c r="I18" i="60" s="1"/>
  <c r="I19" i="60" s="1"/>
  <c r="I20" i="60" s="1"/>
  <c r="I21" i="60" s="1"/>
  <c r="I22" i="60" s="1"/>
  <c r="I23" i="60" s="1"/>
  <c r="I24" i="60" s="1"/>
  <c r="I25" i="60" s="1"/>
  <c r="I26" i="60" s="1"/>
  <c r="I27" i="60" s="1"/>
  <c r="I28" i="60" s="1"/>
  <c r="I29" i="60" s="1"/>
  <c r="I30" i="60" s="1"/>
  <c r="I31" i="60" s="1"/>
  <c r="I32" i="60" s="1"/>
  <c r="I33" i="60" s="1"/>
  <c r="I34" i="60" s="1"/>
  <c r="I35" i="60" s="1"/>
  <c r="I36" i="60" s="1"/>
  <c r="I37" i="60" s="1"/>
  <c r="I38" i="60" s="1"/>
  <c r="I39" i="60" s="1"/>
  <c r="I40" i="60" s="1"/>
  <c r="I41" i="60" s="1"/>
  <c r="I42" i="60" s="1"/>
  <c r="I43" i="60" s="1"/>
  <c r="I44" i="60" s="1"/>
  <c r="I45" i="60" s="1"/>
  <c r="I46" i="60" s="1"/>
  <c r="I47" i="60" s="1"/>
  <c r="I5" i="56"/>
  <c r="I6" i="56" s="1"/>
  <c r="I7" i="56" s="1"/>
  <c r="I8" i="56" s="1"/>
  <c r="I9" i="56" s="1"/>
  <c r="I10" i="56" s="1"/>
  <c r="I11" i="56" s="1"/>
  <c r="I12" i="56" s="1"/>
  <c r="I13" i="56" s="1"/>
  <c r="I14" i="56" s="1"/>
  <c r="I15" i="56" s="1"/>
  <c r="I16" i="56" s="1"/>
  <c r="I17" i="56" s="1"/>
  <c r="I18" i="56" s="1"/>
  <c r="I19" i="56" s="1"/>
  <c r="I20" i="56" s="1"/>
  <c r="I21" i="56" s="1"/>
  <c r="I22" i="56" s="1"/>
  <c r="I23" i="56" s="1"/>
  <c r="I24" i="56" s="1"/>
  <c r="I25" i="56" s="1"/>
  <c r="I26" i="56" s="1"/>
  <c r="I27" i="56" s="1"/>
  <c r="I28" i="56" s="1"/>
  <c r="I29" i="56" s="1"/>
  <c r="I30" i="56" s="1"/>
  <c r="I31" i="56" s="1"/>
  <c r="I32" i="56" s="1"/>
  <c r="I33" i="56" s="1"/>
  <c r="I34" i="56" s="1"/>
  <c r="I35" i="56" s="1"/>
  <c r="I36" i="56" s="1"/>
  <c r="I37" i="56" s="1"/>
  <c r="I38" i="56" s="1"/>
  <c r="I39" i="56" s="1"/>
  <c r="I40" i="56" s="1"/>
  <c r="I41" i="56" s="1"/>
  <c r="I42" i="56" s="1"/>
  <c r="I43" i="56" s="1"/>
  <c r="I44" i="56" s="1"/>
  <c r="I45" i="56" s="1"/>
  <c r="I46" i="56" s="1"/>
  <c r="I47" i="56" s="1"/>
  <c r="I5" i="52"/>
  <c r="I6" i="52" s="1"/>
  <c r="I7" i="52" s="1"/>
  <c r="I8" i="52" s="1"/>
  <c r="I9" i="52" s="1"/>
  <c r="I10" i="52" s="1"/>
  <c r="I11" i="52" s="1"/>
  <c r="I12" i="52" s="1"/>
  <c r="I13" i="52" s="1"/>
  <c r="I14" i="52" s="1"/>
  <c r="I15" i="52" s="1"/>
  <c r="I16" i="52" s="1"/>
  <c r="I17" i="52" s="1"/>
  <c r="I18" i="52" s="1"/>
  <c r="I19" i="52" s="1"/>
  <c r="I20" i="52" s="1"/>
  <c r="I21" i="52" s="1"/>
  <c r="I22" i="52" s="1"/>
  <c r="I23" i="52" s="1"/>
  <c r="I24" i="52" s="1"/>
  <c r="I25" i="52" s="1"/>
  <c r="I26" i="52" s="1"/>
  <c r="I27" i="52" s="1"/>
  <c r="I28" i="52" s="1"/>
  <c r="I29" i="52" s="1"/>
  <c r="I30" i="52" s="1"/>
  <c r="I31" i="52" s="1"/>
  <c r="I32" i="52" s="1"/>
  <c r="I33" i="52" s="1"/>
  <c r="I34" i="52" s="1"/>
  <c r="I35" i="52" s="1"/>
  <c r="I36" i="52" s="1"/>
  <c r="I37" i="52" s="1"/>
  <c r="I38" i="52" s="1"/>
  <c r="I39" i="52" s="1"/>
  <c r="I40" i="52" s="1"/>
  <c r="I41" i="52" s="1"/>
  <c r="I42" i="52" s="1"/>
  <c r="I43" i="52" s="1"/>
  <c r="I44" i="52" s="1"/>
  <c r="I45" i="52" s="1"/>
  <c r="I46" i="52" s="1"/>
  <c r="I47" i="52" s="1"/>
  <c r="I5" i="58"/>
  <c r="I6" i="58" s="1"/>
  <c r="I7" i="58" s="1"/>
  <c r="I8" i="58" s="1"/>
  <c r="I9" i="58" s="1"/>
  <c r="I10" i="58" s="1"/>
  <c r="I11" i="58" s="1"/>
  <c r="I12" i="58" s="1"/>
  <c r="I13" i="58" s="1"/>
  <c r="I14" i="58" s="1"/>
  <c r="I15" i="58" s="1"/>
  <c r="I16" i="58" s="1"/>
  <c r="I17" i="58" s="1"/>
  <c r="I18" i="58" s="1"/>
  <c r="I19" i="58" s="1"/>
  <c r="I20" i="58" s="1"/>
  <c r="I21" i="58" s="1"/>
  <c r="I22" i="58" s="1"/>
  <c r="I23" i="58" s="1"/>
  <c r="I24" i="58" s="1"/>
  <c r="I25" i="58" s="1"/>
  <c r="I26" i="58" s="1"/>
  <c r="I27" i="58" s="1"/>
  <c r="I28" i="58" s="1"/>
  <c r="I29" i="58" s="1"/>
  <c r="I30" i="58" s="1"/>
  <c r="I31" i="58" s="1"/>
  <c r="I32" i="58" s="1"/>
  <c r="I33" i="58" s="1"/>
  <c r="I34" i="58" s="1"/>
  <c r="I35" i="58" s="1"/>
  <c r="I36" i="58" s="1"/>
  <c r="I37" i="58" s="1"/>
  <c r="I38" i="58" s="1"/>
  <c r="I39" i="58" s="1"/>
  <c r="I40" i="58" s="1"/>
  <c r="I41" i="58" s="1"/>
  <c r="I42" i="58" s="1"/>
  <c r="I43" i="58" s="1"/>
  <c r="I44" i="58" s="1"/>
  <c r="I45" i="58" s="1"/>
  <c r="I46" i="58" s="1"/>
  <c r="I47" i="58" s="1"/>
  <c r="I16" i="59"/>
  <c r="I17" i="59" s="1"/>
  <c r="I18" i="59" s="1"/>
  <c r="I19" i="59" s="1"/>
  <c r="I20" i="59" s="1"/>
  <c r="I21" i="59" s="1"/>
  <c r="I22" i="59" s="1"/>
  <c r="I23" i="59" s="1"/>
  <c r="I24" i="59" s="1"/>
  <c r="I25" i="59" s="1"/>
  <c r="I26" i="59" s="1"/>
  <c r="I27" i="59" s="1"/>
  <c r="I28" i="59" s="1"/>
  <c r="I29" i="59" s="1"/>
  <c r="I30" i="59" s="1"/>
  <c r="I31" i="59" s="1"/>
  <c r="I32" i="59" s="1"/>
  <c r="I33" i="59" s="1"/>
  <c r="I34" i="59" s="1"/>
  <c r="I35" i="59" s="1"/>
  <c r="I36" i="59" s="1"/>
  <c r="I37" i="59" s="1"/>
  <c r="I38" i="59" s="1"/>
  <c r="I39" i="59" s="1"/>
  <c r="I40" i="59" s="1"/>
  <c r="I41" i="59" s="1"/>
  <c r="I42" i="59" s="1"/>
  <c r="I43" i="59" s="1"/>
  <c r="I44" i="59" s="1"/>
  <c r="I45" i="59" s="1"/>
  <c r="I46" i="59" s="1"/>
  <c r="I47" i="59" s="1"/>
  <c r="I5" i="53"/>
  <c r="I6" i="53" s="1"/>
  <c r="I7" i="53" s="1"/>
  <c r="I8" i="53" s="1"/>
  <c r="I9" i="53" s="1"/>
  <c r="I10" i="53" s="1"/>
  <c r="I11" i="53" s="1"/>
  <c r="I12" i="53" s="1"/>
  <c r="I13" i="53" s="1"/>
  <c r="I14" i="53" s="1"/>
  <c r="I15" i="53" s="1"/>
  <c r="I16" i="53" s="1"/>
  <c r="I17" i="53" s="1"/>
  <c r="I18" i="53" s="1"/>
  <c r="I19" i="53" s="1"/>
  <c r="I20" i="53" s="1"/>
  <c r="I21" i="53" s="1"/>
  <c r="I22" i="53" s="1"/>
  <c r="I23" i="53" s="1"/>
  <c r="I24" i="53" s="1"/>
  <c r="I25" i="53" s="1"/>
  <c r="I26" i="53" s="1"/>
  <c r="I27" i="53" s="1"/>
  <c r="I28" i="53" s="1"/>
  <c r="I29" i="53" s="1"/>
  <c r="I30" i="53" s="1"/>
  <c r="I31" i="53" s="1"/>
  <c r="I32" i="53" s="1"/>
  <c r="I33" i="53" s="1"/>
  <c r="I34" i="53" s="1"/>
  <c r="I35" i="53" s="1"/>
  <c r="I36" i="53" s="1"/>
  <c r="I37" i="53" s="1"/>
  <c r="I38" i="53" s="1"/>
  <c r="I39" i="53" s="1"/>
  <c r="I40" i="53" s="1"/>
  <c r="I41" i="53" s="1"/>
  <c r="I42" i="53" s="1"/>
  <c r="I43" i="53" s="1"/>
  <c r="I44" i="53" s="1"/>
  <c r="I45" i="53" s="1"/>
  <c r="I48" i="51"/>
  <c r="G1" i="47"/>
  <c r="I46" i="53" l="1"/>
  <c r="I47" i="53" s="1"/>
  <c r="I49" i="51"/>
  <c r="I48" i="50"/>
  <c r="I48" i="59"/>
  <c r="I48" i="54"/>
  <c r="I48" i="58"/>
  <c r="I48" i="52"/>
  <c r="I48" i="48"/>
  <c r="I48" i="55"/>
  <c r="I48" i="60"/>
  <c r="I48" i="56"/>
  <c r="I48" i="49"/>
  <c r="I48" i="46"/>
  <c r="A50" i="51"/>
  <c r="A49" i="51" s="1"/>
  <c r="B48" i="51" s="1"/>
  <c r="D49" i="51" s="1"/>
  <c r="G1" i="60"/>
  <c r="C1" i="60"/>
  <c r="I1" i="60"/>
  <c r="C49" i="51" l="1"/>
  <c r="B1" i="51" s="1"/>
  <c r="I48" i="53"/>
  <c r="I52" i="60"/>
  <c r="I49" i="60"/>
  <c r="G36" i="62"/>
  <c r="H36" i="62"/>
  <c r="A50" i="60" l="1"/>
  <c r="A49" i="60" s="1"/>
  <c r="B48" i="60" s="1"/>
  <c r="D52" i="60" s="1"/>
  <c r="D49" i="60" s="1"/>
  <c r="C49" i="60" s="1"/>
  <c r="F50" i="1" l="1"/>
  <c r="E49" i="1"/>
  <c r="L14" i="64" l="1"/>
  <c r="L26" i="64" s="1"/>
  <c r="K14" i="64"/>
  <c r="K26" i="64" s="1"/>
  <c r="H14" i="64"/>
  <c r="H26" i="64" s="1"/>
  <c r="J14" i="64"/>
  <c r="J26" i="64" s="1"/>
  <c r="I14" i="64"/>
  <c r="I26" i="64" s="1"/>
  <c r="E14" i="64"/>
  <c r="F14" i="64"/>
  <c r="G14" i="64"/>
  <c r="G26" i="64" s="1"/>
  <c r="D14" i="64"/>
  <c r="G6" i="62"/>
  <c r="H49" i="62"/>
  <c r="I36" i="64" l="1"/>
  <c r="H36" i="64"/>
  <c r="K36" i="64"/>
  <c r="G36" i="64"/>
  <c r="J36" i="64"/>
  <c r="L36" i="64"/>
  <c r="G38" i="64"/>
  <c r="J4" i="63"/>
  <c r="I4" i="45"/>
  <c r="J5" i="63" l="1"/>
  <c r="J6" i="63" s="1"/>
  <c r="J7" i="63" s="1"/>
  <c r="J8" i="63" s="1"/>
  <c r="J9" i="63" s="1"/>
  <c r="J10" i="63" s="1"/>
  <c r="J11" i="63" s="1"/>
  <c r="J12" i="63" s="1"/>
  <c r="J13" i="63" s="1"/>
  <c r="J14" i="63" s="1"/>
  <c r="J15" i="63" s="1"/>
  <c r="J16" i="63" s="1"/>
  <c r="J17" i="63" s="1"/>
  <c r="J18" i="63" s="1"/>
  <c r="J19" i="63" s="1"/>
  <c r="I5" i="45"/>
  <c r="I6" i="45" s="1"/>
  <c r="I7" i="45" s="1"/>
  <c r="I8" i="45" s="1"/>
  <c r="I9" i="45" s="1"/>
  <c r="I10" i="45" s="1"/>
  <c r="I11" i="45" s="1"/>
  <c r="I12" i="45" s="1"/>
  <c r="I13" i="45" s="1"/>
  <c r="I14" i="45" s="1"/>
  <c r="I15" i="45" s="1"/>
  <c r="I16" i="45" s="1"/>
  <c r="I17" i="45" s="1"/>
  <c r="I18" i="45" s="1"/>
  <c r="I19" i="45" s="1"/>
  <c r="I20" i="45" s="1"/>
  <c r="I21" i="45" s="1"/>
  <c r="I22" i="45" s="1"/>
  <c r="I23" i="45" s="1"/>
  <c r="I24" i="45" s="1"/>
  <c r="F36" i="62"/>
  <c r="I25" i="45" l="1"/>
  <c r="I26" i="45" s="1"/>
  <c r="I27" i="45" s="1"/>
  <c r="I28" i="45" s="1"/>
  <c r="I29" i="45" s="1"/>
  <c r="I30" i="45" s="1"/>
  <c r="I31" i="45" s="1"/>
  <c r="I32" i="45" s="1"/>
  <c r="I33" i="45" s="1"/>
  <c r="I34" i="45" s="1"/>
  <c r="I35" i="45" s="1"/>
  <c r="I36" i="45" s="1"/>
  <c r="I37" i="45" s="1"/>
  <c r="I38" i="45" s="1"/>
  <c r="I39" i="45" s="1"/>
  <c r="I40" i="45" s="1"/>
  <c r="I41" i="45" s="1"/>
  <c r="I42" i="45" s="1"/>
  <c r="I43" i="45" s="1"/>
  <c r="I44" i="45" s="1"/>
  <c r="I45" i="45" s="1"/>
  <c r="I46" i="45" s="1"/>
  <c r="I47" i="45" s="1"/>
  <c r="A50" i="58"/>
  <c r="A49" i="58" s="1"/>
  <c r="B48" i="58" s="1"/>
  <c r="D49" i="58" s="1"/>
  <c r="A50" i="59"/>
  <c r="A49" i="59" s="1"/>
  <c r="B48" i="59" s="1"/>
  <c r="A50" i="56"/>
  <c r="A49" i="56" s="1"/>
  <c r="B48" i="56" s="1"/>
  <c r="A50" i="53"/>
  <c r="A49" i="53" s="1"/>
  <c r="B48" i="53" s="1"/>
  <c r="A50" i="52"/>
  <c r="A49" i="52" s="1"/>
  <c r="B48" i="52" s="1"/>
  <c r="A50" i="50"/>
  <c r="A49" i="50" s="1"/>
  <c r="B48" i="50" s="1"/>
  <c r="A50" i="47"/>
  <c r="A49" i="47" s="1"/>
  <c r="B48" i="47" s="1"/>
  <c r="A50" i="46"/>
  <c r="A49" i="46" s="1"/>
  <c r="B48" i="46" s="1"/>
  <c r="A50" i="54"/>
  <c r="A49" i="54" s="1"/>
  <c r="B48" i="54" s="1"/>
  <c r="A50" i="55"/>
  <c r="A49" i="55" s="1"/>
  <c r="B48" i="55" s="1"/>
  <c r="G4" i="62" l="1"/>
  <c r="H4" i="62" s="1"/>
  <c r="I4" i="62" s="1"/>
  <c r="D3" i="62" s="1"/>
  <c r="B16" i="1"/>
  <c r="B31" i="1"/>
  <c r="B30" i="1"/>
  <c r="B29" i="1"/>
  <c r="B28" i="1"/>
  <c r="B27" i="1"/>
  <c r="B26" i="1"/>
  <c r="B25" i="1"/>
  <c r="B24" i="1"/>
  <c r="B18" i="1"/>
  <c r="B17" i="1"/>
  <c r="I48" i="45" l="1"/>
  <c r="A50" i="45" s="1"/>
  <c r="C34" i="1"/>
  <c r="E3" i="62" l="1"/>
  <c r="F3" i="62" s="1"/>
  <c r="F49" i="1"/>
  <c r="B43" i="63"/>
  <c r="G49" i="1" l="1"/>
  <c r="I1" i="47"/>
  <c r="I1" i="48"/>
  <c r="I1" i="49"/>
  <c r="B52" i="58" s="1"/>
  <c r="I1" i="50"/>
  <c r="I1" i="51"/>
  <c r="I1" i="52"/>
  <c r="I1" i="53"/>
  <c r="I1" i="54"/>
  <c r="I1" i="55"/>
  <c r="I1" i="56"/>
  <c r="I1" i="59"/>
  <c r="I1" i="61"/>
  <c r="I1" i="46"/>
  <c r="H52" i="58" l="1"/>
  <c r="I52" i="58" s="1"/>
  <c r="G52" i="58"/>
  <c r="I1" i="45"/>
  <c r="G41" i="64"/>
  <c r="G40" i="64"/>
  <c r="C2" i="61"/>
  <c r="C2" i="59"/>
  <c r="C41" i="64" l="1"/>
  <c r="C40" i="64"/>
  <c r="L12" i="64"/>
  <c r="K12" i="64"/>
  <c r="A1" i="64"/>
  <c r="B2" i="64"/>
  <c r="C36" i="64" s="1"/>
  <c r="L1" i="64"/>
  <c r="D11" i="62" l="1"/>
  <c r="C25" i="64"/>
  <c r="C24" i="64"/>
  <c r="C26" i="64"/>
  <c r="H37" i="62"/>
  <c r="G37" i="62"/>
  <c r="B39" i="64"/>
  <c r="C18" i="64"/>
  <c r="D22" i="64"/>
  <c r="F6" i="62" s="1"/>
  <c r="A50" i="49" l="1"/>
  <c r="A49" i="49" s="1"/>
  <c r="B48" i="49" s="1"/>
  <c r="A50" i="48"/>
  <c r="A49" i="48" s="1"/>
  <c r="B48" i="48" s="1"/>
  <c r="D30" i="64"/>
  <c r="D39" i="64" l="1"/>
  <c r="E39" i="64" s="1"/>
  <c r="I6" i="62"/>
  <c r="G59" i="62"/>
  <c r="F48" i="62" l="1"/>
  <c r="F49" i="62" l="1"/>
  <c r="I47" i="62"/>
  <c r="G50" i="1" s="1"/>
  <c r="C1" i="56" l="1"/>
  <c r="G1" i="61" l="1"/>
  <c r="C1" i="61"/>
  <c r="G1" i="59" l="1"/>
  <c r="C1" i="59"/>
  <c r="D49" i="59"/>
  <c r="G1" i="58"/>
  <c r="C2" i="56"/>
  <c r="G1" i="56"/>
  <c r="D49" i="56"/>
  <c r="C2" i="55"/>
  <c r="G1" i="55"/>
  <c r="C1" i="55"/>
  <c r="D49" i="55"/>
  <c r="C2" i="54"/>
  <c r="G1" i="54"/>
  <c r="C1" i="54"/>
  <c r="D49" i="54"/>
  <c r="C2" i="53"/>
  <c r="G1" i="53"/>
  <c r="C1" i="53"/>
  <c r="D49" i="53"/>
  <c r="C2" i="52"/>
  <c r="C2" i="51"/>
  <c r="G1" i="52"/>
  <c r="C1" i="52"/>
  <c r="D49" i="52"/>
  <c r="G1" i="51"/>
  <c r="C1" i="51"/>
  <c r="C2" i="50"/>
  <c r="G1" i="50"/>
  <c r="C1" i="50"/>
  <c r="H33" i="62"/>
  <c r="G33" i="62"/>
  <c r="D49" i="50"/>
  <c r="C2" i="49"/>
  <c r="G1" i="49"/>
  <c r="C1" i="49"/>
  <c r="D49" i="49"/>
  <c r="C2" i="48"/>
  <c r="G1" i="48"/>
  <c r="C1" i="48"/>
  <c r="D49" i="48"/>
  <c r="C2" i="47"/>
  <c r="C1" i="47"/>
  <c r="D49" i="47"/>
  <c r="C2" i="46"/>
  <c r="G1" i="46"/>
  <c r="C1" i="46"/>
  <c r="D49" i="46"/>
  <c r="C2" i="45"/>
  <c r="I49" i="56" l="1"/>
  <c r="C49" i="56" s="1"/>
  <c r="B1" i="56" s="1"/>
  <c r="F33" i="62"/>
  <c r="I49" i="53"/>
  <c r="C49" i="53" s="1"/>
  <c r="B1" i="53" s="1"/>
  <c r="I49" i="59"/>
  <c r="I49" i="55"/>
  <c r="C49" i="55" s="1"/>
  <c r="B1" i="55" s="1"/>
  <c r="I49" i="47"/>
  <c r="C49" i="47" s="1"/>
  <c r="B1" i="47" s="1"/>
  <c r="I49" i="46"/>
  <c r="I49" i="54"/>
  <c r="C49" i="54" s="1"/>
  <c r="B1" i="54" s="1"/>
  <c r="I49" i="49"/>
  <c r="K41" i="64" s="1"/>
  <c r="I49" i="52"/>
  <c r="C49" i="52" s="1"/>
  <c r="B1" i="52" s="1"/>
  <c r="I49" i="50"/>
  <c r="C49" i="50" s="1"/>
  <c r="B1" i="50" s="1"/>
  <c r="I49" i="48"/>
  <c r="K40" i="64" s="1"/>
  <c r="H6" i="1"/>
  <c r="G44" i="1" s="1"/>
  <c r="G18" i="1" l="1"/>
  <c r="G43" i="1"/>
  <c r="B50" i="58"/>
  <c r="F35" i="62"/>
  <c r="C49" i="59"/>
  <c r="B1" i="59" s="1"/>
  <c r="G14" i="62"/>
  <c r="C49" i="46"/>
  <c r="B1" i="46" s="1"/>
  <c r="B50" i="51"/>
  <c r="B50" i="60"/>
  <c r="G24" i="1"/>
  <c r="G21" i="1"/>
  <c r="G22" i="1" s="1"/>
  <c r="G35" i="1" s="1"/>
  <c r="G31" i="1"/>
  <c r="G30" i="1"/>
  <c r="G29" i="1"/>
  <c r="G28" i="1"/>
  <c r="G27" i="1"/>
  <c r="G26" i="1"/>
  <c r="G25" i="1"/>
  <c r="B50" i="61"/>
  <c r="G17" i="1"/>
  <c r="B50" i="59"/>
  <c r="B50" i="45"/>
  <c r="B50" i="52"/>
  <c r="B50" i="49"/>
  <c r="B50" i="46"/>
  <c r="B50" i="54"/>
  <c r="B50" i="55"/>
  <c r="B50" i="48"/>
  <c r="B50" i="56"/>
  <c r="B50" i="53"/>
  <c r="B50" i="50"/>
  <c r="B50" i="47"/>
  <c r="G32" i="1" l="1"/>
  <c r="G18" i="62" s="1"/>
  <c r="B1" i="60"/>
  <c r="I1" i="62"/>
  <c r="I49" i="45"/>
  <c r="H14" i="62" s="1"/>
  <c r="G1" i="45"/>
  <c r="D52" i="63" s="1"/>
  <c r="C1" i="45"/>
  <c r="I14" i="62" l="1"/>
  <c r="C60" i="1" s="1"/>
  <c r="D51" i="63"/>
  <c r="G36" i="1" l="1"/>
  <c r="I49" i="58" l="1"/>
  <c r="C49" i="58" s="1"/>
  <c r="B1" i="58" s="1"/>
  <c r="F37" i="62" l="1"/>
  <c r="A49" i="45"/>
  <c r="B48" i="45" s="1"/>
  <c r="D49" i="45" s="1"/>
  <c r="G16" i="1" l="1"/>
  <c r="G19" i="1" s="1"/>
  <c r="C49" i="45"/>
  <c r="B1" i="45" s="1"/>
  <c r="H17" i="62" l="1"/>
  <c r="I17" i="62" s="1"/>
  <c r="G34" i="1"/>
  <c r="G37" i="1" s="1"/>
  <c r="F32" i="62" l="1"/>
  <c r="G49" i="61" l="1"/>
  <c r="J20" i="63"/>
  <c r="I36" i="63"/>
  <c r="G34" i="62" l="1"/>
  <c r="H36" i="63"/>
  <c r="J21" i="63"/>
  <c r="J22" i="63" s="1"/>
  <c r="J23" i="63" l="1"/>
  <c r="J24" i="63" s="1"/>
  <c r="J25" i="63" s="1"/>
  <c r="J26" i="63" s="1"/>
  <c r="J27" i="63" s="1"/>
  <c r="J28" i="63" s="1"/>
  <c r="J29" i="63" s="1"/>
  <c r="J30" i="63" s="1"/>
  <c r="J31" i="63" s="1"/>
  <c r="J32" i="63" s="1"/>
  <c r="J33" i="63" s="1"/>
  <c r="J34" i="63" s="1"/>
  <c r="A40" i="63" l="1"/>
  <c r="A39" i="63" s="1"/>
  <c r="A38" i="63" s="1"/>
  <c r="B35" i="63" s="1"/>
  <c r="H49" i="61"/>
  <c r="I4" i="61"/>
  <c r="I5" i="61" l="1"/>
  <c r="I6" i="61" s="1"/>
  <c r="I7" i="61" s="1"/>
  <c r="I8" i="61" s="1"/>
  <c r="I9" i="61" s="1"/>
  <c r="I10" i="61" s="1"/>
  <c r="I11" i="61" s="1"/>
  <c r="I12" i="61" s="1"/>
  <c r="I13" i="61" s="1"/>
  <c r="I14" i="61" s="1"/>
  <c r="I15" i="61" s="1"/>
  <c r="I16" i="61" s="1"/>
  <c r="I17" i="61" s="1"/>
  <c r="I18" i="61" s="1"/>
  <c r="I19" i="61" s="1"/>
  <c r="I20" i="61" s="1"/>
  <c r="I21" i="61" s="1"/>
  <c r="I22" i="61" s="1"/>
  <c r="I23" i="61" s="1"/>
  <c r="I24" i="61" s="1"/>
  <c r="I25" i="61" s="1"/>
  <c r="I26" i="61" s="1"/>
  <c r="I27" i="61" s="1"/>
  <c r="I28" i="61" s="1"/>
  <c r="I29" i="61" s="1"/>
  <c r="I30" i="61" s="1"/>
  <c r="I31" i="61" s="1"/>
  <c r="I32" i="61" s="1"/>
  <c r="I33" i="61" s="1"/>
  <c r="I34" i="61" s="1"/>
  <c r="I35" i="61" s="1"/>
  <c r="I36" i="61" s="1"/>
  <c r="I37" i="61" s="1"/>
  <c r="I38" i="61" s="1"/>
  <c r="I39" i="61" s="1"/>
  <c r="I40" i="61" s="1"/>
  <c r="I41" i="61" s="1"/>
  <c r="I42" i="61" s="1"/>
  <c r="I43" i="61" s="1"/>
  <c r="I44" i="61" s="1"/>
  <c r="I45" i="61" s="1"/>
  <c r="I46" i="61" s="1"/>
  <c r="I47" i="61" s="1"/>
  <c r="H34" i="62"/>
  <c r="F34" i="62" s="1"/>
  <c r="I49" i="61"/>
  <c r="I32" i="62" l="1"/>
  <c r="G42" i="1"/>
  <c r="G41" i="1" s="1"/>
  <c r="I48" i="61"/>
  <c r="A50" i="61" s="1"/>
  <c r="A49" i="61" s="1"/>
  <c r="B48" i="61" s="1"/>
  <c r="D49" i="61" s="1"/>
  <c r="C49" i="61" l="1"/>
  <c r="B1" i="61" s="1"/>
  <c r="D48" i="63" s="1"/>
  <c r="F44" i="62" s="1"/>
  <c r="G52" i="1" s="1"/>
  <c r="G23" i="62" l="1"/>
  <c r="E46" i="1"/>
  <c r="H23" i="62"/>
  <c r="F56" i="62"/>
  <c r="F57" i="62" l="1"/>
  <c r="C56" i="62"/>
  <c r="D57" i="62" s="1"/>
  <c r="G60" i="1"/>
  <c r="G56" i="62"/>
  <c r="I56" i="62" l="1"/>
  <c r="C57" i="62"/>
  <c r="G57" i="62"/>
  <c r="E60" i="1" l="1"/>
  <c r="F60" i="1" s="1"/>
  <c r="I55" i="62"/>
  <c r="G53" i="62" l="1"/>
  <c r="C50" i="63"/>
  <c r="D53" i="63" s="1"/>
  <c r="F50" i="59" l="1"/>
  <c r="E50" i="59" s="1"/>
  <c r="A2" i="59" s="1"/>
  <c r="D3" i="59" s="1"/>
  <c r="I48" i="63"/>
  <c r="G28" i="62" s="1"/>
  <c r="I28" i="62" s="1"/>
  <c r="E28" i="62" s="1"/>
  <c r="F50" i="45"/>
  <c r="E50" i="45" s="1"/>
  <c r="A2" i="45" s="1"/>
  <c r="D3" i="45" s="1"/>
  <c r="F50" i="48"/>
  <c r="E50" i="48" s="1"/>
  <c r="A2" i="48" s="1"/>
  <c r="D3" i="48" s="1"/>
  <c r="J48" i="63"/>
  <c r="H48" i="63"/>
  <c r="F50" i="61"/>
  <c r="E50" i="61" s="1"/>
  <c r="F50" i="52"/>
  <c r="E50" i="52" s="1"/>
  <c r="F50" i="47"/>
  <c r="E50" i="47" s="1"/>
  <c r="F50" i="46"/>
  <c r="E50" i="46" s="1"/>
  <c r="F50" i="49"/>
  <c r="E50" i="49" s="1"/>
  <c r="F38" i="63"/>
  <c r="J50" i="63"/>
  <c r="F50" i="56"/>
  <c r="E50" i="56" s="1"/>
  <c r="B45" i="63"/>
  <c r="F50" i="53"/>
  <c r="E50" i="53" s="1"/>
  <c r="F49" i="63"/>
  <c r="F50" i="50"/>
  <c r="E50" i="50" s="1"/>
  <c r="F50" i="60"/>
  <c r="E50" i="60" s="1"/>
  <c r="D32" i="63"/>
  <c r="F50" i="54"/>
  <c r="E50" i="54" s="1"/>
  <c r="F50" i="58"/>
  <c r="E50" i="58" s="1"/>
  <c r="F50" i="55"/>
  <c r="E50" i="55" s="1"/>
  <c r="F50" i="51"/>
  <c r="E50" i="51" s="1"/>
  <c r="E1" i="59" l="1"/>
  <c r="E41" i="63"/>
  <c r="E42" i="63"/>
  <c r="J42" i="63" s="1"/>
  <c r="E39" i="63"/>
  <c r="E40" i="63"/>
  <c r="I40" i="63" s="1"/>
  <c r="E38" i="63"/>
  <c r="E1" i="48"/>
  <c r="E1" i="45"/>
  <c r="H47" i="62"/>
  <c r="H48" i="62" s="1"/>
  <c r="G48" i="62" s="1"/>
  <c r="I59" i="62"/>
  <c r="F57" i="1" s="1"/>
  <c r="G56" i="1"/>
  <c r="A2" i="51"/>
  <c r="D3" i="51" s="1"/>
  <c r="E1" i="51"/>
  <c r="A2" i="49"/>
  <c r="D3" i="49" s="1"/>
  <c r="E1" i="49"/>
  <c r="E1" i="47"/>
  <c r="A2" i="47"/>
  <c r="E1" i="55"/>
  <c r="A2" i="55"/>
  <c r="D3" i="55" s="1"/>
  <c r="E1" i="53"/>
  <c r="A2" i="53"/>
  <c r="D3" i="53" s="1"/>
  <c r="E1" i="54"/>
  <c r="A2" i="54"/>
  <c r="D3" i="54" s="1"/>
  <c r="H42" i="63"/>
  <c r="C43" i="63"/>
  <c r="I42" i="63"/>
  <c r="E1" i="56"/>
  <c r="A2" i="56"/>
  <c r="D3" i="56" s="1"/>
  <c r="E1" i="60"/>
  <c r="A2" i="60"/>
  <c r="D3" i="60" s="1"/>
  <c r="G46" i="62"/>
  <c r="A2" i="46"/>
  <c r="D3" i="46" s="1"/>
  <c r="E1" i="46"/>
  <c r="A2" i="61"/>
  <c r="D3" i="61" s="1"/>
  <c r="E1" i="61"/>
  <c r="G26" i="62"/>
  <c r="I26" i="62" s="1"/>
  <c r="E1" i="50"/>
  <c r="A2" i="50"/>
  <c r="D3" i="50" s="1"/>
  <c r="E1" i="52"/>
  <c r="A2" i="52"/>
  <c r="D3" i="52" s="1"/>
  <c r="A2" i="58"/>
  <c r="D3" i="58" s="1"/>
  <c r="E1" i="58"/>
  <c r="C40" i="63" l="1"/>
  <c r="C38" i="63" s="1"/>
  <c r="I38" i="63"/>
  <c r="H38" i="63"/>
  <c r="E50" i="63"/>
  <c r="J38" i="63"/>
  <c r="I39" i="63"/>
  <c r="E52" i="63"/>
  <c r="I52" i="63" s="1"/>
  <c r="H41" i="62" s="1"/>
  <c r="J40" i="63"/>
  <c r="H40" i="63"/>
  <c r="E51" i="63"/>
  <c r="I51" i="63" s="1"/>
  <c r="G41" i="62" s="1"/>
  <c r="J39" i="63"/>
  <c r="H39" i="63"/>
  <c r="D50" i="63"/>
  <c r="I11" i="62"/>
  <c r="G53" i="1" s="1"/>
  <c r="D10" i="62"/>
  <c r="E25" i="62"/>
  <c r="E26" i="62"/>
  <c r="J41" i="63"/>
  <c r="I41" i="63"/>
  <c r="I43" i="63" s="1"/>
  <c r="G22" i="62" s="1"/>
  <c r="F47" i="1" s="1"/>
  <c r="H41" i="63"/>
  <c r="F43" i="62"/>
  <c r="G55" i="1"/>
  <c r="F45" i="63" l="1"/>
  <c r="D49" i="63"/>
  <c r="E3" i="63"/>
  <c r="H43" i="63"/>
  <c r="J43" i="63" s="1"/>
  <c r="I36" i="62"/>
  <c r="I50" i="63"/>
  <c r="F41" i="62" s="1"/>
  <c r="G51" i="1" s="1"/>
  <c r="F42" i="62"/>
  <c r="F52" i="63"/>
  <c r="J45" i="63"/>
  <c r="H45" i="63" s="1"/>
  <c r="H22" i="62" l="1"/>
  <c r="F22" i="62" s="1"/>
  <c r="I21" i="62" s="1"/>
  <c r="G54" i="1" s="1"/>
  <c r="I41" i="62"/>
  <c r="F58" i="1" s="1"/>
  <c r="G47" i="1" l="1"/>
  <c r="G46" i="1" s="1"/>
  <c r="I20" i="62"/>
  <c r="F59" i="1"/>
  <c r="G57" i="1" s="1"/>
  <c r="C57" i="1" s="1"/>
  <c r="I52" i="62"/>
  <c r="H53" i="62" s="1"/>
  <c r="F52" i="62" l="1"/>
  <c r="I51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Bernd Stampp</author>
  </authors>
  <commentList>
    <comment ref="C3" authorId="0" shapeId="0" xr:uid="{385F582F-E905-4C50-9284-14C9FF7B734F}">
      <text>
        <r>
          <rPr>
            <b/>
            <sz val="9"/>
            <color indexed="81"/>
            <rFont val="Segoe UI"/>
            <family val="2"/>
          </rPr>
          <t>Zinsen:
Schuldzinsen
Disagio
Damnum
Bereitstellungszinsen
Vorfälligkeitsentschädigung
Erbbauzinsen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Bernd Stampp</author>
  </authors>
  <commentList>
    <comment ref="C3" authorId="0" shapeId="0" xr:uid="{8E22199E-06E5-45C9-BCEE-8143D8115121}">
      <text>
        <r>
          <rPr>
            <b/>
            <sz val="9"/>
            <color indexed="81"/>
            <rFont val="Segoe UI"/>
            <family val="2"/>
          </rPr>
          <t>Zinsen:
Schuldzinsen
Disagio
Damnum
Bereitstellungszinsen
Vorfälligkeitsentschädigung
Erbbauzinsen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Bernd Stampp</author>
  </authors>
  <commentList>
    <comment ref="C3" authorId="0" shapeId="0" xr:uid="{90DAB641-CFCD-436D-9D1B-8DB34D1701DD}">
      <text>
        <r>
          <rPr>
            <b/>
            <sz val="9"/>
            <color indexed="81"/>
            <rFont val="Segoe UI"/>
            <family val="2"/>
          </rPr>
          <t xml:space="preserve">Renten und Dauernde Lasten:
Rentenverpflichtungen
Dauernde Lasten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Bernd Stampp</author>
  </authors>
  <commentList>
    <comment ref="C3" authorId="0" shapeId="0" xr:uid="{24354F8B-DF4E-4191-A69E-F68DAEEF5922}">
      <text>
        <r>
          <rPr>
            <b/>
            <sz val="9"/>
            <color indexed="81"/>
            <rFont val="Segoe UI"/>
            <family val="2"/>
          </rPr>
          <t xml:space="preserve">Betriebskosten:
Abgasprüfung / Messung
Elektronikversicherung
Entwässerung
Erdgas
Erd-Wärmepumpe
Fahrstuhl (Wartung)
Fernwärme
Flüssiggas
Gas
Glasversicherung
Grundbesitzabgaben
Grundsteuer
Haus- / Grundbesitzhaftpflichtversicherung
Hausbeleuchtung
Hausratversicherung
Hauswart
Heizöl
Heizung
Holzpellets
Kaminkehrer
Kanalgebühren
Luft-Wärmepumpe
Müllabfuhr
Müllgebühren
Niederschlagwassergebühren
Rauchmelder (Wartung)
Rechtschutzversicherung für Wohneigentümer
Schornsteinfeger
Schornsteinreinigung
Straßenreinigung
Strom
Treppenreinigung
Warmwasser
Wasserversorgung
Wasser-Wärmepumpe
Winterdienst
Wohngebäudeversicherung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Bernd Stampp</author>
  </authors>
  <commentList>
    <comment ref="C3" authorId="0" shapeId="0" xr:uid="{F49CE596-A6CA-4D1D-A0E4-E6C5C1A2F08C}">
      <text>
        <r>
          <rPr>
            <b/>
            <sz val="9"/>
            <color indexed="81"/>
            <rFont val="Segoe UI"/>
            <family val="2"/>
          </rPr>
          <t xml:space="preserve">Verwaltungskosten:
Arbeitszimmer
Home-Office Pauschale
Telefon und Internet
Hausverwaltungskosten
Porto- /Telefonkosten
Rechts-, Beratungs- und Prozesskosten
Reisekosten zum Mietobjekt
Fahrtkosten für Fahrten mit öffentlichen Verkehrsmitteln
Fahrtkosten für Fahrten mit eigenem Fahrzeug
Beitrag Haus- und Grundbesitzerverein
Aufwendungen für Waschmaschinen
Reinigungskosten
Zeitungsanzeigen
Trinkgelder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Bernd Stampp</author>
  </authors>
  <commentList>
    <comment ref="C3" authorId="0" shapeId="0" xr:uid="{1E1CA407-6345-40FD-9BD2-8AE3C45F8480}">
      <text>
        <r>
          <rPr>
            <b/>
            <sz val="9"/>
            <color indexed="81"/>
            <rFont val="Segoe UI"/>
            <family val="2"/>
          </rPr>
          <t xml:space="preserve">Sonstige Kosten:
Hausgeldzahlungen (WEG-Gebühren)
Herstellungskosten für gärtnerische Anlagen
Instandhaltung der Gartenanlage
Steuerberatungskosten
Weitere Aufwendungen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<sst xmlns="http://schemas.openxmlformats.org/spreadsheetml/2006/main" count="2676" uniqueCount="501">
  <si>
    <t xml:space="preserve"> Ausgaben</t>
  </si>
  <si>
    <t>Einnahmen</t>
  </si>
  <si>
    <t>Datum</t>
  </si>
  <si>
    <t>Werbungskosten</t>
  </si>
  <si>
    <t>Ergebnis</t>
  </si>
  <si>
    <t>Z21</t>
  </si>
  <si>
    <t>Z22</t>
  </si>
  <si>
    <t>nein</t>
  </si>
  <si>
    <t xml:space="preserve">Wohnfläche m² </t>
  </si>
  <si>
    <t xml:space="preserve">an Angehörige vermietet </t>
  </si>
  <si>
    <t>Quelle</t>
  </si>
  <si>
    <t>!</t>
  </si>
  <si>
    <t>Beschreibung</t>
  </si>
  <si>
    <t>Beleg</t>
  </si>
  <si>
    <t>ü</t>
  </si>
  <si>
    <t>Rücklage</t>
  </si>
  <si>
    <t>Anschaffungskosten</t>
  </si>
  <si>
    <t>ewig</t>
  </si>
  <si>
    <t>Anschaffungsdatum</t>
  </si>
  <si>
    <t>Erinnerungswert</t>
  </si>
  <si>
    <t>Abschreibungssatz</t>
  </si>
  <si>
    <t>Methode</t>
  </si>
  <si>
    <t>Jahres-AfA</t>
  </si>
  <si>
    <t>Tilgung</t>
  </si>
  <si>
    <t>Marktwert Jahresende</t>
  </si>
  <si>
    <t>Marktwertzuwachs</t>
  </si>
  <si>
    <t>Marktwert</t>
  </si>
  <si>
    <t>Aufwand</t>
  </si>
  <si>
    <t xml:space="preserve">ohne Tilgung </t>
  </si>
  <si>
    <t>Ausgaben</t>
  </si>
  <si>
    <t>Z01</t>
  </si>
  <si>
    <t>Z03</t>
  </si>
  <si>
    <t>Z04</t>
  </si>
  <si>
    <t>Z30</t>
  </si>
  <si>
    <t>Z33</t>
  </si>
  <si>
    <t>Z34</t>
  </si>
  <si>
    <t>Z35</t>
  </si>
  <si>
    <t>Z36</t>
  </si>
  <si>
    <t>Z52</t>
  </si>
  <si>
    <t>Z48</t>
  </si>
  <si>
    <t>Z49</t>
  </si>
  <si>
    <r>
      <rPr>
        <b/>
        <u/>
        <sz val="12"/>
        <color rgb="FF006666"/>
        <rFont val="Arial"/>
        <family val="2"/>
      </rPr>
      <t>M</t>
    </r>
    <r>
      <rPr>
        <b/>
        <sz val="12"/>
        <color rgb="FF006666"/>
        <rFont val="Arial"/>
        <family val="2"/>
      </rPr>
      <t>ieteinnahmen</t>
    </r>
  </si>
  <si>
    <r>
      <rPr>
        <b/>
        <u/>
        <sz val="12"/>
        <color rgb="FFFF0000"/>
        <rFont val="Arial"/>
        <family val="2"/>
      </rPr>
      <t>G</t>
    </r>
    <r>
      <rPr>
        <b/>
        <sz val="12"/>
        <color rgb="FFFF0000"/>
        <rFont val="Arial"/>
        <family val="2"/>
      </rPr>
      <t>eldbeschaffungskosten</t>
    </r>
  </si>
  <si>
    <r>
      <rPr>
        <b/>
        <u/>
        <sz val="12"/>
        <color rgb="FFFF0000"/>
        <rFont val="Arial"/>
        <family val="2"/>
      </rPr>
      <t>E</t>
    </r>
    <r>
      <rPr>
        <b/>
        <sz val="12"/>
        <color rgb="FFFF0000"/>
        <rFont val="Arial"/>
        <family val="2"/>
      </rPr>
      <t>rhaltungsaufwendungen</t>
    </r>
  </si>
  <si>
    <r>
      <rPr>
        <b/>
        <u/>
        <sz val="12"/>
        <color rgb="FFFF0000"/>
        <rFont val="Arial"/>
        <family val="2"/>
      </rPr>
      <t>B</t>
    </r>
    <r>
      <rPr>
        <b/>
        <sz val="12"/>
        <color rgb="FFFF0000"/>
        <rFont val="Arial"/>
        <family val="2"/>
      </rPr>
      <t>etriebskosten</t>
    </r>
  </si>
  <si>
    <r>
      <rPr>
        <b/>
        <u/>
        <sz val="12"/>
        <color rgb="FFFF0000"/>
        <rFont val="Arial"/>
        <family val="2"/>
      </rPr>
      <t>V</t>
    </r>
    <r>
      <rPr>
        <b/>
        <sz val="12"/>
        <color rgb="FFFF0000"/>
        <rFont val="Arial"/>
        <family val="2"/>
      </rPr>
      <t>erwaltungskosten</t>
    </r>
  </si>
  <si>
    <t>Erlös</t>
  </si>
  <si>
    <t>Controlling/Kennzahlen</t>
  </si>
  <si>
    <t>Z51</t>
  </si>
  <si>
    <t>Saldo</t>
  </si>
  <si>
    <t>Kaufpreis</t>
  </si>
  <si>
    <t>Jahresende</t>
  </si>
  <si>
    <t>Geldbeutel</t>
  </si>
  <si>
    <t>Art</t>
  </si>
  <si>
    <t>Jahresanteil</t>
  </si>
  <si>
    <t>Nutzungsdauer Jahre</t>
  </si>
  <si>
    <t>Buchwert zu Beginn</t>
  </si>
  <si>
    <t>Buchwert am Ende</t>
  </si>
  <si>
    <t>Entnahme</t>
  </si>
  <si>
    <t>Abschreibungsende</t>
  </si>
  <si>
    <t>Dauernde Lasten</t>
  </si>
  <si>
    <t>Zinsen</t>
  </si>
  <si>
    <t>EBITDA</t>
  </si>
  <si>
    <t>Immo-Wert</t>
  </si>
  <si>
    <t>kumulierte Afa</t>
  </si>
  <si>
    <t>Zufuhr</t>
  </si>
  <si>
    <t>Eigenkapital</t>
  </si>
  <si>
    <t xml:space="preserve">abzugsfähig </t>
  </si>
  <si>
    <t>Erhöhung</t>
  </si>
  <si>
    <t>Reduktion</t>
  </si>
  <si>
    <t>Stand</t>
  </si>
  <si>
    <t>Kennzahlen</t>
  </si>
  <si>
    <t>01_M</t>
  </si>
  <si>
    <t>02_F</t>
  </si>
  <si>
    <t>03_N</t>
  </si>
  <si>
    <t>04_A</t>
  </si>
  <si>
    <t>05_W</t>
  </si>
  <si>
    <t>06_Z</t>
  </si>
  <si>
    <t>07_G</t>
  </si>
  <si>
    <t>08_L</t>
  </si>
  <si>
    <t>09_E</t>
  </si>
  <si>
    <t>10_B</t>
  </si>
  <si>
    <t>11_V</t>
  </si>
  <si>
    <t>12_S</t>
  </si>
  <si>
    <t>keine AfA</t>
  </si>
  <si>
    <t>Konto</t>
  </si>
  <si>
    <t xml:space="preserve">Jahresanfangsbestand: </t>
  </si>
  <si>
    <t>Kreditkarte</t>
  </si>
  <si>
    <t>13_T</t>
  </si>
  <si>
    <r>
      <rPr>
        <b/>
        <u/>
        <sz val="12"/>
        <color rgb="FF002060"/>
        <rFont val="Arial"/>
        <family val="2"/>
      </rPr>
      <t>D</t>
    </r>
    <r>
      <rPr>
        <b/>
        <sz val="12"/>
        <color rgb="FF002060"/>
        <rFont val="Arial"/>
        <family val="2"/>
      </rPr>
      <t>auernde Lasten</t>
    </r>
  </si>
  <si>
    <t>17_Invest</t>
  </si>
  <si>
    <t>Ek-Steuer</t>
  </si>
  <si>
    <t>I</t>
  </si>
  <si>
    <t>Zahlung</t>
  </si>
  <si>
    <t>Erstattung</t>
  </si>
  <si>
    <t>Roh-Ertrag</t>
  </si>
  <si>
    <t>Marktwert Anschaffung</t>
  </si>
  <si>
    <t xml:space="preserve">Gebäude </t>
  </si>
  <si>
    <t>Bezeichnung Objekt</t>
  </si>
  <si>
    <t>17_I</t>
  </si>
  <si>
    <t>19_Control</t>
  </si>
  <si>
    <t>Salden</t>
  </si>
  <si>
    <t>nie</t>
  </si>
  <si>
    <t>Immobilienvermögen</t>
  </si>
  <si>
    <t>Zuführung(-)</t>
  </si>
  <si>
    <t>Entnahme(+)</t>
  </si>
  <si>
    <t>x</t>
  </si>
  <si>
    <t>Kapitaleinsatz</t>
  </si>
  <si>
    <r>
      <t xml:space="preserve">an </t>
    </r>
    <r>
      <rPr>
        <b/>
        <u/>
        <sz val="12"/>
        <color rgb="FF006666"/>
        <rFont val="Arial"/>
        <family val="2"/>
      </rPr>
      <t>F</t>
    </r>
    <r>
      <rPr>
        <b/>
        <sz val="12"/>
        <color rgb="FF006666"/>
        <rFont val="Arial"/>
        <family val="2"/>
      </rPr>
      <t>amilienangehörige vermietet</t>
    </r>
  </si>
  <si>
    <t xml:space="preserve">nicht abzugsfähig </t>
  </si>
  <si>
    <t>Mieteinnahmen</t>
  </si>
  <si>
    <t>Jahresmiete</t>
  </si>
  <si>
    <t>zur Ek-Steuererklärung</t>
  </si>
  <si>
    <t>Roh-Ertrag (EBITDA)</t>
  </si>
  <si>
    <r>
      <rPr>
        <b/>
        <u/>
        <sz val="12"/>
        <color rgb="FF006666"/>
        <rFont val="Arial"/>
        <family val="2"/>
      </rPr>
      <t>N</t>
    </r>
    <r>
      <rPr>
        <b/>
        <sz val="12"/>
        <color rgb="FF006666"/>
        <rFont val="Arial"/>
        <family val="2"/>
      </rPr>
      <t>ebenkosten/Umlagen</t>
    </r>
  </si>
  <si>
    <r>
      <rPr>
        <b/>
        <u/>
        <sz val="12"/>
        <color rgb="FFFF0000"/>
        <rFont val="Arial"/>
        <family val="2"/>
      </rPr>
      <t>S</t>
    </r>
    <r>
      <rPr>
        <b/>
        <sz val="12"/>
        <color rgb="FFFF0000"/>
        <rFont val="Arial"/>
        <family val="2"/>
      </rPr>
      <t>onstiges | Hausgeld | GwG</t>
    </r>
  </si>
  <si>
    <t>Anlage  V</t>
  </si>
  <si>
    <r>
      <rPr>
        <b/>
        <u/>
        <sz val="12"/>
        <color theme="1" tint="0.249977111117893"/>
        <rFont val="Arial"/>
        <family val="2"/>
      </rPr>
      <t>A</t>
    </r>
    <r>
      <rPr>
        <b/>
        <sz val="12"/>
        <color theme="1" tint="0.249977111117893"/>
        <rFont val="Arial"/>
        <family val="2"/>
      </rPr>
      <t>fA Gebäude</t>
    </r>
  </si>
  <si>
    <r>
      <rPr>
        <b/>
        <u/>
        <sz val="12"/>
        <color theme="9" tint="-0.499984740745262"/>
        <rFont val="Arial"/>
        <family val="2"/>
      </rPr>
      <t>Z</t>
    </r>
    <r>
      <rPr>
        <b/>
        <sz val="12"/>
        <color theme="9" tint="-0.499984740745262"/>
        <rFont val="Arial"/>
        <family val="2"/>
      </rPr>
      <t>insen</t>
    </r>
  </si>
  <si>
    <t>Rücklagenstand</t>
  </si>
  <si>
    <t>Mietenstand</t>
  </si>
  <si>
    <r>
      <rPr>
        <b/>
        <sz val="12"/>
        <color rgb="FF006666"/>
        <rFont val="Arial"/>
        <family val="2"/>
      </rPr>
      <t>[+] Abschöpfung</t>
    </r>
    <r>
      <rPr>
        <b/>
        <sz val="12"/>
        <color rgb="FF008080"/>
        <rFont val="Arial"/>
        <family val="2"/>
      </rPr>
      <t xml:space="preserve"> </t>
    </r>
    <r>
      <rPr>
        <b/>
        <sz val="12"/>
        <color rgb="FF002060"/>
        <rFont val="Arial"/>
        <family val="2"/>
      </rPr>
      <t xml:space="preserve">/ </t>
    </r>
    <r>
      <rPr>
        <b/>
        <sz val="12"/>
        <color rgb="FFC00000"/>
        <rFont val="Arial"/>
        <family val="2"/>
      </rPr>
      <t>[-] Investment</t>
    </r>
  </si>
  <si>
    <t xml:space="preserve">Stand Vorjahr </t>
  </si>
  <si>
    <t>Änderung</t>
  </si>
  <si>
    <t>Berechnungsfeld</t>
  </si>
  <si>
    <t>Geldfluss fakturiert</t>
  </si>
  <si>
    <t>Geldfluss offen</t>
  </si>
  <si>
    <r>
      <rPr>
        <b/>
        <u/>
        <sz val="12"/>
        <color rgb="FF002060"/>
        <rFont val="Arial"/>
        <family val="2"/>
      </rPr>
      <t>T</t>
    </r>
    <r>
      <rPr>
        <b/>
        <sz val="12"/>
        <color rgb="FF002060"/>
        <rFont val="Arial"/>
        <family val="2"/>
      </rPr>
      <t>ilgung</t>
    </r>
  </si>
  <si>
    <t>AfA Gebäude</t>
  </si>
  <si>
    <t>AfA</t>
  </si>
  <si>
    <t>AfA Wirtschaftsgut</t>
  </si>
  <si>
    <t>Kauf</t>
  </si>
  <si>
    <t>Verkauf</t>
  </si>
  <si>
    <t>Zu-/Abgang</t>
  </si>
  <si>
    <t>Zugänge/Abgänge</t>
  </si>
  <si>
    <t xml:space="preserve">degressiv: </t>
  </si>
  <si>
    <t>Objekte und Anlagen / Anlagenspiegel</t>
  </si>
  <si>
    <r>
      <rPr>
        <b/>
        <sz val="10"/>
        <color theme="1" tint="0.34998626667073579"/>
        <rFont val="Wingdings"/>
        <charset val="2"/>
      </rPr>
      <t>I</t>
    </r>
    <r>
      <rPr>
        <b/>
        <sz val="10"/>
        <color theme="1" tint="0.34998626667073579"/>
        <rFont val="Arial"/>
        <family val="2"/>
      </rPr>
      <t xml:space="preserve"> manuell</t>
    </r>
    <r>
      <rPr>
        <b/>
        <sz val="10"/>
        <color theme="1" tint="0.34998626667073579"/>
        <rFont val="Arial"/>
        <family val="2"/>
        <charset val="2"/>
      </rPr>
      <t xml:space="preserve"> </t>
    </r>
  </si>
  <si>
    <t xml:space="preserve">wie Vorjahr </t>
  </si>
  <si>
    <t>Buchwert</t>
  </si>
  <si>
    <r>
      <t>Ende</t>
    </r>
    <r>
      <rPr>
        <b/>
        <sz val="8"/>
        <color rgb="FFC00000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Vorjahr</t>
    </r>
  </si>
  <si>
    <t>offener Geldfluss</t>
  </si>
  <si>
    <t>Geldmittel</t>
  </si>
  <si>
    <t>Geldmittel und Verbindlichkeiten</t>
  </si>
  <si>
    <t>automatisch</t>
  </si>
  <si>
    <t>Kapitalkredit</t>
  </si>
  <si>
    <t>Immo-Darlehn</t>
  </si>
  <si>
    <t xml:space="preserve">Verkauf: </t>
  </si>
  <si>
    <r>
      <t>Ende</t>
    </r>
    <r>
      <rPr>
        <b/>
        <sz val="8"/>
        <color theme="2" tint="-0.749992370372631"/>
        <rFont val="Arial"/>
        <family val="2"/>
      </rPr>
      <t xml:space="preserve"> </t>
    </r>
    <r>
      <rPr>
        <b/>
        <sz val="11"/>
        <color theme="2" tint="-0.749992370372631"/>
        <rFont val="Arial"/>
        <family val="2"/>
      </rPr>
      <t>Vorjahr</t>
    </r>
  </si>
  <si>
    <t>Angehörige</t>
  </si>
  <si>
    <t>Fremdmiete</t>
  </si>
  <si>
    <t>Kaufvertrag</t>
  </si>
  <si>
    <t>Geldfluss fakturiert:</t>
  </si>
  <si>
    <t xml:space="preserve">Wirtschafts-ID </t>
  </si>
  <si>
    <t xml:space="preserve">FeWo/kurzfristig vermietet </t>
  </si>
  <si>
    <t>&gt;&gt;</t>
  </si>
  <si>
    <t>Steuerschätzer</t>
  </si>
  <si>
    <t>in Arbeit</t>
  </si>
  <si>
    <r>
      <t>Kapitaleinsatz</t>
    </r>
    <r>
      <rPr>
        <b/>
        <sz val="10"/>
        <color rgb="FF002060"/>
        <rFont val="Arial"/>
        <family val="2"/>
      </rPr>
      <t xml:space="preserve"> im laufenden Jahr</t>
    </r>
  </si>
  <si>
    <t xml:space="preserve">ohne GwG </t>
  </si>
  <si>
    <t>^</t>
  </si>
  <si>
    <t>24Q4</t>
  </si>
  <si>
    <t>Immobiliendarlehn</t>
  </si>
  <si>
    <t xml:space="preserve"> Immobilien-Darlehn </t>
  </si>
  <si>
    <t xml:space="preserve">Fremdkapital </t>
  </si>
  <si>
    <t>Rendite</t>
  </si>
  <si>
    <t>Eigenkapitalrendite</t>
  </si>
  <si>
    <t>pro Jahr</t>
  </si>
  <si>
    <t>gesamte Zeit</t>
  </si>
  <si>
    <t>Objektrendite</t>
  </si>
  <si>
    <t>Investment</t>
  </si>
  <si>
    <t xml:space="preserve">Grundsteuer-Aktenzeichen </t>
  </si>
  <si>
    <t>Last</t>
  </si>
  <si>
    <t>Tab 18_O</t>
  </si>
  <si>
    <t xml:space="preserve"> - Reduktion | + Erhöhung</t>
  </si>
  <si>
    <t xml:space="preserve">Jahres-Investment: </t>
  </si>
  <si>
    <t>Geldfluss offen:</t>
  </si>
  <si>
    <r>
      <rPr>
        <b/>
        <i/>
        <sz val="14"/>
        <color rgb="FF006666"/>
        <rFont val="Arial"/>
        <family val="2"/>
      </rPr>
      <t>[+] Einlagen</t>
    </r>
    <r>
      <rPr>
        <b/>
        <i/>
        <sz val="14"/>
        <color rgb="FF002060"/>
        <rFont val="Arial"/>
        <family val="2"/>
      </rPr>
      <t xml:space="preserve"> und </t>
    </r>
    <r>
      <rPr>
        <b/>
        <i/>
        <sz val="14"/>
        <color rgb="FFC00000"/>
        <rFont val="Arial"/>
        <family val="2"/>
      </rPr>
      <t>[-] Entnahmen</t>
    </r>
  </si>
  <si>
    <t>Vorjahresende:</t>
  </si>
  <si>
    <t>Erhöhung +</t>
  </si>
  <si>
    <t>Reduktion -</t>
  </si>
  <si>
    <t>letzter
Girokontenabgleich:</t>
  </si>
  <si>
    <t>Saldo aktuell:</t>
  </si>
  <si>
    <t>Zahlungsmittel:</t>
  </si>
  <si>
    <t>1/1 Eigentum</t>
  </si>
  <si>
    <t>ID</t>
  </si>
  <si>
    <t>Reihenmittelhaus</t>
  </si>
  <si>
    <t>Baujahr 2012</t>
  </si>
  <si>
    <t xml:space="preserve">übernommen am </t>
  </si>
  <si>
    <t>steuerliches Ergebnis</t>
  </si>
  <si>
    <t>AfA Wohnung</t>
  </si>
  <si>
    <t>KURZ</t>
  </si>
  <si>
    <t>Vorname Name</t>
  </si>
  <si>
    <t>Straße</t>
  </si>
  <si>
    <t>PLZ  ORT</t>
  </si>
  <si>
    <t>Ort Blatt 4711</t>
  </si>
  <si>
    <t>Flurstück 0815</t>
  </si>
  <si>
    <t>Bodenrichtwert 2024: 800 €/m²</t>
  </si>
  <si>
    <t>12/345/6789/012/345/5</t>
  </si>
  <si>
    <t xml:space="preserve">derzeitige Mieter </t>
  </si>
  <si>
    <t>Fam. Dauermieter</t>
  </si>
  <si>
    <t>Wohnung</t>
  </si>
  <si>
    <t>linear</t>
  </si>
  <si>
    <t>EkSt-V</t>
  </si>
  <si>
    <t>Investmentübersicht</t>
  </si>
  <si>
    <t>Verbindungen zu anderen Anwendungen</t>
  </si>
  <si>
    <t>Ê</t>
  </si>
  <si>
    <t xml:space="preserve">  &gt; an Darlehnübersicht</t>
  </si>
  <si>
    <r>
      <t>Die  markierten  Felder  werden
entsprechend  ihres   Farcodes
mit den</t>
    </r>
    <r>
      <rPr>
        <b/>
        <sz val="8"/>
        <color rgb="FFC00000"/>
        <rFont val="Arial"/>
        <family val="2"/>
      </rPr>
      <t xml:space="preserve"> </t>
    </r>
    <r>
      <rPr>
        <b/>
        <sz val="9"/>
        <color rgb="FFC00000"/>
        <rFont val="Arial"/>
        <family val="2"/>
      </rPr>
      <t>anderen</t>
    </r>
    <r>
      <rPr>
        <b/>
        <sz val="8"/>
        <color rgb="FFC00000"/>
        <rFont val="Arial"/>
        <family val="2"/>
      </rPr>
      <t xml:space="preserve"> </t>
    </r>
    <r>
      <rPr>
        <b/>
        <sz val="9"/>
        <color rgb="FFC00000"/>
        <rFont val="Arial"/>
        <family val="2"/>
      </rPr>
      <t xml:space="preserve">Anwendungen
verknüpft und geben die Daten
zur Verarbeitung </t>
    </r>
    <r>
      <rPr>
        <b/>
        <sz val="9"/>
        <color rgb="FFC00000"/>
        <rFont val="Wingdings"/>
        <charset val="2"/>
      </rPr>
      <t>Ê</t>
    </r>
    <r>
      <rPr>
        <b/>
        <sz val="9"/>
        <color rgb="FFC00000"/>
        <rFont val="Arial"/>
        <family val="2"/>
      </rPr>
      <t xml:space="preserve"> dorthin ab.</t>
    </r>
  </si>
  <si>
    <t xml:space="preserve">  &gt; an V-Gesamt</t>
  </si>
  <si>
    <t xml:space="preserve">  &gt; an V-Gesamt und an Darlehnübersicht</t>
  </si>
  <si>
    <t xml:space="preserve">  &gt; an Finanzstatus</t>
  </si>
  <si>
    <r>
      <rPr>
        <b/>
        <u/>
        <sz val="12"/>
        <color theme="0" tint="-0.499984740745262"/>
        <rFont val="Arial"/>
        <family val="2"/>
      </rPr>
      <t>M</t>
    </r>
    <r>
      <rPr>
        <b/>
        <sz val="12"/>
        <color theme="0" tint="-0.499984740745262"/>
        <rFont val="Arial"/>
        <family val="2"/>
      </rPr>
      <t>ieteinnahmen</t>
    </r>
  </si>
  <si>
    <r>
      <t xml:space="preserve">an </t>
    </r>
    <r>
      <rPr>
        <b/>
        <u/>
        <sz val="12"/>
        <color theme="0" tint="-0.499984740745262"/>
        <rFont val="Arial"/>
        <family val="2"/>
      </rPr>
      <t>F</t>
    </r>
    <r>
      <rPr>
        <b/>
        <sz val="12"/>
        <color theme="0" tint="-0.499984740745262"/>
        <rFont val="Arial"/>
        <family val="2"/>
      </rPr>
      <t>amilienangehörige vermietet</t>
    </r>
  </si>
  <si>
    <r>
      <rPr>
        <b/>
        <u/>
        <sz val="12"/>
        <color theme="0" tint="-0.499984740745262"/>
        <rFont val="Arial"/>
        <family val="2"/>
      </rPr>
      <t>N</t>
    </r>
    <r>
      <rPr>
        <b/>
        <sz val="12"/>
        <color theme="0" tint="-0.499984740745262"/>
        <rFont val="Arial"/>
        <family val="2"/>
      </rPr>
      <t>ebenkosten/Umlagen</t>
    </r>
  </si>
  <si>
    <r>
      <rPr>
        <b/>
        <u/>
        <sz val="12"/>
        <color theme="0" tint="-0.499984740745262"/>
        <rFont val="Arial"/>
        <family val="2"/>
      </rPr>
      <t>A</t>
    </r>
    <r>
      <rPr>
        <b/>
        <sz val="12"/>
        <color theme="0" tint="-0.499984740745262"/>
        <rFont val="Arial"/>
        <family val="2"/>
      </rPr>
      <t>fA Gebäude</t>
    </r>
  </si>
  <si>
    <r>
      <t xml:space="preserve">AfA bewegliche </t>
    </r>
    <r>
      <rPr>
        <b/>
        <u/>
        <sz val="12"/>
        <color theme="0" tint="-0.499984740745262"/>
        <rFont val="Arial"/>
        <family val="2"/>
      </rPr>
      <t>W</t>
    </r>
    <r>
      <rPr>
        <b/>
        <sz val="12"/>
        <color theme="0" tint="-0.499984740745262"/>
        <rFont val="Arial"/>
        <family val="2"/>
      </rPr>
      <t>irtschaftsgüter</t>
    </r>
  </si>
  <si>
    <r>
      <rPr>
        <b/>
        <u/>
        <sz val="12"/>
        <color theme="0" tint="-0.499984740745262"/>
        <rFont val="Arial"/>
        <family val="2"/>
      </rPr>
      <t>Z</t>
    </r>
    <r>
      <rPr>
        <b/>
        <sz val="12"/>
        <color theme="0" tint="-0.499984740745262"/>
        <rFont val="Arial"/>
        <family val="2"/>
      </rPr>
      <t>insen</t>
    </r>
  </si>
  <si>
    <r>
      <rPr>
        <b/>
        <u/>
        <sz val="12"/>
        <color theme="0" tint="-0.499984740745262"/>
        <rFont val="Arial"/>
        <family val="2"/>
      </rPr>
      <t>G</t>
    </r>
    <r>
      <rPr>
        <b/>
        <sz val="12"/>
        <color theme="0" tint="-0.499984740745262"/>
        <rFont val="Arial"/>
        <family val="2"/>
      </rPr>
      <t>eldbeschaffungskosten</t>
    </r>
  </si>
  <si>
    <r>
      <t xml:space="preserve">Renten, dauernde </t>
    </r>
    <r>
      <rPr>
        <b/>
        <u/>
        <sz val="12"/>
        <color theme="0" tint="-0.499984740745262"/>
        <rFont val="Arial"/>
        <family val="2"/>
      </rPr>
      <t>L</t>
    </r>
    <r>
      <rPr>
        <b/>
        <sz val="12"/>
        <color theme="0" tint="-0.499984740745262"/>
        <rFont val="Arial"/>
        <family val="2"/>
      </rPr>
      <t>asten</t>
    </r>
  </si>
  <si>
    <r>
      <rPr>
        <b/>
        <u/>
        <sz val="12"/>
        <color theme="0" tint="-0.499984740745262"/>
        <rFont val="Arial"/>
        <family val="2"/>
      </rPr>
      <t>E</t>
    </r>
    <r>
      <rPr>
        <b/>
        <sz val="12"/>
        <color theme="0" tint="-0.499984740745262"/>
        <rFont val="Arial"/>
        <family val="2"/>
      </rPr>
      <t>rhaltungsaufwendungen</t>
    </r>
  </si>
  <si>
    <r>
      <rPr>
        <b/>
        <u/>
        <sz val="12"/>
        <color theme="0" tint="-0.499984740745262"/>
        <rFont val="Arial"/>
        <family val="2"/>
      </rPr>
      <t>B</t>
    </r>
    <r>
      <rPr>
        <b/>
        <sz val="12"/>
        <color theme="0" tint="-0.499984740745262"/>
        <rFont val="Arial"/>
        <family val="2"/>
      </rPr>
      <t>etriebskosten</t>
    </r>
  </si>
  <si>
    <r>
      <rPr>
        <b/>
        <u/>
        <sz val="12"/>
        <color theme="0" tint="-0.499984740745262"/>
        <rFont val="Arial"/>
        <family val="2"/>
      </rPr>
      <t>V</t>
    </r>
    <r>
      <rPr>
        <b/>
        <sz val="12"/>
        <color theme="0" tint="-0.499984740745262"/>
        <rFont val="Arial"/>
        <family val="2"/>
      </rPr>
      <t>erwaltungskosten</t>
    </r>
  </si>
  <si>
    <r>
      <rPr>
        <b/>
        <u/>
        <sz val="12"/>
        <color theme="0" tint="-0.499984740745262"/>
        <rFont val="Arial"/>
        <family val="2"/>
      </rPr>
      <t>S</t>
    </r>
    <r>
      <rPr>
        <b/>
        <sz val="12"/>
        <color theme="0" tint="-0.499984740745262"/>
        <rFont val="Arial"/>
        <family val="2"/>
      </rPr>
      <t>onstiges | Hausgeld | GwG</t>
    </r>
  </si>
  <si>
    <r>
      <t>Kapitaleinsatz</t>
    </r>
    <r>
      <rPr>
        <b/>
        <sz val="10"/>
        <color theme="0" tint="-0.499984740745262"/>
        <rFont val="Arial"/>
        <family val="2"/>
      </rPr>
      <t xml:space="preserve"> im laufenden Jahr</t>
    </r>
  </si>
  <si>
    <r>
      <t>Eigenkapital</t>
    </r>
    <r>
      <rPr>
        <b/>
        <sz val="10"/>
        <color theme="0" tint="-0.499984740745262"/>
        <rFont val="Arial"/>
        <family val="2"/>
      </rPr>
      <t xml:space="preserve"> im laufenden Jahr</t>
    </r>
  </si>
  <si>
    <t>[-] Erhöhung / [+] Reduktion</t>
  </si>
  <si>
    <t>Gewinn</t>
  </si>
  <si>
    <r>
      <t>Immobilienvermögen</t>
    </r>
    <r>
      <rPr>
        <b/>
        <sz val="8"/>
        <color theme="0" tint="-0.499984740745262"/>
        <rFont val="Arial"/>
        <family val="2"/>
      </rPr>
      <t xml:space="preserve">  (nach Darlehn)</t>
    </r>
  </si>
  <si>
    <t>Geldmittel &amp; Verbindlichkeiten</t>
  </si>
  <si>
    <t>[+] Abschöpfung / [-] Investment</t>
  </si>
  <si>
    <t>Deckblatt EkSt-V</t>
  </si>
  <si>
    <t xml:space="preserve"> ^ Kurzbezeichnung</t>
  </si>
  <si>
    <t xml:space="preserve">Namen des Eigentümers eintragen ^    </t>
  </si>
  <si>
    <t xml:space="preserve"> Gültigkeitsjahr eintragen &gt;</t>
  </si>
  <si>
    <t xml:space="preserve">Eigentumswohnung </t>
  </si>
  <si>
    <t xml:space="preserve"> ^ Straße und Hausnummer der Immobilie eintragen</t>
  </si>
  <si>
    <t xml:space="preserve"> ^ Baujahr eintragen</t>
  </si>
  <si>
    <t xml:space="preserve"> ^ Postleitzahl und Ort der Immobilie eintragen</t>
  </si>
  <si>
    <t xml:space="preserve"> ^ Eigentums-Teil eintragen</t>
  </si>
  <si>
    <t xml:space="preserve"> ^ Grundbuchnummer (Ort und Blatt) der Liegenschaft eintragen</t>
  </si>
  <si>
    <t xml:space="preserve">Grundsteuer-Aktenzeichen eintragen ^ </t>
  </si>
  <si>
    <t xml:space="preserve"> ^ Flurstücknummer der Liegenschaft eintragen</t>
  </si>
  <si>
    <t>Gesamtfläche 2.500 m²</t>
  </si>
  <si>
    <t xml:space="preserve"> ^ Gesamtfläche der Liegenschaft eintragen</t>
  </si>
  <si>
    <t xml:space="preserve">Wohnfläche eintragen ^ </t>
  </si>
  <si>
    <t>Anteil 75/1.000</t>
  </si>
  <si>
    <t xml:space="preserve"> ^ Anteil der Immobilie an der Liegenschaft eintragen</t>
  </si>
  <si>
    <t xml:space="preserve">FeWo/kurz: 'ja' oder 'nein' eintragen ^ </t>
  </si>
  <si>
    <t xml:space="preserve"> ^ Bodenrichtwert der Gemeinde für dieses Flurstück eintragen</t>
  </si>
  <si>
    <t xml:space="preserve">Angehörige: 'ja' oder 'nein' eintragen ^ </t>
  </si>
  <si>
    <t xml:space="preserve">Wirtschafts-ID eintragen ^ </t>
  </si>
  <si>
    <t xml:space="preserve">Mieter-Namen eintragen ^ </t>
  </si>
  <si>
    <t xml:space="preserve">^ den aktuellen Vertragsstand eintragen </t>
  </si>
  <si>
    <r>
      <rPr>
        <b/>
        <u/>
        <sz val="12"/>
        <color theme="0" tint="-0.499984740745262"/>
        <rFont val="Arial"/>
        <family val="2"/>
      </rPr>
      <t>A</t>
    </r>
    <r>
      <rPr>
        <b/>
        <sz val="12"/>
        <color theme="0" tint="-0.499984740745262"/>
        <rFont val="Arial"/>
        <family val="2"/>
      </rPr>
      <t>fA</t>
    </r>
    <r>
      <rPr>
        <b/>
        <sz val="8"/>
        <color theme="0" tint="-0.499984740745262"/>
        <rFont val="Arial"/>
        <family val="2"/>
      </rPr>
      <t xml:space="preserve"> </t>
    </r>
    <r>
      <rPr>
        <b/>
        <sz val="12"/>
        <color theme="0" tint="-0.499984740745262"/>
        <rFont val="Arial"/>
        <family val="2"/>
      </rPr>
      <t>Gebäude</t>
    </r>
  </si>
  <si>
    <r>
      <t>AfA</t>
    </r>
    <r>
      <rPr>
        <b/>
        <sz val="8"/>
        <color theme="0" tint="-0.499984740745262"/>
        <rFont val="Arial"/>
        <family val="2"/>
      </rPr>
      <t xml:space="preserve"> </t>
    </r>
    <r>
      <rPr>
        <b/>
        <sz val="12"/>
        <color theme="0" tint="-0.499984740745262"/>
        <rFont val="Arial"/>
        <family val="2"/>
      </rPr>
      <t>bewegliche</t>
    </r>
    <r>
      <rPr>
        <b/>
        <sz val="8"/>
        <color theme="0" tint="-0.499984740745262"/>
        <rFont val="Arial"/>
        <family val="2"/>
      </rPr>
      <t xml:space="preserve"> </t>
    </r>
    <r>
      <rPr>
        <b/>
        <u/>
        <sz val="12"/>
        <color theme="0" tint="-0.499984740745262"/>
        <rFont val="Arial"/>
        <family val="2"/>
      </rPr>
      <t>W</t>
    </r>
    <r>
      <rPr>
        <b/>
        <sz val="12"/>
        <color theme="0" tint="-0.499984740745262"/>
        <rFont val="Arial"/>
        <family val="2"/>
      </rPr>
      <t>irtschaftsgüter</t>
    </r>
  </si>
  <si>
    <t xml:space="preserve">Aufstellung </t>
  </si>
  <si>
    <r>
      <t xml:space="preserve">Die obigen gelben Felder können </t>
    </r>
    <r>
      <rPr>
        <b/>
        <sz val="16"/>
        <color rgb="FFC00000"/>
        <rFont val="Arial"/>
        <family val="2"/>
      </rPr>
      <t xml:space="preserve">ausgefüllt </t>
    </r>
    <r>
      <rPr>
        <b/>
        <sz val="16"/>
        <color rgb="FF002060"/>
        <rFont val="Arial"/>
        <family val="2"/>
      </rPr>
      <t>oder</t>
    </r>
    <r>
      <rPr>
        <b/>
        <sz val="16"/>
        <color rgb="FFC00000"/>
        <rFont val="Arial"/>
        <family val="2"/>
      </rPr>
      <t xml:space="preserve"> selektiert </t>
    </r>
    <r>
      <rPr>
        <b/>
        <sz val="16"/>
        <color rgb="FF002060"/>
        <rFont val="Arial"/>
        <family val="2"/>
      </rPr>
      <t>werden.</t>
    </r>
  </si>
  <si>
    <t>Die anderen Felder werden vom Programm automatisch berechnet.</t>
  </si>
  <si>
    <t>Die Anwendung wurde entsprechend den geltenden Gesetze erstellt und getestet. Der Ersteller übernimmt jedoch keine Gewähr.</t>
  </si>
  <si>
    <t>Der Anwender ist für  Eintragungen und Änderungen selbst verantwortlich.  Dies wird durch Nutzung der Anwendung akzeptiert.</t>
  </si>
  <si>
    <t>Arbeitsblätter</t>
  </si>
  <si>
    <t>Pos</t>
  </si>
  <si>
    <t>Standard-Blatt</t>
  </si>
  <si>
    <t>Miete Eigentumswohnung</t>
  </si>
  <si>
    <t>^25/01</t>
  </si>
  <si>
    <t>01_M_01</t>
  </si>
  <si>
    <t>selektieren!</t>
  </si>
  <si>
    <t>^ Buchung</t>
  </si>
  <si>
    <t>^ Beschreibung des Vorgangs</t>
  </si>
  <si>
    <t xml:space="preserve"> Zusatz-Info ^</t>
  </si>
  <si>
    <t>^ Beleg-Nr.</t>
  </si>
  <si>
    <t xml:space="preserve">negative € ^  </t>
  </si>
  <si>
    <t xml:space="preserve">positive € ^  </t>
  </si>
  <si>
    <t xml:space="preserve"> &lt; eintragen</t>
  </si>
  <si>
    <t>Es können sowohl bereits erfolgte Vorgänge als auch noch geplante Vorgänge (ohne Datum!) erfasst werden.</t>
  </si>
  <si>
    <t>Es werden  nur die
Zahlungsvorgänge
angeboten, die  für
dieses Arbeitsblatt
auch möglich sind</t>
  </si>
  <si>
    <t xml:space="preserve">Zahlungsvorgang über das Giro-Konto &gt; </t>
  </si>
  <si>
    <t xml:space="preserve">  Hiermit  wird  unterschieden, ob  der  Vorgang
  bereits  abgeschlossen  (= fakturiert)  ist oder
  lediglich  nur  geplant wurde  ('Quelle' = 'leer').
  Die Verarbeitung in den weiterführenden Tabs 
  erfolgt  aufgrund  dieser  Kennzeichnung und
  ist zur korrekten Berechnungen unabdingbar.</t>
  </si>
  <si>
    <t xml:space="preserve">Zahlungsvorgang mit der Kreditkarte &gt; </t>
  </si>
  <si>
    <t xml:space="preserve">Zahlungsvorgang mit Bargeld oder anderweitig &gt; </t>
  </si>
  <si>
    <t xml:space="preserve">Zahlungsvorgang über die Rücklage &gt; </t>
  </si>
  <si>
    <t xml:space="preserve">Zahlungsvorgang über ein Immobiliendarlehn &gt; </t>
  </si>
  <si>
    <t xml:space="preserve">Zahlungsvorgang über ein sonstiges Darlehn &gt; </t>
  </si>
  <si>
    <t>KAP-Kredit</t>
  </si>
  <si>
    <r>
      <t xml:space="preserve">   Tab ausblenden:
</t>
    </r>
    <r>
      <rPr>
        <b/>
        <sz val="6"/>
        <color rgb="FF006666"/>
        <rFont val="Arial"/>
        <family val="2"/>
      </rPr>
      <t xml:space="preserve">   &gt; Tab selektieren
   &gt; 'ausblenden'</t>
    </r>
  </si>
  <si>
    <t>Besondere Blätter:</t>
  </si>
  <si>
    <t>AfA Gebäude | Wirtschaftsgut</t>
  </si>
  <si>
    <t>^ kein Datum</t>
  </si>
  <si>
    <t>^ AfA für Wohnung | Wirtschaftsgut</t>
  </si>
  <si>
    <t>^ feste Werte ^</t>
  </si>
  <si>
    <t xml:space="preserve">            ^ ------------------------ ausfüllen wie im Standard-Blatt beschrieben  ------------------------^</t>
  </si>
  <si>
    <t xml:space="preserve">                 ^</t>
  </si>
  <si>
    <t xml:space="preserve">        ^</t>
  </si>
  <si>
    <t xml:space="preserve">Tilgung für das Immobiliendarlehn         </t>
  </si>
  <si>
    <t xml:space="preserve"> Tilgung für den Kapitalkredit</t>
  </si>
  <si>
    <t>Zeilen hinzufügen</t>
  </si>
  <si>
    <t>Zeilen einfügen</t>
  </si>
  <si>
    <t>Zeilen löschen</t>
  </si>
  <si>
    <t>Die zu löschende(n) Zeile(n) markieren und unter 'Start' im Block 'Zellen':</t>
  </si>
  <si>
    <t>Die Zellen-Formeln müssen korrigiert werden!</t>
  </si>
  <si>
    <t>korigieren!</t>
  </si>
  <si>
    <t>bis hierher ziehen!</t>
  </si>
  <si>
    <t>Diese Zeilen (und eventuell nachfolgende Zeilen ohne roten Rand) müssen wie folgt korrigiert werden:</t>
  </si>
  <si>
    <r>
      <t xml:space="preserve">Objekte und Anlagen    </t>
    </r>
    <r>
      <rPr>
        <b/>
        <sz val="16"/>
        <color theme="0" tint="-0.499984740745262"/>
        <rFont val="Arial"/>
        <family val="2"/>
      </rPr>
      <t>sowie</t>
    </r>
    <r>
      <rPr>
        <b/>
        <sz val="16"/>
        <color rgb="FFC00000"/>
        <rFont val="Arial"/>
        <family val="2"/>
      </rPr>
      <t xml:space="preserve">    Controlling/Kennzahlen</t>
    </r>
  </si>
  <si>
    <t>Objekte und Anlagen</t>
  </si>
  <si>
    <t>&lt; die Bezeichnung des Abschreibungs-Objekts eintragen</t>
  </si>
  <si>
    <t>&lt; Nutzungsdauer eintragen</t>
  </si>
  <si>
    <t>&lt; Anschaffungsdatum eintragen</t>
  </si>
  <si>
    <t>&lt; Anschaffungskosten eintragen</t>
  </si>
  <si>
    <t>&lt; Zugänge (+) oder Abgänge (-) eintragen</t>
  </si>
  <si>
    <t>&lt; Abschreibungssatz eintragen</t>
  </si>
  <si>
    <t>&lt; Abschreibungsende-Monat eintragen</t>
  </si>
  <si>
    <t>&lt; kumulierte AfA (Stand Vorjahresende) eintragen</t>
  </si>
  <si>
    <r>
      <t xml:space="preserve">Sonder-AfA             </t>
    </r>
    <r>
      <rPr>
        <b/>
        <sz val="8"/>
        <color theme="0" tint="-0.499984740745262"/>
        <rFont val="Arial"/>
        <family val="2"/>
      </rPr>
      <t>[-]</t>
    </r>
  </si>
  <si>
    <t>&lt; Sonder-AfA eintragen</t>
  </si>
  <si>
    <t>:</t>
  </si>
  <si>
    <t>&lt; Vorjahres-Endstand aus letzter Anlage V eintragen</t>
  </si>
  <si>
    <r>
      <t xml:space="preserve">Eigenkapital </t>
    </r>
    <r>
      <rPr>
        <b/>
        <sz val="10"/>
        <color theme="0" tint="-0.499984740745262"/>
        <rFont val="Arial"/>
        <family val="2"/>
      </rPr>
      <t xml:space="preserve"> Abschöpfung/Investment</t>
    </r>
  </si>
  <si>
    <r>
      <t>Ende</t>
    </r>
    <r>
      <rPr>
        <b/>
        <sz val="8"/>
        <color rgb="FF006666"/>
        <rFont val="Arial"/>
        <family val="2"/>
      </rPr>
      <t xml:space="preserve"> </t>
    </r>
    <r>
      <rPr>
        <b/>
        <sz val="11"/>
        <color rgb="FF006666"/>
        <rFont val="Arial"/>
        <family val="2"/>
      </rPr>
      <t>Vorjahr</t>
    </r>
  </si>
  <si>
    <t xml:space="preserve">Link: vdp-Immobilienpreisindex - vdp - Verband Deutscher Pfandbriefbanken </t>
  </si>
  <si>
    <t>&lt; vdp-Index | Datum Kaufvertrag | Kaufpreis eintragen</t>
  </si>
  <si>
    <t>&lt; vdp-Index aus Quartal | referenziertes Quartal (Jahresende/aktuell) eintragen</t>
  </si>
  <si>
    <r>
      <rPr>
        <sz val="20"/>
        <color rgb="FFC00000"/>
        <rFont val="Algerian"/>
        <family val="5"/>
      </rPr>
      <t>€</t>
    </r>
    <r>
      <rPr>
        <sz val="16"/>
        <color rgb="FF006666"/>
        <rFont val="Algerian"/>
        <family val="5"/>
      </rPr>
      <t>FLUX</t>
    </r>
  </si>
  <si>
    <r>
      <rPr>
        <sz val="20"/>
        <color rgb="FFC00000"/>
        <rFont val="Algerian"/>
        <family val="5"/>
      </rPr>
      <t>€</t>
    </r>
    <r>
      <rPr>
        <sz val="12"/>
        <color rgb="FF006666"/>
        <rFont val="Algerian"/>
        <family val="5"/>
      </rPr>
      <t>FLUX</t>
    </r>
  </si>
  <si>
    <t>Beleihungrechnung</t>
  </si>
  <si>
    <t>3.OG #08 &amp; TG #08</t>
  </si>
  <si>
    <r>
      <t xml:space="preserve"> Datum '</t>
    </r>
    <r>
      <rPr>
        <u/>
        <sz val="8"/>
        <color rgb="FFC00000"/>
        <rFont val="Arial"/>
        <family val="2"/>
      </rPr>
      <t>letzte Änderung</t>
    </r>
    <r>
      <rPr>
        <sz val="8"/>
        <color rgb="FFC00000"/>
        <rFont val="Arial"/>
        <family val="2"/>
      </rPr>
      <t xml:space="preserve">' eintragen ^  </t>
    </r>
  </si>
  <si>
    <r>
      <t>'</t>
    </r>
    <r>
      <rPr>
        <u/>
        <sz val="8"/>
        <color theme="8" tint="-0.499984740745262"/>
        <rFont val="Arial"/>
        <family val="2"/>
      </rPr>
      <t>Jahresende</t>
    </r>
    <r>
      <rPr>
        <sz val="8"/>
        <color rgb="FFC00000"/>
        <rFont val="Arial"/>
        <family val="2"/>
      </rPr>
      <t>' | '</t>
    </r>
    <r>
      <rPr>
        <u/>
        <sz val="8"/>
        <color theme="8" tint="-0.499984740745262"/>
        <rFont val="Arial"/>
        <family val="2"/>
      </rPr>
      <t>aktuell</t>
    </r>
    <r>
      <rPr>
        <sz val="8"/>
        <color rgb="FFC00000"/>
        <rFont val="Arial"/>
        <family val="2"/>
      </rPr>
      <t xml:space="preserve">' selektieren ^ </t>
    </r>
  </si>
  <si>
    <r>
      <t>Mit '</t>
    </r>
    <r>
      <rPr>
        <sz val="8"/>
        <color rgb="FFC00000"/>
        <rFont val="Arial"/>
        <family val="2"/>
      </rPr>
      <t>^</t>
    </r>
    <r>
      <rPr>
        <sz val="8"/>
        <color theme="8" tint="-0.499984740745262"/>
        <rFont val="Arial"/>
        <family val="2"/>
      </rPr>
      <t>' wird das Datum einer möglichen gesetzlichen Mieterhöhumg nach 15 Monaten angezeigt:</t>
    </r>
  </si>
  <si>
    <r>
      <t xml:space="preserve"> ^ '</t>
    </r>
    <r>
      <rPr>
        <u/>
        <sz val="8"/>
        <color theme="8" tint="-0.499984740745262"/>
        <rFont val="Arial"/>
        <family val="2"/>
      </rPr>
      <t>geplant</t>
    </r>
    <r>
      <rPr>
        <sz val="8"/>
        <color rgb="FFC00000"/>
        <rFont val="Arial"/>
        <family val="2"/>
      </rPr>
      <t>', '</t>
    </r>
    <r>
      <rPr>
        <u/>
        <sz val="8"/>
        <color theme="8" tint="-0.499984740745262"/>
        <rFont val="Arial"/>
        <family val="2"/>
      </rPr>
      <t>in Arbeit</t>
    </r>
    <r>
      <rPr>
        <sz val="8"/>
        <color rgb="FFC00000"/>
        <rFont val="Arial"/>
        <family val="2"/>
      </rPr>
      <t>' oder '</t>
    </r>
    <r>
      <rPr>
        <u/>
        <sz val="8"/>
        <color theme="8" tint="-0.499984740745262"/>
        <rFont val="Arial"/>
        <family val="2"/>
      </rPr>
      <t>final</t>
    </r>
    <r>
      <rPr>
        <sz val="8"/>
        <color rgb="FFC00000"/>
        <rFont val="Arial"/>
        <family val="2"/>
      </rPr>
      <t>' selektieren</t>
    </r>
  </si>
  <si>
    <r>
      <t xml:space="preserve">Sprung zum Tab 'EkSt-V' </t>
    </r>
    <r>
      <rPr>
        <i/>
        <sz val="8"/>
        <color rgb="FF969696"/>
        <rFont val="Arial"/>
        <family val="2"/>
      </rPr>
      <t xml:space="preserve"> </t>
    </r>
    <r>
      <rPr>
        <i/>
        <sz val="8"/>
        <color theme="0" tint="-0.249977111117893"/>
        <rFont val="Arial"/>
        <family val="2"/>
      </rPr>
      <t>.</t>
    </r>
    <r>
      <rPr>
        <i/>
        <sz val="8"/>
        <color rgb="FFC00000"/>
        <rFont val="Arial"/>
        <family val="2"/>
      </rPr>
      <t xml:space="preserve">
durch anklicken  &gt;</t>
    </r>
  </si>
  <si>
    <r>
      <t>Hierbei ist wichtig, dass die Zelle '</t>
    </r>
    <r>
      <rPr>
        <sz val="10"/>
        <color rgb="FF002060"/>
        <rFont val="Arial"/>
        <family val="2"/>
      </rPr>
      <t>Quelle</t>
    </r>
    <r>
      <rPr>
        <sz val="10"/>
        <color rgb="FFC00000"/>
        <rFont val="Arial"/>
        <family val="2"/>
      </rPr>
      <t>' erst selektiert wird, wenn der Vorgang bereits erfolgt ist (mit Datum!):</t>
    </r>
  </si>
  <si>
    <r>
      <t xml:space="preserve"> &lt; </t>
    </r>
    <r>
      <rPr>
        <u/>
        <sz val="8"/>
        <color theme="8" tint="-0.499984740745262"/>
        <rFont val="Arial"/>
        <family val="2"/>
      </rPr>
      <t>x</t>
    </r>
    <r>
      <rPr>
        <sz val="8"/>
        <color rgb="FFC00000"/>
        <rFont val="Arial"/>
        <family val="2"/>
      </rPr>
      <t xml:space="preserve"> (</t>
    </r>
    <r>
      <rPr>
        <sz val="8"/>
        <color rgb="FFC00000"/>
        <rFont val="Wingdings"/>
        <charset val="2"/>
      </rPr>
      <t>x</t>
    </r>
    <r>
      <rPr>
        <sz val="8"/>
        <color rgb="FFC00000"/>
        <rFont val="Arial"/>
        <family val="2"/>
      </rPr>
      <t>) für '</t>
    </r>
    <r>
      <rPr>
        <u/>
        <sz val="8"/>
        <color rgb="FFC00000"/>
        <rFont val="Arial"/>
        <family val="2"/>
      </rPr>
      <t>Blatt ist ungenutzt</t>
    </r>
    <r>
      <rPr>
        <sz val="8"/>
        <color rgb="FFC00000"/>
        <rFont val="Arial"/>
        <family val="2"/>
      </rPr>
      <t xml:space="preserve">' oder </t>
    </r>
    <r>
      <rPr>
        <u/>
        <sz val="8"/>
        <color theme="8" tint="-0.499984740745262"/>
        <rFont val="Arial"/>
        <family val="2"/>
      </rPr>
      <t>ü</t>
    </r>
    <r>
      <rPr>
        <sz val="8"/>
        <color rgb="FFC00000"/>
        <rFont val="Arial"/>
        <family val="2"/>
      </rPr>
      <t xml:space="preserve"> (</t>
    </r>
    <r>
      <rPr>
        <sz val="8"/>
        <color rgb="FFC00000"/>
        <rFont val="Wingdings"/>
        <charset val="2"/>
      </rPr>
      <t>ü</t>
    </r>
    <r>
      <rPr>
        <sz val="8"/>
        <color rgb="FFC00000"/>
        <rFont val="Arial"/>
        <family val="2"/>
      </rPr>
      <t>) für '</t>
    </r>
    <r>
      <rPr>
        <u/>
        <sz val="8"/>
        <color rgb="FFC00000"/>
        <rFont val="Arial"/>
        <family val="2"/>
      </rPr>
      <t>Blatt wird verwendet</t>
    </r>
    <r>
      <rPr>
        <sz val="8"/>
        <color rgb="FFC00000"/>
        <rFont val="Arial"/>
        <family val="2"/>
      </rPr>
      <t>' selektieren</t>
    </r>
  </si>
  <si>
    <r>
      <t xml:space="preserve"> Ist </t>
    </r>
    <r>
      <rPr>
        <sz val="8"/>
        <color theme="8" tint="-0.499984740745262"/>
        <rFont val="Wingdings"/>
        <charset val="2"/>
      </rPr>
      <t>x</t>
    </r>
    <r>
      <rPr>
        <sz val="8"/>
        <color theme="8" tint="-0.499984740745262"/>
        <rFont val="Arial"/>
        <family val="2"/>
      </rPr>
      <t xml:space="preserve"> selektiert, wird das Blatt grau und kann ausgeblendet werden. Dann wird auch die zugehörige Zeile in Tab '</t>
    </r>
    <r>
      <rPr>
        <sz val="8"/>
        <color theme="0" tint="-4.9989318521683403E-2"/>
        <rFont val="Arial"/>
        <family val="2"/>
      </rPr>
      <t>EkSt-V</t>
    </r>
    <r>
      <rPr>
        <sz val="8"/>
        <color theme="8" tint="-0.499984740745262"/>
        <rFont val="Arial"/>
        <family val="2"/>
      </rPr>
      <t>' grau.</t>
    </r>
  </si>
  <si>
    <r>
      <t xml:space="preserve">  ^ Wert eintragen oder mit </t>
    </r>
    <r>
      <rPr>
        <sz val="8"/>
        <color theme="8" tint="-0.499984740745262"/>
        <rFont val="Arial"/>
        <family val="2"/>
      </rPr>
      <t>Tab 18_O</t>
    </r>
    <r>
      <rPr>
        <sz val="8"/>
        <color rgb="FFC00000"/>
        <rFont val="Arial"/>
        <family val="2"/>
      </rPr>
      <t xml:space="preserve"> verknüpfen</t>
    </r>
  </si>
  <si>
    <r>
      <t>Zelle '</t>
    </r>
    <r>
      <rPr>
        <i/>
        <u/>
        <sz val="9"/>
        <color theme="9" tint="-0.499984740745262"/>
        <rFont val="Arial"/>
        <family val="2"/>
      </rPr>
      <t>Zeilen einfügen</t>
    </r>
    <r>
      <rPr>
        <sz val="9"/>
        <color theme="9" tint="-0.499984740745262"/>
        <rFont val="Arial"/>
        <family val="2"/>
      </rPr>
      <t>' markieren (evtl. erweitern) und unter '</t>
    </r>
    <r>
      <rPr>
        <u/>
        <sz val="9"/>
        <color theme="9" tint="-0.499984740745262"/>
        <rFont val="Arial"/>
        <family val="2"/>
      </rPr>
      <t>Start</t>
    </r>
    <r>
      <rPr>
        <sz val="9"/>
        <color theme="9" tint="-0.499984740745262"/>
        <rFont val="Arial"/>
        <family val="2"/>
      </rPr>
      <t>' im Block '</t>
    </r>
    <r>
      <rPr>
        <u/>
        <sz val="9"/>
        <color theme="9" tint="-0.499984740745262"/>
        <rFont val="Arial"/>
        <family val="2"/>
      </rPr>
      <t>Zellen</t>
    </r>
    <r>
      <rPr>
        <sz val="9"/>
        <color theme="9" tint="-0.499984740745262"/>
        <rFont val="Arial"/>
        <family val="2"/>
      </rPr>
      <t>':</t>
    </r>
  </si>
  <si>
    <r>
      <t>'</t>
    </r>
    <r>
      <rPr>
        <u/>
        <sz val="9"/>
        <color rgb="FFC00000"/>
        <rFont val="Arial"/>
        <family val="2"/>
      </rPr>
      <t>Einfügen</t>
    </r>
    <r>
      <rPr>
        <sz val="9"/>
        <color rgb="FFC00000"/>
        <rFont val="Arial"/>
        <family val="2"/>
      </rPr>
      <t>' &gt; '</t>
    </r>
    <r>
      <rPr>
        <u/>
        <sz val="9"/>
        <color rgb="FFC00000"/>
        <rFont val="Arial"/>
        <family val="2"/>
      </rPr>
      <t>Blattzeilen einfügen</t>
    </r>
    <r>
      <rPr>
        <sz val="9"/>
        <color rgb="FFC00000"/>
        <rFont val="Arial"/>
        <family val="2"/>
      </rPr>
      <t>' drücken</t>
    </r>
  </si>
  <si>
    <r>
      <t>'</t>
    </r>
    <r>
      <rPr>
        <u/>
        <sz val="9"/>
        <color rgb="FFC00000"/>
        <rFont val="Arial"/>
        <family val="2"/>
      </rPr>
      <t>Löschen</t>
    </r>
    <r>
      <rPr>
        <sz val="9"/>
        <color rgb="FFC00000"/>
        <rFont val="Arial"/>
        <family val="2"/>
      </rPr>
      <t>' &gt; '</t>
    </r>
    <r>
      <rPr>
        <u/>
        <sz val="9"/>
        <color rgb="FFC00000"/>
        <rFont val="Arial"/>
        <family val="2"/>
      </rPr>
      <t>Blattzeilen löschen</t>
    </r>
    <r>
      <rPr>
        <sz val="9"/>
        <color rgb="FFC00000"/>
        <rFont val="Arial"/>
        <family val="2"/>
      </rPr>
      <t>'  drücken</t>
    </r>
  </si>
  <si>
    <r>
      <t xml:space="preserve">Danach erscheinen in einigen Zeilen </t>
    </r>
    <r>
      <rPr>
        <u/>
        <sz val="10"/>
        <color rgb="FFC00000"/>
        <rFont val="Arial"/>
        <family val="2"/>
      </rPr>
      <t>rote Ränder</t>
    </r>
    <r>
      <rPr>
        <sz val="10"/>
        <color rgb="FF002060"/>
        <rFont val="Arial"/>
        <family val="2"/>
      </rPr>
      <t xml:space="preserve"> links und rechts:</t>
    </r>
  </si>
  <si>
    <r>
      <t xml:space="preserve">Die letzten korrekten Zellen vor den roten Rändern markieren, so dass die Zellen </t>
    </r>
    <r>
      <rPr>
        <u/>
        <sz val="9"/>
        <color rgb="FFC00000"/>
        <rFont val="Arial"/>
        <family val="2"/>
      </rPr>
      <t>direkt über den roten Rändern</t>
    </r>
    <r>
      <rPr>
        <sz val="9"/>
        <color rgb="FFC00000"/>
        <rFont val="Arial"/>
        <family val="2"/>
      </rPr>
      <t xml:space="preserve"> markiert sind!</t>
    </r>
  </si>
  <si>
    <r>
      <t>Die Markierung bis direkt über '</t>
    </r>
    <r>
      <rPr>
        <u/>
        <sz val="9"/>
        <color rgb="FFC00000"/>
        <rFont val="Arial"/>
        <family val="2"/>
      </rPr>
      <t>^</t>
    </r>
    <r>
      <rPr>
        <sz val="9"/>
        <color rgb="FFC00000"/>
        <rFont val="Arial"/>
        <family val="2"/>
      </rPr>
      <t xml:space="preserve"> </t>
    </r>
    <r>
      <rPr>
        <u/>
        <sz val="9"/>
        <color rgb="FFC00000"/>
        <rFont val="Arial"/>
        <family val="2"/>
      </rPr>
      <t>bis hierher ziehen!</t>
    </r>
    <r>
      <rPr>
        <sz val="9"/>
        <color rgb="FFC00000"/>
        <rFont val="Arial"/>
        <family val="2"/>
      </rPr>
      <t>' ziehen, auch wenn Zeilen keine roten Ränder haben!</t>
    </r>
  </si>
  <si>
    <r>
      <t xml:space="preserve">Sprung zum Tab 'EkSt-V' </t>
    </r>
    <r>
      <rPr>
        <i/>
        <sz val="8"/>
        <color theme="0" tint="-0.499984740745262"/>
        <rFont val="Arial"/>
        <family val="2"/>
      </rPr>
      <t xml:space="preserve"> .</t>
    </r>
    <r>
      <rPr>
        <i/>
        <sz val="8"/>
        <color theme="9" tint="0.59999389629810485"/>
        <rFont val="Arial"/>
        <family val="2"/>
      </rPr>
      <t xml:space="preserve">
durch anklicken  &gt;</t>
    </r>
  </si>
  <si>
    <r>
      <t>&lt; '</t>
    </r>
    <r>
      <rPr>
        <u/>
        <sz val="8"/>
        <color theme="8" tint="-0.499984740745262"/>
        <rFont val="Arial"/>
        <family val="2"/>
      </rPr>
      <t>Grundstück</t>
    </r>
    <r>
      <rPr>
        <sz val="8"/>
        <color rgb="FFC00000"/>
        <rFont val="Arial"/>
        <family val="2"/>
      </rPr>
      <t>', '</t>
    </r>
    <r>
      <rPr>
        <u/>
        <sz val="8"/>
        <color theme="8" tint="-0.499984740745262"/>
        <rFont val="Arial"/>
        <family val="2"/>
      </rPr>
      <t>Gebäude</t>
    </r>
    <r>
      <rPr>
        <sz val="8"/>
        <color rgb="FFC00000"/>
        <rFont val="Arial"/>
        <family val="2"/>
      </rPr>
      <t>', '</t>
    </r>
    <r>
      <rPr>
        <u/>
        <sz val="8"/>
        <color theme="8" tint="-0.499984740745262"/>
        <rFont val="Arial"/>
        <family val="2"/>
      </rPr>
      <t>Wirtschaftsgut</t>
    </r>
    <r>
      <rPr>
        <sz val="8"/>
        <color rgb="FFC00000"/>
        <rFont val="Arial"/>
        <family val="2"/>
      </rPr>
      <t>' oder '</t>
    </r>
    <r>
      <rPr>
        <u/>
        <sz val="8"/>
        <color theme="8" tint="-0.499984740745262"/>
        <rFont val="Arial"/>
        <family val="2"/>
      </rPr>
      <t>GWG</t>
    </r>
    <r>
      <rPr>
        <sz val="8"/>
        <color rgb="FFC00000"/>
        <rFont val="Arial"/>
        <family val="2"/>
      </rPr>
      <t>' selektieren</t>
    </r>
  </si>
  <si>
    <r>
      <t>&lt; Erinnerungswert '</t>
    </r>
    <r>
      <rPr>
        <u/>
        <sz val="8"/>
        <color theme="8" tint="-0.499984740745262"/>
        <rFont val="Arial"/>
        <family val="2"/>
      </rPr>
      <t>1</t>
    </r>
    <r>
      <rPr>
        <sz val="8"/>
        <color rgb="FFC00000"/>
        <rFont val="Arial"/>
        <family val="2"/>
      </rPr>
      <t>' oder '</t>
    </r>
    <r>
      <rPr>
        <u/>
        <sz val="8"/>
        <color theme="8" tint="-0.499984740745262"/>
        <rFont val="Arial"/>
        <family val="2"/>
      </rPr>
      <t>0</t>
    </r>
    <r>
      <rPr>
        <sz val="8"/>
        <color rgb="FFC00000"/>
        <rFont val="Arial"/>
        <family val="2"/>
      </rPr>
      <t>' eintragen</t>
    </r>
  </si>
  <si>
    <r>
      <t>&lt; '</t>
    </r>
    <r>
      <rPr>
        <u/>
        <sz val="8"/>
        <color theme="8" tint="-0.499984740745262"/>
        <rFont val="Arial"/>
        <family val="2"/>
      </rPr>
      <t>sofort</t>
    </r>
    <r>
      <rPr>
        <sz val="8"/>
        <color rgb="FFC00000"/>
        <rFont val="Arial"/>
        <family val="2"/>
      </rPr>
      <t>', '</t>
    </r>
    <r>
      <rPr>
        <u/>
        <sz val="8"/>
        <color theme="8" tint="-0.499984740745262"/>
        <rFont val="Arial"/>
        <family val="2"/>
      </rPr>
      <t>linear</t>
    </r>
    <r>
      <rPr>
        <sz val="8"/>
        <color rgb="FFC00000"/>
        <rFont val="Arial"/>
        <family val="2"/>
      </rPr>
      <t>', '</t>
    </r>
    <r>
      <rPr>
        <u/>
        <sz val="8"/>
        <color theme="8" tint="-0.499984740745262"/>
        <rFont val="Arial"/>
        <family val="2"/>
      </rPr>
      <t>degressiv</t>
    </r>
    <r>
      <rPr>
        <sz val="8"/>
        <color rgb="FFC00000"/>
        <rFont val="Arial"/>
        <family val="2"/>
      </rPr>
      <t>' oder '</t>
    </r>
    <r>
      <rPr>
        <u/>
        <sz val="8"/>
        <color theme="8" tint="-0.499984740745262"/>
        <rFont val="Arial"/>
        <family val="2"/>
      </rPr>
      <t>keine AfA</t>
    </r>
    <r>
      <rPr>
        <sz val="8"/>
        <color rgb="FFC00000"/>
        <rFont val="Arial"/>
        <family val="2"/>
      </rPr>
      <t>' selektieren</t>
    </r>
  </si>
  <si>
    <r>
      <t xml:space="preserve">&lt;  Betrag eintragen oder mit Steuerschätzer verknüpfen </t>
    </r>
    <r>
      <rPr>
        <sz val="8"/>
        <color rgb="FFC00000"/>
        <rFont val="Wingdings"/>
        <charset val="2"/>
      </rPr>
      <t>:</t>
    </r>
  </si>
  <si>
    <r>
      <rPr>
        <b/>
        <sz val="12"/>
        <color theme="0" tint="-0.499984740745262"/>
        <rFont val="Arial"/>
        <family val="2"/>
      </rPr>
      <t>Marktwert</t>
    </r>
    <r>
      <rPr>
        <b/>
        <sz val="12"/>
        <color rgb="FF002060"/>
        <rFont val="Arial"/>
        <family val="2"/>
      </rPr>
      <t xml:space="preserve"> </t>
    </r>
    <r>
      <rPr>
        <b/>
        <sz val="8"/>
        <color rgb="FF002060"/>
        <rFont val="Arial"/>
        <family val="2"/>
      </rPr>
      <t xml:space="preserve"> (Kapitalwert Mehrfamilienhäuser)</t>
    </r>
  </si>
  <si>
    <t>Korrektur</t>
  </si>
  <si>
    <t xml:space="preserve">Fremdkapital-Invest </t>
  </si>
  <si>
    <t>Investment-
Buchung:</t>
  </si>
  <si>
    <t xml:space="preserve">Plan und interner Invest </t>
  </si>
  <si>
    <t>Summe aus Rücklage</t>
  </si>
  <si>
    <r>
      <t xml:space="preserve">Erhöhung: </t>
    </r>
    <r>
      <rPr>
        <sz val="8"/>
        <color theme="8" tint="-0.499984740745262"/>
        <rFont val="Arial"/>
        <family val="2"/>
      </rPr>
      <t>^</t>
    </r>
    <r>
      <rPr>
        <sz val="8"/>
        <color rgb="FFC00000"/>
        <rFont val="Arial"/>
        <family val="2"/>
      </rPr>
      <t xml:space="preserve">, </t>
    </r>
    <r>
      <rPr>
        <sz val="8"/>
        <color theme="8" tint="-0.499984740745262"/>
        <rFont val="Arial"/>
        <family val="2"/>
      </rPr>
      <t>-</t>
    </r>
    <r>
      <rPr>
        <sz val="8"/>
        <color rgb="FFC00000"/>
        <rFont val="Arial"/>
        <family val="2"/>
      </rPr>
      <t xml:space="preserve">, </t>
    </r>
    <r>
      <rPr>
        <sz val="8"/>
        <color theme="8" tint="-0.499984740745262"/>
        <rFont val="Arial"/>
        <family val="2"/>
      </rPr>
      <t>°</t>
    </r>
    <r>
      <rPr>
        <sz val="8"/>
        <color rgb="FFC00000"/>
        <rFont val="Arial"/>
        <family val="2"/>
      </rPr>
      <t xml:space="preserve">  oder </t>
    </r>
    <r>
      <rPr>
        <sz val="8"/>
        <color theme="8" tint="-0.499984740745262"/>
        <rFont val="Arial"/>
        <family val="2"/>
      </rPr>
      <t>leer</t>
    </r>
    <r>
      <rPr>
        <sz val="8"/>
        <color rgb="FFC00000"/>
        <rFont val="Arial"/>
        <family val="2"/>
      </rPr>
      <t xml:space="preserve"> selektieren</t>
    </r>
  </si>
  <si>
    <t>X</t>
  </si>
  <si>
    <t>14_D</t>
  </si>
  <si>
    <t>15_K</t>
  </si>
  <si>
    <t>16_R</t>
  </si>
  <si>
    <t>Kauf/Anschaffung von Anlagen</t>
  </si>
  <si>
    <t>Rücklage [-] Zuführung und [+] Entnahme</t>
  </si>
  <si>
    <t>Immo-Darl</t>
  </si>
  <si>
    <t>Kap-Kredit</t>
  </si>
  <si>
    <t>&lt; Datum des Letzten Abgleichs eintragen</t>
  </si>
  <si>
    <t>&lt; Betrag des Stands des letzten Abgleichs eintragen</t>
  </si>
  <si>
    <t>Geldfluss:</t>
  </si>
  <si>
    <r>
      <t xml:space="preserve"> Diese Bezeichnungen können geändert
 werden und sind dann in den einzelnen
 Blättern unter '</t>
    </r>
    <r>
      <rPr>
        <b/>
        <sz val="8"/>
        <color rgb="FF002060"/>
        <rFont val="Arial"/>
        <family val="2"/>
      </rPr>
      <t>Quelle</t>
    </r>
    <r>
      <rPr>
        <sz val="8"/>
        <color rgb="FFC00000"/>
        <rFont val="Arial"/>
        <family val="2"/>
      </rPr>
      <t xml:space="preserve">' auswählbar.
 </t>
    </r>
    <r>
      <rPr>
        <i/>
        <sz val="8"/>
        <color rgb="FFC00000"/>
        <rFont val="Arial"/>
        <family val="2"/>
      </rPr>
      <t xml:space="preserve">Beispiel: </t>
    </r>
    <r>
      <rPr>
        <b/>
        <i/>
        <strike/>
        <sz val="8"/>
        <color theme="9" tint="-0.499984740745262"/>
        <rFont val="Arial"/>
        <family val="2"/>
      </rPr>
      <t>Kreditkarte</t>
    </r>
    <r>
      <rPr>
        <i/>
        <sz val="8"/>
        <color rgb="FFC00000"/>
        <rFont val="Arial"/>
        <family val="2"/>
      </rPr>
      <t xml:space="preserve"> &gt; </t>
    </r>
    <r>
      <rPr>
        <b/>
        <i/>
        <sz val="8"/>
        <color theme="9" tint="-0.499984740745262"/>
        <rFont val="Arial"/>
        <family val="2"/>
      </rPr>
      <t>Kreditbank</t>
    </r>
  </si>
  <si>
    <t>Anlagen</t>
  </si>
  <si>
    <t>letzter</t>
  </si>
  <si>
    <t>Geldfluss
über</t>
  </si>
  <si>
    <t xml:space="preserve">     ^ Art der Immobilie</t>
  </si>
  <si>
    <t xml:space="preserve">Genaue Bezeichnung der Immobilie eintragen ^      </t>
  </si>
  <si>
    <r>
      <rPr>
        <b/>
        <u/>
        <sz val="8"/>
        <color theme="8" tint="-0.499984740745262"/>
        <rFont val="Arial"/>
        <family val="2"/>
      </rPr>
      <t>01.01.</t>
    </r>
    <r>
      <rPr>
        <sz val="8"/>
        <color rgb="FFC00000"/>
        <rFont val="Arial"/>
        <family val="2"/>
      </rPr>
      <t xml:space="preserve"> des Gültigkeitsjahres eintragen ^     </t>
    </r>
  </si>
  <si>
    <r>
      <t>I</t>
    </r>
    <r>
      <rPr>
        <b/>
        <sz val="8"/>
        <color theme="0" tint="-0.499984740745262"/>
        <rFont val="Arial"/>
        <family val="2"/>
      </rPr>
      <t xml:space="preserve">manuell  oder  </t>
    </r>
    <r>
      <rPr>
        <b/>
        <sz val="8"/>
        <color theme="0" tint="-0.499984740745262"/>
        <rFont val="Wingdings"/>
        <charset val="2"/>
      </rPr>
      <t>:</t>
    </r>
    <r>
      <rPr>
        <b/>
        <sz val="8"/>
        <color theme="0" tint="-0.499984740745262"/>
        <rFont val="Arial"/>
        <family val="2"/>
      </rPr>
      <t>externer Link</t>
    </r>
  </si>
  <si>
    <t>Notarieller Kaufvertrag am</t>
  </si>
  <si>
    <t>aktuelles Datum</t>
  </si>
  <si>
    <t>Boden</t>
  </si>
  <si>
    <t>angeschafft</t>
  </si>
  <si>
    <t>Notarvertrag</t>
  </si>
  <si>
    <t>Vertrag</t>
  </si>
  <si>
    <t>übernommen</t>
  </si>
  <si>
    <t xml:space="preserve">     ^ Datum des Notarvertrags eintragen</t>
  </si>
  <si>
    <t xml:space="preserve">     ^ Datum der Übernahme der Immobilie eintragen</t>
  </si>
  <si>
    <r>
      <t>wird kopiert aus Feld '</t>
    </r>
    <r>
      <rPr>
        <u/>
        <sz val="8"/>
        <color theme="1" tint="0.249977111117893"/>
        <rFont val="Arial"/>
        <family val="2"/>
      </rPr>
      <t>übernommen</t>
    </r>
    <r>
      <rPr>
        <sz val="8"/>
        <color theme="1" tint="0.249977111117893"/>
        <rFont val="Arial"/>
        <family val="2"/>
      </rPr>
      <t>'</t>
    </r>
  </si>
  <si>
    <t>Eingabe</t>
  </si>
  <si>
    <t>Jahresende nach Darlehn</t>
  </si>
  <si>
    <r>
      <t xml:space="preserve">Marktwert </t>
    </r>
    <r>
      <rPr>
        <b/>
        <sz val="8"/>
        <color rgb="FF002060"/>
        <rFont val="Arial"/>
        <family val="2"/>
      </rPr>
      <t xml:space="preserve"> (vdp-Kapitalwert Mehrfamilienhäuser)</t>
    </r>
  </si>
  <si>
    <r>
      <t>I</t>
    </r>
    <r>
      <rPr>
        <b/>
        <sz val="8"/>
        <color theme="0" tint="-0.499984740745262"/>
        <rFont val="Arial"/>
        <family val="2"/>
      </rPr>
      <t>manuell</t>
    </r>
  </si>
  <si>
    <t>Steuereingabe</t>
  </si>
  <si>
    <t>Marktwert aktuell (vdp)</t>
  </si>
  <si>
    <t xml:space="preserve">als Ferienwohnung vermietet </t>
  </si>
  <si>
    <t xml:space="preserve">kurzfristig vermietet </t>
  </si>
  <si>
    <t xml:space="preserve">vermietet an </t>
  </si>
  <si>
    <t>Geldfluss</t>
  </si>
  <si>
    <t>Geld</t>
  </si>
  <si>
    <t>Sel</t>
  </si>
  <si>
    <r>
      <rPr>
        <sz val="8"/>
        <color rgb="FFC00000"/>
        <rFont val="Arial"/>
        <family val="2"/>
      </rPr>
      <t>&lt;</t>
    </r>
    <r>
      <rPr>
        <sz val="8"/>
        <color rgb="FFFF0000"/>
        <rFont val="Arial"/>
        <family val="2"/>
      </rPr>
      <t xml:space="preserve"> </t>
    </r>
    <r>
      <rPr>
        <u/>
        <sz val="8"/>
        <color theme="8" tint="-0.499984740745262"/>
        <rFont val="Arial"/>
        <family val="2"/>
      </rPr>
      <t>wie Vorjahr</t>
    </r>
    <r>
      <rPr>
        <sz val="8"/>
        <color rgb="FFC00000"/>
        <rFont val="Arial"/>
        <family val="2"/>
      </rPr>
      <t>|</t>
    </r>
    <r>
      <rPr>
        <u/>
        <sz val="8"/>
        <color rgb="FF006666"/>
        <rFont val="Arial"/>
        <family val="2"/>
      </rPr>
      <t>Aufstellung</t>
    </r>
    <r>
      <rPr>
        <sz val="8"/>
        <color rgb="FFC00000"/>
        <rFont val="Arial"/>
        <family val="2"/>
      </rPr>
      <t>|</t>
    </r>
    <r>
      <rPr>
        <u/>
        <sz val="8"/>
        <color rgb="FF006666"/>
        <rFont val="Arial"/>
        <family val="2"/>
      </rPr>
      <t>Änderung</t>
    </r>
    <r>
      <rPr>
        <sz val="8"/>
        <color rgb="FFC00000"/>
        <rFont val="Arial"/>
        <family val="2"/>
      </rPr>
      <t>|</t>
    </r>
    <r>
      <rPr>
        <u/>
        <sz val="8"/>
        <color rgb="FF006666"/>
        <rFont val="Arial"/>
        <family val="2"/>
      </rPr>
      <t>Ende</t>
    </r>
  </si>
  <si>
    <r>
      <t xml:space="preserve">          ^ '</t>
    </r>
    <r>
      <rPr>
        <u/>
        <sz val="8"/>
        <color theme="8" tint="-0.499984740745262"/>
        <rFont val="Arial"/>
        <family val="2"/>
      </rPr>
      <t>wie Vorjahr</t>
    </r>
    <r>
      <rPr>
        <sz val="8"/>
        <color rgb="FFC00000"/>
        <rFont val="Arial"/>
        <family val="2"/>
      </rPr>
      <t>' oder '</t>
    </r>
    <r>
      <rPr>
        <u/>
        <sz val="8"/>
        <color theme="8" tint="-0.499984740745262"/>
        <rFont val="Arial"/>
        <family val="2"/>
      </rPr>
      <t>Aufstellung</t>
    </r>
    <r>
      <rPr>
        <sz val="8"/>
        <color rgb="FFC00000"/>
        <rFont val="Arial"/>
        <family val="2"/>
      </rPr>
      <t>' oder '</t>
    </r>
    <r>
      <rPr>
        <u/>
        <sz val="8"/>
        <color rgb="FF006666"/>
        <rFont val="Arial"/>
        <family val="2"/>
      </rPr>
      <t>Änderung</t>
    </r>
    <r>
      <rPr>
        <sz val="8"/>
        <color rgb="FFC00000"/>
        <rFont val="Arial"/>
        <family val="2"/>
      </rPr>
      <t>' oder '</t>
    </r>
    <r>
      <rPr>
        <u/>
        <sz val="8"/>
        <color rgb="FF006666"/>
        <rFont val="Arial"/>
        <family val="2"/>
      </rPr>
      <t>Ende</t>
    </r>
    <r>
      <rPr>
        <sz val="8"/>
        <color rgb="FFC00000"/>
        <rFont val="Arial"/>
        <family val="2"/>
      </rPr>
      <t>' selektieren</t>
    </r>
  </si>
  <si>
    <r>
      <t>&lt; '</t>
    </r>
    <r>
      <rPr>
        <u/>
        <sz val="8"/>
        <color theme="8" tint="-0.499984740745262"/>
        <rFont val="Arial"/>
        <family val="2"/>
      </rPr>
      <t>wie Vorjahr</t>
    </r>
    <r>
      <rPr>
        <sz val="8"/>
        <color rgb="FFC00000"/>
        <rFont val="Arial"/>
        <family val="2"/>
      </rPr>
      <t>' oder '</t>
    </r>
    <r>
      <rPr>
        <u/>
        <sz val="8"/>
        <color theme="8" tint="-0.499984740745262"/>
        <rFont val="Arial"/>
        <family val="2"/>
      </rPr>
      <t>Aufstellung</t>
    </r>
    <r>
      <rPr>
        <sz val="8"/>
        <color rgb="FFC00000"/>
        <rFont val="Arial"/>
        <family val="2"/>
      </rPr>
      <t>' oder '</t>
    </r>
    <r>
      <rPr>
        <u/>
        <sz val="8"/>
        <color rgb="FF006666"/>
        <rFont val="Arial"/>
        <family val="2"/>
      </rPr>
      <t>Änderung</t>
    </r>
    <r>
      <rPr>
        <sz val="8"/>
        <color rgb="FFC00000"/>
        <rFont val="Arial"/>
        <family val="2"/>
      </rPr>
      <t>' oder '</t>
    </r>
    <r>
      <rPr>
        <u/>
        <sz val="8"/>
        <color rgb="FF006666"/>
        <rFont val="Arial"/>
        <family val="2"/>
      </rPr>
      <t>Ende</t>
    </r>
    <r>
      <rPr>
        <sz val="8"/>
        <color rgb="FFC00000"/>
        <rFont val="Arial"/>
        <family val="2"/>
      </rPr>
      <t>' selektieren</t>
    </r>
  </si>
  <si>
    <r>
      <t xml:space="preserve">&lt; dieser Wert muss in Tab </t>
    </r>
    <r>
      <rPr>
        <u/>
        <sz val="8"/>
        <color rgb="FF7030A0"/>
        <rFont val="Arial"/>
        <family val="2"/>
      </rPr>
      <t>04-A</t>
    </r>
    <r>
      <rPr>
        <sz val="8"/>
        <color rgb="FF7030A0"/>
        <rFont val="Arial"/>
        <family val="2"/>
      </rPr>
      <t xml:space="preserve"> oder </t>
    </r>
    <r>
      <rPr>
        <u/>
        <sz val="8"/>
        <color rgb="FF7030A0"/>
        <rFont val="Arial"/>
        <family val="2"/>
      </rPr>
      <t>05-W</t>
    </r>
    <r>
      <rPr>
        <sz val="8"/>
        <color rgb="FF7030A0"/>
        <rFont val="Arial"/>
        <family val="2"/>
      </rPr>
      <t xml:space="preserve"> </t>
    </r>
    <r>
      <rPr>
        <b/>
        <sz val="8"/>
        <color rgb="FF7030A0"/>
        <rFont val="Arial"/>
        <family val="2"/>
      </rPr>
      <t>übertragen</t>
    </r>
    <r>
      <rPr>
        <sz val="8"/>
        <color rgb="FF7030A0"/>
        <rFont val="Arial"/>
        <family val="2"/>
      </rPr>
      <t xml:space="preserve"> oder </t>
    </r>
    <r>
      <rPr>
        <b/>
        <sz val="8"/>
        <color rgb="FF7030A0"/>
        <rFont val="Arial"/>
        <family val="2"/>
      </rPr>
      <t>verknüpft</t>
    </r>
    <r>
      <rPr>
        <sz val="8"/>
        <color rgb="FF7030A0"/>
        <rFont val="Arial"/>
        <family val="2"/>
      </rPr>
      <t xml:space="preserve"> werden!</t>
    </r>
  </si>
  <si>
    <t>Kredit.Darlehn</t>
  </si>
  <si>
    <t>Steuer</t>
  </si>
  <si>
    <t>F Fremdkapital</t>
  </si>
  <si>
    <t>F.Kredit</t>
  </si>
  <si>
    <t>F.Darlehn</t>
  </si>
  <si>
    <r>
      <t>&lt; '</t>
    </r>
    <r>
      <rPr>
        <u/>
        <sz val="8"/>
        <color theme="8" tint="-0.499984740745262"/>
        <rFont val="Arial"/>
        <family val="2"/>
      </rPr>
      <t>sofort</t>
    </r>
    <r>
      <rPr>
        <sz val="8"/>
        <color rgb="FFC00000"/>
        <rFont val="Arial"/>
        <family val="2"/>
      </rPr>
      <t>', '</t>
    </r>
    <r>
      <rPr>
        <u/>
        <sz val="8"/>
        <color theme="8" tint="-0.499984740745262"/>
        <rFont val="Arial"/>
        <family val="2"/>
      </rPr>
      <t>0</t>
    </r>
    <r>
      <rPr>
        <sz val="8"/>
        <color rgb="FFC00000"/>
        <rFont val="Arial"/>
        <family val="2"/>
      </rPr>
      <t>' oder Anzahl der Abschreibungsmonate (</t>
    </r>
    <r>
      <rPr>
        <u/>
        <sz val="8"/>
        <color theme="8" tint="-0.499984740745262"/>
        <rFont val="Arial"/>
        <family val="2"/>
      </rPr>
      <t>1 - 12</t>
    </r>
    <r>
      <rPr>
        <sz val="8"/>
        <color rgb="FFC00000"/>
        <rFont val="Arial"/>
        <family val="2"/>
      </rPr>
      <t>) oder '</t>
    </r>
    <r>
      <rPr>
        <u/>
        <sz val="8"/>
        <color rgb="FF006666"/>
        <rFont val="Arial"/>
        <family val="2"/>
      </rPr>
      <t>keine AfA</t>
    </r>
    <r>
      <rPr>
        <sz val="8"/>
        <color rgb="FFC00000"/>
        <rFont val="Arial"/>
        <family val="2"/>
      </rPr>
      <t>' selektieren</t>
    </r>
  </si>
  <si>
    <t>Controlling</t>
  </si>
  <si>
    <t>Version</t>
  </si>
  <si>
    <t>Mieten</t>
  </si>
  <si>
    <r>
      <t xml:space="preserve">              ^ '</t>
    </r>
    <r>
      <rPr>
        <u/>
        <sz val="8"/>
        <color theme="8" tint="-0.499984740745262"/>
        <rFont val="Arial"/>
        <family val="2"/>
      </rPr>
      <t>Steuerschätzer</t>
    </r>
    <r>
      <rPr>
        <sz val="8"/>
        <color rgb="FFC00000"/>
        <rFont val="Arial"/>
        <family val="2"/>
      </rPr>
      <t>', '</t>
    </r>
    <r>
      <rPr>
        <u/>
        <sz val="8"/>
        <color theme="8" tint="-0.499984740745262"/>
        <rFont val="Arial"/>
        <family val="2"/>
      </rPr>
      <t>Bescheid</t>
    </r>
    <r>
      <rPr>
        <sz val="8"/>
        <color rgb="FFC00000"/>
        <rFont val="Arial"/>
        <family val="2"/>
      </rPr>
      <t>', '</t>
    </r>
    <r>
      <rPr>
        <u/>
        <sz val="8"/>
        <color theme="8" tint="-0.499984740745262"/>
        <rFont val="Arial"/>
        <family val="2"/>
      </rPr>
      <t>Schätzung</t>
    </r>
    <r>
      <rPr>
        <sz val="8"/>
        <color rgb="FFC00000"/>
        <rFont val="Arial"/>
        <family val="2"/>
      </rPr>
      <t>' oder '</t>
    </r>
    <r>
      <rPr>
        <sz val="8"/>
        <color theme="8" tint="-0.499984740745262"/>
        <rFont val="Arial"/>
        <family val="2"/>
      </rPr>
      <t>-</t>
    </r>
    <r>
      <rPr>
        <sz val="8"/>
        <color rgb="FFC00000"/>
        <rFont val="Arial"/>
        <family val="2"/>
      </rPr>
      <t>' selektieren</t>
    </r>
  </si>
  <si>
    <r>
      <t xml:space="preserve">Einzelne Posten können über den Filter </t>
    </r>
    <r>
      <rPr>
        <b/>
        <u/>
        <sz val="12"/>
        <color rgb="FF002060"/>
        <rFont val="Arial"/>
        <family val="2"/>
      </rPr>
      <t>Sel</t>
    </r>
    <r>
      <rPr>
        <b/>
        <sz val="12"/>
        <color rgb="FFC00000"/>
        <rFont val="Arial"/>
        <family val="2"/>
      </rPr>
      <t xml:space="preserve"> ausgeblendet werden, wenn diese nicht relevant sind:</t>
    </r>
  </si>
  <si>
    <t>Mieteinnahme</t>
  </si>
  <si>
    <r>
      <rPr>
        <b/>
        <sz val="9"/>
        <color rgb="FFC00000"/>
        <rFont val="Arial"/>
        <family val="2"/>
      </rPr>
      <t>!</t>
    </r>
    <r>
      <rPr>
        <b/>
        <sz val="9"/>
        <color theme="1" tint="0.249977111117893"/>
        <rFont val="Arial"/>
        <family val="2"/>
      </rPr>
      <t xml:space="preserve">  betrifft die Minimal-Posten und ist immer zu selektieren</t>
    </r>
  </si>
  <si>
    <r>
      <rPr>
        <b/>
        <sz val="9"/>
        <color rgb="FFC00000"/>
        <rFont val="Arial"/>
        <family val="2"/>
      </rPr>
      <t>#</t>
    </r>
    <r>
      <rPr>
        <b/>
        <sz val="9"/>
        <color theme="1" tint="0.249977111117893"/>
        <rFont val="Arial"/>
        <family val="2"/>
      </rPr>
      <t xml:space="preserve"> betrifft die Eingabe-Erläuterungen am Blatt-Ende und kan ausgeblendet werden</t>
    </r>
  </si>
  <si>
    <r>
      <t>Buchwert</t>
    </r>
    <r>
      <rPr>
        <b/>
        <sz val="11"/>
        <color theme="0" tint="-0.34998626667073579"/>
        <rFont val="Arial"/>
        <family val="2"/>
      </rPr>
      <t xml:space="preserve"> | </t>
    </r>
    <r>
      <rPr>
        <b/>
        <u/>
        <sz val="11"/>
        <color rgb="FF002060"/>
        <rFont val="Arial"/>
        <family val="2"/>
      </rPr>
      <t>Erfolg/Rendite</t>
    </r>
    <r>
      <rPr>
        <b/>
        <sz val="11"/>
        <color theme="0" tint="-0.34998626667073579"/>
        <rFont val="Arial"/>
        <family val="2"/>
      </rPr>
      <t xml:space="preserve"> | </t>
    </r>
    <r>
      <rPr>
        <b/>
        <u/>
        <sz val="11"/>
        <color rgb="FF002060"/>
        <rFont val="Arial"/>
        <family val="2"/>
      </rPr>
      <t>F Fremdkapital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0" tint="-0.499984740745262"/>
        <rFont val="Arial"/>
        <family val="2"/>
      </rPr>
      <t>mit</t>
    </r>
    <r>
      <rPr>
        <b/>
        <sz val="11"/>
        <color rgb="FF002060"/>
        <rFont val="Arial"/>
        <family val="2"/>
      </rPr>
      <t xml:space="preserve"> </t>
    </r>
    <r>
      <rPr>
        <b/>
        <u/>
        <sz val="11"/>
        <color rgb="FF002060"/>
        <rFont val="Arial"/>
        <family val="2"/>
      </rPr>
      <t>F.Darlehn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0" tint="-0.499984740745262"/>
        <rFont val="Arial"/>
        <family val="2"/>
      </rPr>
      <t>oder</t>
    </r>
    <r>
      <rPr>
        <b/>
        <sz val="11"/>
        <color rgb="FF002060"/>
        <rFont val="Arial"/>
        <family val="2"/>
      </rPr>
      <t xml:space="preserve"> </t>
    </r>
    <r>
      <rPr>
        <b/>
        <u/>
        <sz val="11"/>
        <color rgb="FF002060"/>
        <rFont val="Arial"/>
        <family val="2"/>
      </rPr>
      <t>F.Kredit</t>
    </r>
    <r>
      <rPr>
        <b/>
        <sz val="11"/>
        <color theme="0" tint="-0.34998626667073579"/>
        <rFont val="Arial"/>
        <family val="2"/>
      </rPr>
      <t xml:space="preserve"> | </t>
    </r>
    <r>
      <rPr>
        <b/>
        <u/>
        <sz val="11"/>
        <color rgb="FF002060"/>
        <rFont val="Arial"/>
        <family val="2"/>
      </rPr>
      <t>Mieteinnahme</t>
    </r>
    <r>
      <rPr>
        <b/>
        <sz val="11"/>
        <color theme="0" tint="-0.34998626667073579"/>
        <rFont val="Arial"/>
        <family val="2"/>
      </rPr>
      <t xml:space="preserve"> | </t>
    </r>
    <r>
      <rPr>
        <b/>
        <u/>
        <sz val="11"/>
        <color rgb="FF002060"/>
        <rFont val="Arial"/>
        <family val="2"/>
      </rPr>
      <t>Rücklage</t>
    </r>
    <r>
      <rPr>
        <b/>
        <sz val="11"/>
        <color theme="0" tint="-0.34998626667073579"/>
        <rFont val="Arial"/>
        <family val="2"/>
      </rPr>
      <t xml:space="preserve"> | </t>
    </r>
    <r>
      <rPr>
        <b/>
        <u/>
        <sz val="11"/>
        <color rgb="FF002060"/>
        <rFont val="Arial"/>
        <family val="2"/>
      </rPr>
      <t>Steuer</t>
    </r>
  </si>
  <si>
    <r>
      <rPr>
        <b/>
        <i/>
        <u/>
        <sz val="9"/>
        <color rgb="FF002060"/>
        <rFont val="Arial"/>
        <family val="2"/>
      </rPr>
      <t>Controlling</t>
    </r>
    <r>
      <rPr>
        <b/>
        <i/>
        <sz val="9"/>
        <color theme="9" tint="-0.499984740745262"/>
        <rFont val="Arial"/>
        <family val="2"/>
      </rPr>
      <t xml:space="preserve"> und/oder </t>
    </r>
    <r>
      <rPr>
        <b/>
        <i/>
        <u/>
        <sz val="9"/>
        <color rgb="FF002060"/>
        <rFont val="Arial"/>
        <family val="2"/>
      </rPr>
      <t>Version</t>
    </r>
    <r>
      <rPr>
        <b/>
        <i/>
        <sz val="9"/>
        <color theme="9" tint="-0.499984740745262"/>
        <rFont val="Arial"/>
        <family val="2"/>
      </rPr>
      <t xml:space="preserve"> ausblenden, </t>
    </r>
    <r>
      <rPr>
        <b/>
        <i/>
        <u/>
        <sz val="9"/>
        <color rgb="FF002060"/>
        <rFont val="Arial"/>
        <family val="2"/>
      </rPr>
      <t>!</t>
    </r>
    <r>
      <rPr>
        <b/>
        <i/>
        <sz val="9"/>
        <color theme="9" tint="-0.499984740745262"/>
        <rFont val="Arial"/>
        <family val="2"/>
      </rPr>
      <t xml:space="preserve"> muss bleiben</t>
    </r>
  </si>
  <si>
    <r>
      <t xml:space="preserve">Renten, Dauernde </t>
    </r>
    <r>
      <rPr>
        <b/>
        <u/>
        <sz val="12"/>
        <color rgb="FFFF0000"/>
        <rFont val="Arial"/>
        <family val="2"/>
      </rPr>
      <t>L</t>
    </r>
    <r>
      <rPr>
        <b/>
        <sz val="12"/>
        <color rgb="FFFF0000"/>
        <rFont val="Arial"/>
        <family val="2"/>
      </rPr>
      <t>asten</t>
    </r>
  </si>
  <si>
    <t>Buchungen:</t>
  </si>
  <si>
    <t xml:space="preserve"> &gt;&gt;  Übertrag nach Tab 04_A:</t>
  </si>
  <si>
    <t xml:space="preserve"> &gt;&gt;  Übertrag nach Tab 05_W:</t>
  </si>
  <si>
    <r>
      <t>Nutzungsdauer</t>
    </r>
    <r>
      <rPr>
        <b/>
        <sz val="8"/>
        <color theme="1" tint="0.34998626667073579"/>
        <rFont val="Arial"/>
        <family val="2"/>
      </rPr>
      <t xml:space="preserve"> Jahre</t>
    </r>
  </si>
  <si>
    <t>Wirtschaftsgut</t>
  </si>
  <si>
    <t>Gebäude</t>
  </si>
  <si>
    <t>Grundstück</t>
  </si>
  <si>
    <r>
      <t xml:space="preserve">AfA </t>
    </r>
    <r>
      <rPr>
        <b/>
        <u/>
        <sz val="12"/>
        <color theme="1" tint="0.249977111117893"/>
        <rFont val="Arial"/>
        <family val="2"/>
      </rPr>
      <t>W</t>
    </r>
    <r>
      <rPr>
        <b/>
        <sz val="12"/>
        <color theme="1" tint="0.249977111117893"/>
        <rFont val="Arial"/>
        <family val="2"/>
      </rPr>
      <t>irtschaftsgüter</t>
    </r>
  </si>
  <si>
    <r>
      <rPr>
        <b/>
        <u/>
        <sz val="12"/>
        <color rgb="FF002060"/>
        <rFont val="Arial"/>
        <family val="2"/>
      </rPr>
      <t>K</t>
    </r>
    <r>
      <rPr>
        <b/>
        <sz val="12"/>
        <color rgb="FF002060"/>
        <rFont val="Arial"/>
        <family val="2"/>
      </rPr>
      <t>auf/Anschaffung Anlagen</t>
    </r>
  </si>
  <si>
    <r>
      <t>Immobilienvermögen</t>
    </r>
    <r>
      <rPr>
        <b/>
        <sz val="8"/>
        <color rgb="FF7030A0"/>
        <rFont val="Arial"/>
        <family val="2"/>
      </rPr>
      <t xml:space="preserve"> (nach Darlehn)</t>
    </r>
  </si>
  <si>
    <t>Buchwert der Anlagen</t>
  </si>
  <si>
    <t>Rücklagenkonto</t>
  </si>
  <si>
    <t xml:space="preserve">ohne GwG, ohne Darlehn </t>
  </si>
  <si>
    <t>Kauf Anlagen</t>
  </si>
  <si>
    <t>Ertrag</t>
  </si>
  <si>
    <t xml:space="preserve">Kapital </t>
  </si>
  <si>
    <t>[ Monatsdurchschnitt]</t>
  </si>
  <si>
    <t>Geldbeutelauswirkung</t>
  </si>
  <si>
    <t xml:space="preserve">ohne GwG | ohne Darlehn </t>
  </si>
  <si>
    <t>Ende Vorjahr</t>
  </si>
  <si>
    <t>Wert</t>
  </si>
  <si>
    <r>
      <t>Geldfluss</t>
    </r>
    <r>
      <rPr>
        <b/>
        <sz val="9"/>
        <color theme="1" tint="0.249977111117893"/>
        <rFont val="Arial"/>
        <family val="2"/>
      </rPr>
      <t xml:space="preserve"> (ohne Darlehn)</t>
    </r>
  </si>
  <si>
    <t xml:space="preserve">ohne AfA | ohne Zinsen </t>
  </si>
  <si>
    <t xml:space="preserve">Periode </t>
  </si>
  <si>
    <r>
      <rPr>
        <b/>
        <sz val="12"/>
        <color theme="9" tint="-0.499984740745262"/>
        <rFont val="Arial"/>
        <family val="2"/>
      </rPr>
      <t xml:space="preserve">Eigenkapital   </t>
    </r>
    <r>
      <rPr>
        <b/>
        <sz val="10"/>
        <color rgb="FFC00000"/>
        <rFont val="Arial"/>
        <family val="2"/>
      </rPr>
      <t>Investment</t>
    </r>
    <r>
      <rPr>
        <b/>
        <sz val="10"/>
        <color rgb="FF006666"/>
        <rFont val="Arial"/>
        <family val="2"/>
      </rPr>
      <t xml:space="preserve">   Abschöpfung</t>
    </r>
  </si>
  <si>
    <r>
      <rPr>
        <b/>
        <sz val="10"/>
        <color rgb="FFC00000"/>
        <rFont val="Arial"/>
        <family val="2"/>
      </rPr>
      <t>[-]</t>
    </r>
    <r>
      <rPr>
        <b/>
        <sz val="8"/>
        <color rgb="FFC00000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Erhöhung</t>
    </r>
  </si>
  <si>
    <r>
      <rPr>
        <b/>
        <sz val="10"/>
        <color rgb="FF006666"/>
        <rFont val="Arial"/>
        <family val="2"/>
      </rPr>
      <t>[+]</t>
    </r>
    <r>
      <rPr>
        <b/>
        <sz val="8"/>
        <color rgb="FF006666"/>
        <rFont val="Arial"/>
        <family val="2"/>
      </rPr>
      <t xml:space="preserve"> </t>
    </r>
    <r>
      <rPr>
        <b/>
        <sz val="11"/>
        <color rgb="FF006666"/>
        <rFont val="Arial"/>
        <family val="2"/>
      </rPr>
      <t>Reduktion</t>
    </r>
  </si>
  <si>
    <t>Ausgleich</t>
  </si>
  <si>
    <t xml:space="preserve">Vorjahresende </t>
  </si>
  <si>
    <t>Zahlungsmittelstände</t>
  </si>
  <si>
    <t xml:space="preserve">aktueller Saldo </t>
  </si>
  <si>
    <t>Zahlungsmittelvortrag</t>
  </si>
  <si>
    <t>?</t>
  </si>
  <si>
    <r>
      <t xml:space="preserve">selektion  </t>
    </r>
    <r>
      <rPr>
        <b/>
        <i/>
        <sz val="8"/>
        <color rgb="FF808080"/>
        <rFont val="Wingdings"/>
        <charset val="2"/>
      </rPr>
      <t>I :</t>
    </r>
  </si>
  <si>
    <t>^12*6</t>
  </si>
  <si>
    <t xml:space="preserve">Immo-Darlehn: </t>
  </si>
  <si>
    <t>Meldungsart</t>
  </si>
  <si>
    <t>Wertentwicklung:</t>
  </si>
  <si>
    <t>+Zugänge|-Abgänge</t>
  </si>
  <si>
    <t xml:space="preserve">nicht angerechnet: </t>
  </si>
  <si>
    <t>manuelle Korrektur</t>
  </si>
  <si>
    <r>
      <t>kumulierte AfA</t>
    </r>
    <r>
      <rPr>
        <b/>
        <sz val="8"/>
        <color theme="1" tint="0.249977111117893"/>
        <rFont val="Arial"/>
        <family val="2"/>
      </rPr>
      <t xml:space="preserve"> bisher</t>
    </r>
  </si>
  <si>
    <r>
      <t>kumulierte AfA</t>
    </r>
    <r>
      <rPr>
        <b/>
        <sz val="8"/>
        <color theme="1" tint="0.34998626667073579"/>
        <rFont val="Arial"/>
        <family val="2"/>
      </rPr>
      <t xml:space="preserve"> danach</t>
    </r>
  </si>
  <si>
    <r>
      <t xml:space="preserve">Sonder-AfA            </t>
    </r>
    <r>
      <rPr>
        <b/>
        <sz val="8"/>
        <color theme="9" tint="-0.499984740745262"/>
        <rFont val="Arial"/>
        <family val="2"/>
      </rPr>
      <t>[-]</t>
    </r>
  </si>
  <si>
    <t>€-Einsatz</t>
  </si>
  <si>
    <t>DL</t>
  </si>
  <si>
    <t xml:space="preserve">EBITDA | Zinsen | Steuer | DL </t>
  </si>
  <si>
    <t>Eingabemöglichkeiten (freie Felder)</t>
  </si>
  <si>
    <t>Kredit|Darlehn</t>
  </si>
  <si>
    <t>fakturiert</t>
  </si>
  <si>
    <t>davon bereits</t>
  </si>
  <si>
    <t>13_D</t>
  </si>
  <si>
    <t>14_T</t>
  </si>
  <si>
    <t xml:space="preserve">nicht steuerrelevant </t>
  </si>
  <si>
    <t>Gebäude-AfA</t>
  </si>
  <si>
    <t>Abschreibung für Abnutzung</t>
  </si>
  <si>
    <r>
      <t xml:space="preserve">    </t>
    </r>
    <r>
      <rPr>
        <sz val="20"/>
        <color rgb="FFC00000"/>
        <rFont val="Algerian"/>
        <family val="5"/>
      </rPr>
      <t>€</t>
    </r>
    <r>
      <rPr>
        <sz val="10"/>
        <color rgb="FF006666"/>
        <rFont val="Algerian"/>
        <family val="5"/>
      </rPr>
      <t>FLUX</t>
    </r>
    <r>
      <rPr>
        <sz val="18"/>
        <color theme="0"/>
        <rFont val="Algerian"/>
        <family val="5"/>
      </rPr>
      <t xml:space="preserve">  </t>
    </r>
  </si>
  <si>
    <t>Anspruch</t>
  </si>
  <si>
    <t xml:space="preserve">Schätzung </t>
  </si>
  <si>
    <t>Kurz</t>
  </si>
  <si>
    <t>Immo-Art</t>
  </si>
  <si>
    <t>PLZ Ort</t>
  </si>
  <si>
    <t>Gesamtfläche 200 m²</t>
  </si>
  <si>
    <t>Anteil 1/1</t>
  </si>
  <si>
    <t>Bezeichnung</t>
  </si>
  <si>
    <t>Gut</t>
  </si>
  <si>
    <t>08/2071</t>
  </si>
  <si>
    <t>10/2031</t>
  </si>
  <si>
    <t>wie Vorjahr</t>
  </si>
  <si>
    <t>HomeOfficePauschale</t>
  </si>
  <si>
    <r>
      <rPr>
        <b/>
        <sz val="9"/>
        <color rgb="FFC00000"/>
        <rFont val="Arial"/>
        <family val="2"/>
      </rPr>
      <t xml:space="preserve">[-] Einlage </t>
    </r>
    <r>
      <rPr>
        <b/>
        <sz val="9"/>
        <color theme="9" tint="-0.499984740745262"/>
        <rFont val="Arial"/>
        <family val="2"/>
      </rPr>
      <t xml:space="preserve"> </t>
    </r>
    <r>
      <rPr>
        <b/>
        <sz val="9"/>
        <color rgb="FFC00000"/>
        <rFont val="Arial"/>
        <family val="2"/>
      </rPr>
      <t xml:space="preserve">  </t>
    </r>
    <r>
      <rPr>
        <b/>
        <sz val="9"/>
        <color rgb="FF006666"/>
        <rFont val="Arial"/>
        <family val="2"/>
      </rPr>
      <t>[+] Entnahme</t>
    </r>
    <r>
      <rPr>
        <b/>
        <sz val="9"/>
        <color theme="1"/>
        <rFont val="Arial"/>
        <family val="2"/>
      </rPr>
      <t xml:space="preserve">  </t>
    </r>
  </si>
  <si>
    <t>Eigenmittel</t>
  </si>
  <si>
    <t xml:space="preserve">aktuelle Salden </t>
  </si>
  <si>
    <r>
      <rPr>
        <b/>
        <sz val="12"/>
        <color theme="9" tint="-0.499984740745262"/>
        <rFont val="Arial"/>
        <family val="2"/>
      </rPr>
      <t xml:space="preserve">Eigenmittel </t>
    </r>
    <r>
      <rPr>
        <b/>
        <sz val="9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 xml:space="preserve">[-] Erhöhung  </t>
    </r>
    <r>
      <rPr>
        <b/>
        <sz val="8"/>
        <color theme="1"/>
        <rFont val="Arial"/>
        <family val="2"/>
      </rPr>
      <t xml:space="preserve">| </t>
    </r>
    <r>
      <rPr>
        <b/>
        <sz val="8"/>
        <color theme="1" tint="0.499984740745262"/>
        <rFont val="Arial"/>
        <family val="2"/>
      </rPr>
      <t xml:space="preserve"> </t>
    </r>
    <r>
      <rPr>
        <b/>
        <sz val="8"/>
        <color rgb="FF008080"/>
        <rFont val="Arial"/>
        <family val="2"/>
      </rPr>
      <t>[+] Reduktion</t>
    </r>
  </si>
  <si>
    <t>mit Datum</t>
  </si>
  <si>
    <t>mit Quelle</t>
  </si>
  <si>
    <t>Hausgeld</t>
  </si>
  <si>
    <t xml:space="preserve">Ausgleichsbetrag: </t>
  </si>
  <si>
    <t xml:space="preserve">Rücklagebuchungen: </t>
  </si>
  <si>
    <t/>
  </si>
  <si>
    <t>intern</t>
  </si>
  <si>
    <t>Abrechnung</t>
  </si>
  <si>
    <t>Abschlag</t>
  </si>
  <si>
    <t>Version 26-143 |</t>
  </si>
  <si>
    <t>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</si>
</sst>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4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[Red]\(#,##0.00\)"/>
    <numFmt numFmtId="165" formatCode="#,##0_);\(#,##0\)"/>
    <numFmt numFmtId="166" formatCode="#,##0.00_ ;[Red]\-#,##0.00\ "/>
    <numFmt numFmtId="167" formatCode="_-* #,##0.00\ [$€-1]_-;\-* #,##0.00\ [$€-1]_-;_-* &quot;-&quot;??\ [$€-1]_-"/>
    <numFmt numFmtId="168" formatCode="#,##0.00\ [$€-1];[Red]\-#,##0.00\ [$€-1]"/>
    <numFmt numFmtId="169" formatCode="dd/mm/yy"/>
    <numFmt numFmtId="170" formatCode="yyyy;@"/>
    <numFmt numFmtId="171" formatCode="mmm;@"/>
    <numFmt numFmtId="172" formatCode="[$-407]mmmm;@"/>
    <numFmt numFmtId="173" formatCode="dd/mm/yyyy_)"/>
    <numFmt numFmtId="174" formatCode="#,##0&quot; PT&quot;"/>
    <numFmt numFmtId="175" formatCode="0.0%"/>
    <numFmt numFmtId="176" formatCode="#,##0.0"/>
    <numFmt numFmtId="177" formatCode="&quot;EÜR &quot;0"/>
    <numFmt numFmtId="178" formatCode="&quot;Geldbeutel: &quot;#,##0.00_ ;[Red]&quot;Geldbeutel: &quot;\-#,##0.00\ "/>
    <numFmt numFmtId="179" formatCode="#,##0.00&quot; aktuell&quot;"/>
    <numFmt numFmtId="180" formatCode="0&quot; Monate&quot;"/>
    <numFmt numFmtId="181" formatCode="&quot;AfA für &quot;yyyy"/>
    <numFmt numFmtId="182" formatCode="mm\/yyyy"/>
    <numFmt numFmtId="183" formatCode="&quot;AfA &quot;yyyy"/>
    <numFmt numFmtId="184" formatCode="&quot;Kreditkarte: &quot;#,##0.00&quot;   &quot;_ ;[Red]&quot;Kreditkarte: &quot;\-#,##0.00&quot;   &quot;\ "/>
    <numFmt numFmtId="185" formatCode="&quot;Stand: &quot;dd/mm/yyyy_)"/>
    <numFmt numFmtId="186" formatCode="&quot;Giro: &quot;#,##0.00_ ;[Red]&quot;Giro: &quot;\-#,##0.00\ "/>
    <numFmt numFmtId="187" formatCode="&quot;Girokonto:     &quot;#,##0.00_ ;[Red]&quot;Girokonto:     &quot;\-#,##0.00\ "/>
    <numFmt numFmtId="188" formatCode="&quot;Kreditkarte:  &quot;#,##0.00_ ;[Red]&quot;Kreditkarte:  &quot;\-#,##0.00\ "/>
    <numFmt numFmtId="189" formatCode="&quot;Geldbeutel:   &quot;#,##0.00_ ;[Red]&quot;Geldbeutel:   &quot;\-#,##0.00\ "/>
    <numFmt numFmtId="190" formatCode="&quot;Rücklage: &quot;#,##0.00_ ;[Red]&quot;Rücklage: &quot;\-#,##0.00\ "/>
    <numFmt numFmtId="191" formatCode="yyyy"/>
    <numFmt numFmtId="192" formatCode="dd/mm/yyyy;@"/>
    <numFmt numFmtId="193" formatCode="#,##0&quot; Jahre&quot;"/>
    <numFmt numFmtId="194" formatCode="&quot;und &quot;#,##0&quot; Monate&quot;"/>
    <numFmt numFmtId="195" formatCode="&quot;zum Jahresende &quot;yyyy&quot; (nach Darlehen)  &quot;"/>
    <numFmt numFmtId="196" formatCode="#,##0&quot; Tage&quot;"/>
    <numFmt numFmtId="197" formatCode="#,##0.00_ ;\-#,##0.00\ "/>
    <numFmt numFmtId="198" formatCode="#,##0.00_ &quot;zuviel! &quot;;\-#,##0.00\ &quot; zuviel! &quot;"/>
    <numFmt numFmtId="199" formatCode="&quot;Beleihungswert: &quot;0%"/>
    <numFmt numFmtId="200" formatCode="&quot;und &quot;#,##0&quot; Monate &quot;"/>
    <numFmt numFmtId="201" formatCode="#,##0_ ;\-#,##0\ "/>
    <numFmt numFmtId="202" formatCode="0&quot; Monate seit dem Notarvertrag&quot;"/>
    <numFmt numFmtId="203" formatCode="&quot;Kaufvertrag am &quot;dd/mm/yyyy&quot; &gt;&quot;"/>
    <numFmt numFmtId="204" formatCode="&quot;gemäß vdp-Index &quot;@&quot; &quot;"/>
    <numFmt numFmtId="205" formatCode="&quot;mit &quot;#,##0\ &quot;€&quot;&quot; Rücklage &quot;"/>
    <numFmt numFmtId="206" formatCode="&quot;Eigentum &quot;0&quot; Jahre und&quot;"/>
    <numFmt numFmtId="207" formatCode="&quot;Differenz: &quot;#,##0.00_ ;&quot;Differenz: &quot;\-#,##0.00\ "/>
    <numFmt numFmtId="208" formatCode="&quot;nächste Mieterhöhung: &quot;dd/mm/yyyy"/>
    <numFmt numFmtId="209" formatCode="&quot;aktueller Vertragsstand: &quot;dd/mm/yyyy&quot; &gt;&quot;"/>
    <numFmt numFmtId="210" formatCode="0.0%&quot; Rendite je Jahr&quot;"/>
    <numFmt numFmtId="211" formatCode="0.0%&quot; Objektrendite gesamt &quot;"/>
    <numFmt numFmtId="212" formatCode="0.0%&quot; Eigenkapitalrendite&quot;"/>
    <numFmt numFmtId="213" formatCode="&quot;  Index: &quot;#,##0.0"/>
    <numFmt numFmtId="214" formatCode="&quot;AHK &quot;#,###\ &quot;€&quot;"/>
    <numFmt numFmtId="215" formatCode="&quot;Mietertrag &quot;#,###\ &quot;€&quot;"/>
    <numFmt numFmtId="216" formatCode="#,##0.00\ [$€-1];\-#,##0.00\ [$€-1]"/>
    <numFmt numFmtId="217" formatCode="&quot;Stand: &quot;#,##0.00_ ;[Red]&quot;Stand: &quot;\-#,##0.00\ "/>
    <numFmt numFmtId="218" formatCode="&quot;Zuführung zum Geldbeutel: &quot;#,###\ &quot;€&quot;;[Red]&quot;Entnahme aus dem Geldbeutel: &quot;\-#,##0\ &quot;€&quot;"/>
    <numFmt numFmtId="219" formatCode="&quot;= &quot;#,##0\ &quot;€&quot;&quot; im Monat&quot;;[Red]&quot;= &quot;\-#,##0\ &quot;€&quot;&quot; im Monat&quot;"/>
    <numFmt numFmtId="220" formatCode="&quot;Reinerlös dieses Jahr: &quot;#,##0\ &quot;€&quot;;[Red]&quot;Reinverlust dieses Jahr: &quot;\-#,##0\ &quot;€&quot;"/>
    <numFmt numFmtId="221" formatCode="#,##0_ ;[Red]\-#,##0\ "/>
    <numFmt numFmtId="222" formatCode="0.00_ ;[Red]\-0.00\ "/>
    <numFmt numFmtId="223" formatCode="#,##0.00\ &quot;€&quot;&quot; Steuer &quot;"/>
    <numFmt numFmtId="224" formatCode="&quot;Stand: &quot;#,##0.00_ ;&quot;Stand: &quot;\-#,##0.00\ "/>
    <numFmt numFmtId="225" formatCode="#,##0.00&quot; akt&quot;"/>
    <numFmt numFmtId="226" formatCode="&quot; noch offen: &quot;#,##0.00_ ;[Red]&quot; noch offen: &quot;\-#,##0.00\ "/>
    <numFmt numFmtId="227" formatCode="&quot;Fehler: &quot;#,##0"/>
    <numFmt numFmtId="228" formatCode="0&quot; Jahre&quot;"/>
    <numFmt numFmtId="229" formatCode="&quot;Stand: &quot;dd/mm/yyyy"/>
    <numFmt numFmtId="230" formatCode="0.00_ ;\-0.00\ "/>
    <numFmt numFmtId="231" formatCode="&quot;und &quot;##,#00"/>
    <numFmt numFmtId="232" formatCode="&quot; am &quot;dd/mm/yyyy"/>
    <numFmt numFmtId="233" formatCode="mm\/yy"/>
    <numFmt numFmtId="234" formatCode="&quot;Ek-Steuer &quot;yyyy"/>
    <numFmt numFmtId="235" formatCode="&quot;aktueller Vertragsstand: &quot;dd/mm/yyyy&quot; &gt;  &quot;"/>
    <numFmt numFmtId="236" formatCode="&quot; Eigentum seit &quot;dd/mm/yyyy"/>
    <numFmt numFmtId="237" formatCode="&quot;Zuführung zum Geldbeutel: &quot;#,##0\ &quot;€&quot;;[Red]&quot;Entnahme aus dem Geldbeutel: &quot;\-#,##\ 0\ &quot;€&quot;"/>
    <numFmt numFmtId="238" formatCode="&quot;25Q&quot;0"/>
    <numFmt numFmtId="239" formatCode="&quot;mit &quot;#,##0\ &quot;€&quot;&quot; Rücklage &quot;;&quot;mit &quot;\-#,##0\ &quot;€&quot;&quot; Rücklage &quot;"/>
    <numFmt numFmtId="240" formatCode="&quot;Abschreibung &quot;yyyy"/>
    <numFmt numFmtId="241" formatCode="&quot;Abschlag &quot;#,##0.00\ &quot;€&quot;"/>
    <numFmt numFmtId="242" formatCode="&quot;Controlling/Kennzahlen &quot;yyyy"/>
    <numFmt numFmtId="243" formatCode="&quot;Reinerlös &quot;yyyy"/>
    <numFmt numFmtId="244" formatCode="dd/mm/yyyy&quot;  - &quot;"/>
    <numFmt numFmtId="245" formatCode="#,##0&quot; m²&quot;"/>
    <numFmt numFmtId="246" formatCode="yyyy&quot; Zugänge &quot;"/>
    <numFmt numFmtId="247" formatCode="yyyy&quot; Abgänge &quot;"/>
    <numFmt numFmtId="248" formatCode="&quot;AfA für &quot;yyyy&quot; [Anteil]&quot;"/>
    <numFmt numFmtId="249" formatCode="yyyy&quot; AfA [Anteil]&quot;"/>
    <numFmt numFmtId="250" formatCode="&quot;Objekt-AfA &quot;yyyy"/>
    <numFmt numFmtId="251" formatCode="#,##0\ _€;\-#,##0\ _€"/>
    <numFmt numFmtId="252" formatCode="#,##0\ &quot;€&quot;;[Red]#,##0\ &quot;€&quot;"/>
    <numFmt numFmtId="253" formatCode="0&quot; Monate seit Notarvertrag&quot;"/>
    <numFmt numFmtId="254" formatCode="&quot;Rücklageninvestment &quot;yyyy"/>
    <numFmt numFmtId="255" formatCode="&quot;davon &quot;#,##0.00\ &quot;€&quot;&quot; Steuer&quot;;&quot;davon &quot;\-#,##0.00\ &quot;€&quot;&quot; Steuer&quot;"/>
    <numFmt numFmtId="256" formatCode="&quot;Ausgleichsbetrag; &quot;#,##0.00_ ;&quot;Ausgleichsbetrag: &quot;\-#,##0.00\ "/>
    <numFmt numFmtId="257" formatCode="#,##0&quot; Quellen&quot;"/>
    <numFmt numFmtId="258" formatCode="#,##0.00&quot; Σ&quot;_ ;\-#,##0.00\ &quot; Σ&quot;"/>
    <numFmt numFmtId="259" formatCode="#,##0&quot; ü&quot;"/>
    <numFmt numFmtId="260" formatCode="#,##0&quot; x&quot;"/>
    <numFmt numFmtId="261" formatCode="#,##0&quot; =0,1,2oder3&quot;"/>
    <numFmt numFmtId="262" formatCode="0%&quot; vom Marktwert &quot;"/>
  </numFmts>
  <fonts count="342">
    <font>
      <sz val="12"/>
      <name val="Helv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sz val="11"/>
      <color indexed="53"/>
      <name val="Arial"/>
      <family val="2"/>
    </font>
    <font>
      <sz val="11"/>
      <color indexed="57"/>
      <name val="Arial"/>
      <family val="2"/>
    </font>
    <font>
      <b/>
      <sz val="11"/>
      <color indexed="23"/>
      <name val="Arial"/>
      <family val="2"/>
    </font>
    <font>
      <sz val="11"/>
      <color indexed="23"/>
      <name val="Arial"/>
      <family val="2"/>
    </font>
    <font>
      <sz val="11"/>
      <color indexed="63"/>
      <name val="Arial"/>
      <family val="2"/>
    </font>
    <font>
      <b/>
      <sz val="11"/>
      <color indexed="21"/>
      <name val="Arial"/>
      <family val="2"/>
    </font>
    <font>
      <sz val="11"/>
      <color indexed="21"/>
      <name val="Arial"/>
      <family val="2"/>
    </font>
    <font>
      <b/>
      <sz val="12"/>
      <color indexed="21"/>
      <name val="Arial"/>
      <family val="2"/>
    </font>
    <font>
      <sz val="12"/>
      <name val="Arial"/>
      <family val="2"/>
    </font>
    <font>
      <b/>
      <i/>
      <sz val="20"/>
      <color indexed="8"/>
      <name val="Arial"/>
      <family val="2"/>
    </font>
    <font>
      <b/>
      <i/>
      <sz val="12"/>
      <color indexed="43"/>
      <name val="Arial"/>
      <family val="2"/>
    </font>
    <font>
      <sz val="12"/>
      <name val="Helv"/>
    </font>
    <font>
      <b/>
      <i/>
      <sz val="11"/>
      <color indexed="43"/>
      <name val="Arial"/>
      <family val="2"/>
    </font>
    <font>
      <b/>
      <sz val="11"/>
      <color indexed="9"/>
      <name val="Arial"/>
      <family val="2"/>
    </font>
    <font>
      <b/>
      <i/>
      <sz val="11"/>
      <color theme="0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indexed="63"/>
      <name val="Arial"/>
      <family val="2"/>
    </font>
    <font>
      <sz val="12"/>
      <color indexed="22"/>
      <name val="Arial"/>
      <family val="2"/>
    </font>
    <font>
      <b/>
      <sz val="12"/>
      <color rgb="FF006666"/>
      <name val="Arial"/>
      <family val="2"/>
    </font>
    <font>
      <b/>
      <sz val="14"/>
      <color rgb="FF006666"/>
      <name val="Arial"/>
      <family val="2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b/>
      <sz val="12"/>
      <color rgb="FF002060"/>
      <name val="Arial"/>
      <family val="2"/>
    </font>
    <font>
      <b/>
      <i/>
      <sz val="20"/>
      <color rgb="FF002060"/>
      <name val="Arial"/>
      <family val="2"/>
    </font>
    <font>
      <b/>
      <sz val="16"/>
      <color indexed="63"/>
      <name val="Arial"/>
      <family val="2"/>
    </font>
    <font>
      <b/>
      <sz val="10"/>
      <color theme="0"/>
      <name val="Arial"/>
      <family val="2"/>
    </font>
    <font>
      <b/>
      <sz val="11"/>
      <color theme="1" tint="0.249977111117893"/>
      <name val="Arial"/>
      <family val="2"/>
    </font>
    <font>
      <b/>
      <i/>
      <sz val="11"/>
      <color rgb="FF002060"/>
      <name val="Wingdings"/>
      <charset val="2"/>
    </font>
    <font>
      <b/>
      <sz val="11"/>
      <color theme="1" tint="0.14999847407452621"/>
      <name val="Arial"/>
      <family val="2"/>
    </font>
    <font>
      <b/>
      <sz val="12"/>
      <color rgb="FF006600"/>
      <name val="Arial"/>
      <family val="2"/>
    </font>
    <font>
      <b/>
      <sz val="12"/>
      <color theme="1" tint="0.14999847407452621"/>
      <name val="Arial"/>
      <family val="2"/>
    </font>
    <font>
      <b/>
      <sz val="10"/>
      <color rgb="FFFF0000"/>
      <name val="Arial"/>
      <family val="2"/>
    </font>
    <font>
      <b/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1"/>
      <color rgb="FF002060"/>
      <name val="Arial"/>
      <family val="2"/>
    </font>
    <font>
      <b/>
      <sz val="8"/>
      <color theme="1" tint="0.14999847407452621"/>
      <name val="Arial"/>
      <family val="2"/>
    </font>
    <font>
      <b/>
      <sz val="10"/>
      <color rgb="FF00206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0" tint="-0.249977111117893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0" tint="-0.499984740745262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11"/>
      <color rgb="FF002060"/>
      <name val="Arial"/>
      <family val="2"/>
    </font>
    <font>
      <b/>
      <sz val="10"/>
      <color rgb="FF3F3F76"/>
      <name val="Arial"/>
      <family val="2"/>
    </font>
    <font>
      <b/>
      <sz val="10"/>
      <color rgb="FFFFFF00"/>
      <name val="Arial"/>
      <family val="2"/>
    </font>
    <font>
      <b/>
      <i/>
      <sz val="10"/>
      <color rgb="FF002060"/>
      <name val="Arial"/>
      <family val="2"/>
    </font>
    <font>
      <b/>
      <sz val="9"/>
      <color theme="1" tint="0.249977111117893"/>
      <name val="Arial"/>
      <family val="2"/>
    </font>
    <font>
      <b/>
      <sz val="8"/>
      <color theme="0" tint="-0.499984740745262"/>
      <name val="Arial"/>
      <family val="2"/>
    </font>
    <font>
      <b/>
      <sz val="16"/>
      <color rgb="FF008080"/>
      <name val="Arial"/>
      <family val="2"/>
    </font>
    <font>
      <b/>
      <sz val="11"/>
      <color rgb="FF006666"/>
      <name val="Arial"/>
      <family val="2"/>
    </font>
    <font>
      <b/>
      <sz val="10"/>
      <color rgb="FF9C6500"/>
      <name val="Arial"/>
      <family val="2"/>
    </font>
    <font>
      <sz val="10"/>
      <color indexed="23"/>
      <name val="Arial"/>
      <family val="2"/>
    </font>
    <font>
      <sz val="10"/>
      <color indexed="63"/>
      <name val="Arial"/>
      <family val="2"/>
    </font>
    <font>
      <sz val="10"/>
      <color indexed="53"/>
      <name val="Arial"/>
      <family val="2"/>
    </font>
    <font>
      <sz val="10"/>
      <color indexed="57"/>
      <name val="Arial"/>
      <family val="2"/>
    </font>
    <font>
      <sz val="10"/>
      <color indexed="21"/>
      <name val="Arial"/>
      <family val="2"/>
    </font>
    <font>
      <u/>
      <sz val="12"/>
      <color theme="10"/>
      <name val="Helv"/>
    </font>
    <font>
      <sz val="8"/>
      <color theme="0"/>
      <name val="Arial"/>
      <family val="2"/>
    </font>
    <font>
      <b/>
      <i/>
      <sz val="10"/>
      <color theme="1" tint="0.249977111117893"/>
      <name val="Arial"/>
      <family val="2"/>
    </font>
    <font>
      <b/>
      <i/>
      <sz val="10"/>
      <color theme="1" tint="0.14999847407452621"/>
      <name val="Arial"/>
      <family val="2"/>
    </font>
    <font>
      <b/>
      <sz val="10"/>
      <color theme="9" tint="-0.499984740745262"/>
      <name val="Arial"/>
      <family val="2"/>
    </font>
    <font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8"/>
      <color theme="0" tint="-0.249977111117893"/>
      <name val="Arial"/>
      <family val="2"/>
    </font>
    <font>
      <b/>
      <i/>
      <sz val="12"/>
      <color theme="0" tint="-0.14999847407452621"/>
      <name val="Arial"/>
      <family val="2"/>
    </font>
    <font>
      <b/>
      <u/>
      <sz val="12"/>
      <color rgb="FF006666"/>
      <name val="Arial"/>
      <family val="2"/>
    </font>
    <font>
      <b/>
      <u/>
      <sz val="12"/>
      <color rgb="FFFF0000"/>
      <name val="Arial"/>
      <family val="2"/>
    </font>
    <font>
      <b/>
      <sz val="14"/>
      <color theme="0"/>
      <name val="Arial"/>
      <family val="2"/>
    </font>
    <font>
      <b/>
      <i/>
      <sz val="16"/>
      <color theme="2" tint="-0.749992370372631"/>
      <name val="Arial"/>
      <family val="2"/>
    </font>
    <font>
      <b/>
      <sz val="10"/>
      <color indexed="63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008080"/>
      <name val="Arial"/>
      <family val="2"/>
    </font>
    <font>
      <b/>
      <i/>
      <sz val="11"/>
      <color rgb="FF008080"/>
      <name val="Arial"/>
      <family val="2"/>
    </font>
    <font>
      <sz val="11"/>
      <color rgb="FF008080"/>
      <name val="Arial"/>
      <family val="2"/>
    </font>
    <font>
      <sz val="11"/>
      <color theme="1"/>
      <name val="Arial"/>
      <family val="2"/>
    </font>
    <font>
      <b/>
      <i/>
      <sz val="10"/>
      <color rgb="FF008080"/>
      <name val="Arial"/>
      <family val="2"/>
    </font>
    <font>
      <b/>
      <sz val="10"/>
      <color rgb="FF008080"/>
      <name val="Arial"/>
      <family val="2"/>
    </font>
    <font>
      <b/>
      <sz val="11"/>
      <color indexed="62"/>
      <name val="Arial"/>
      <family val="2"/>
    </font>
    <font>
      <sz val="8"/>
      <color indexed="8"/>
      <name val="Arial"/>
      <family val="2"/>
    </font>
    <font>
      <b/>
      <sz val="14"/>
      <color rgb="FF008080"/>
      <name val="Arial"/>
      <family val="2"/>
    </font>
    <font>
      <b/>
      <sz val="14"/>
      <color rgb="FFC00000"/>
      <name val="Arial"/>
      <family val="2"/>
    </font>
    <font>
      <b/>
      <sz val="18"/>
      <color theme="0"/>
      <name val="Arial"/>
      <family val="2"/>
    </font>
    <font>
      <b/>
      <i/>
      <sz val="18"/>
      <color theme="0"/>
      <name val="Arial"/>
      <family val="2"/>
    </font>
    <font>
      <b/>
      <i/>
      <sz val="10"/>
      <color theme="9" tint="-0.499984740745262"/>
      <name val="Arial"/>
      <family val="2"/>
    </font>
    <font>
      <b/>
      <sz val="9"/>
      <color rgb="FF002060"/>
      <name val="Arial"/>
      <family val="2"/>
    </font>
    <font>
      <b/>
      <sz val="10"/>
      <color rgb="FF006666"/>
      <name val="Arial"/>
      <family val="2"/>
    </font>
    <font>
      <b/>
      <sz val="12"/>
      <color theme="1" tint="0.499984740745262"/>
      <name val="Arial"/>
      <family val="2"/>
    </font>
    <font>
      <b/>
      <u/>
      <sz val="12"/>
      <color rgb="FF002060"/>
      <name val="Arial"/>
      <family val="2"/>
    </font>
    <font>
      <b/>
      <sz val="11"/>
      <color theme="1" tint="0.34998626667073579"/>
      <name val="Arial"/>
      <family val="2"/>
    </font>
    <font>
      <b/>
      <sz val="11"/>
      <color rgb="FFFFFF00"/>
      <name val="Arial"/>
      <family val="2"/>
    </font>
    <font>
      <sz val="12"/>
      <color theme="9" tint="-0.499984740745262"/>
      <name val="Wingdings"/>
      <charset val="2"/>
    </font>
    <font>
      <b/>
      <sz val="12"/>
      <color rgb="FF008080"/>
      <name val="Arial"/>
      <family val="2"/>
    </font>
    <font>
      <b/>
      <sz val="12"/>
      <color theme="9" tint="-0.499984740745262"/>
      <name val="Arial"/>
      <family val="2"/>
    </font>
    <font>
      <b/>
      <sz val="11"/>
      <color theme="2" tint="-0.749992370372631"/>
      <name val="Arial"/>
      <family val="2"/>
    </font>
    <font>
      <b/>
      <sz val="12"/>
      <color theme="2" tint="-0.749992370372631"/>
      <name val="Arial"/>
      <family val="2"/>
    </font>
    <font>
      <b/>
      <sz val="14"/>
      <color theme="4" tint="-0.249977111117893"/>
      <name val="Arial"/>
      <family val="2"/>
    </font>
    <font>
      <b/>
      <sz val="12"/>
      <color theme="1" tint="0.249977111117893"/>
      <name val="Arial"/>
      <family val="2"/>
    </font>
    <font>
      <b/>
      <i/>
      <sz val="18"/>
      <color rgb="FF002060"/>
      <name val="Arial"/>
      <family val="2"/>
    </font>
    <font>
      <b/>
      <sz val="14"/>
      <color indexed="63"/>
      <name val="Arial"/>
      <family val="2"/>
    </font>
    <font>
      <b/>
      <sz val="12"/>
      <color theme="0" tint="-0.499984740745262"/>
      <name val="Arial"/>
      <family val="2"/>
    </font>
    <font>
      <b/>
      <i/>
      <sz val="18"/>
      <color theme="6" tint="0.39997558519241921"/>
      <name val="Arial"/>
      <family val="2"/>
    </font>
    <font>
      <b/>
      <i/>
      <sz val="18"/>
      <color theme="8" tint="0.59999389629810485"/>
      <name val="Arial"/>
      <family val="2"/>
    </font>
    <font>
      <b/>
      <i/>
      <sz val="18"/>
      <color theme="9" tint="0.39997558519241921"/>
      <name val="Arial"/>
      <family val="2"/>
    </font>
    <font>
      <b/>
      <sz val="12"/>
      <color theme="0"/>
      <name val="Arial"/>
      <family val="2"/>
    </font>
    <font>
      <sz val="12"/>
      <color theme="1" tint="0.14999847407452621"/>
      <name val="Arial"/>
      <family val="2"/>
    </font>
    <font>
      <b/>
      <sz val="10"/>
      <color theme="1" tint="0.34998626667073579"/>
      <name val="Wingdings"/>
      <charset val="2"/>
    </font>
    <font>
      <b/>
      <sz val="10"/>
      <color theme="1" tint="0.34998626667073579"/>
      <name val="Arial"/>
      <family val="2"/>
      <charset val="2"/>
    </font>
    <font>
      <b/>
      <sz val="10"/>
      <color rgb="FF9C0006"/>
      <name val="Arial"/>
      <family val="2"/>
    </font>
    <font>
      <b/>
      <sz val="8"/>
      <name val="Arial"/>
      <family val="2"/>
    </font>
    <font>
      <b/>
      <sz val="10"/>
      <color rgb="FFC0000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3"/>
      <name val="Arial"/>
      <family val="2"/>
    </font>
    <font>
      <b/>
      <sz val="14"/>
      <color theme="8" tint="-0.499984740745262"/>
      <name val="Arial"/>
      <family val="2"/>
    </font>
    <font>
      <b/>
      <sz val="36"/>
      <color rgb="FF00206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6"/>
      <color rgb="FFFFFF00"/>
      <name val="Arial"/>
      <family val="2"/>
    </font>
    <font>
      <b/>
      <sz val="14"/>
      <color rgb="FFFFFF00"/>
      <name val="Arial"/>
      <family val="2"/>
    </font>
    <font>
      <b/>
      <sz val="8"/>
      <color theme="0"/>
      <name val="Arial"/>
      <family val="2"/>
    </font>
    <font>
      <b/>
      <sz val="8"/>
      <color theme="1" tint="0.34998626667073579"/>
      <name val="Arial"/>
      <family val="2"/>
    </font>
    <font>
      <b/>
      <sz val="8"/>
      <color rgb="FF006666"/>
      <name val="Arial"/>
      <family val="2"/>
    </font>
    <font>
      <b/>
      <i/>
      <sz val="18"/>
      <color rgb="FF7030A0"/>
      <name val="Arial"/>
      <family val="2"/>
    </font>
    <font>
      <b/>
      <sz val="12"/>
      <color rgb="FF7030A0"/>
      <name val="Arial"/>
      <family val="2"/>
    </font>
    <font>
      <b/>
      <sz val="10"/>
      <color rgb="FF7030A0"/>
      <name val="Arial"/>
      <family val="2"/>
    </font>
    <font>
      <b/>
      <i/>
      <sz val="12"/>
      <color theme="0" tint="-4.9989318521683403E-2"/>
      <name val="Arial"/>
      <family val="2"/>
    </font>
    <font>
      <b/>
      <sz val="12"/>
      <color theme="0" tint="-4.9989318521683403E-2"/>
      <name val="Wingdings"/>
      <charset val="2"/>
    </font>
    <font>
      <b/>
      <i/>
      <sz val="8"/>
      <color theme="0" tint="-4.9989318521683403E-2"/>
      <name val="Arial"/>
      <family val="2"/>
    </font>
    <font>
      <b/>
      <sz val="8"/>
      <color rgb="FF7030A0"/>
      <name val="Arial"/>
      <family val="2"/>
    </font>
    <font>
      <b/>
      <u/>
      <sz val="12"/>
      <color theme="1" tint="0.249977111117893"/>
      <name val="Arial"/>
      <family val="2"/>
    </font>
    <font>
      <b/>
      <u/>
      <sz val="12"/>
      <color theme="9" tint="-0.499984740745262"/>
      <name val="Arial"/>
      <family val="2"/>
    </font>
    <font>
      <b/>
      <sz val="9"/>
      <color rgb="FF006666"/>
      <name val="Arial"/>
      <family val="2"/>
    </font>
    <font>
      <b/>
      <sz val="8"/>
      <color rgb="FF800000"/>
      <name val="Arial"/>
      <family val="2"/>
    </font>
    <font>
      <b/>
      <sz val="11"/>
      <color rgb="FF800000"/>
      <name val="Arial"/>
      <family val="2"/>
    </font>
    <font>
      <b/>
      <sz val="10"/>
      <color theme="8" tint="-0.249977111117893"/>
      <name val="Arial"/>
      <family val="2"/>
    </font>
    <font>
      <b/>
      <sz val="12"/>
      <color rgb="FFC00000"/>
      <name val="Arial"/>
      <family val="2"/>
    </font>
    <font>
      <b/>
      <sz val="11"/>
      <color rgb="FFC00000"/>
      <name val="Arial"/>
      <family val="2"/>
    </font>
    <font>
      <b/>
      <sz val="8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b/>
      <i/>
      <sz val="10"/>
      <color rgb="FFC00000"/>
      <name val="Arial"/>
      <family val="2"/>
    </font>
    <font>
      <b/>
      <sz val="10"/>
      <color theme="0" tint="-0.499984740745262"/>
      <name val="Arial"/>
      <family val="2"/>
    </font>
    <font>
      <b/>
      <i/>
      <sz val="9"/>
      <color rgb="FFC00000"/>
      <name val="Arial"/>
      <family val="2"/>
    </font>
    <font>
      <b/>
      <sz val="9"/>
      <color theme="9" tint="-0.499984740745262"/>
      <name val="Arial"/>
      <family val="2"/>
    </font>
    <font>
      <b/>
      <sz val="10"/>
      <color rgb="FFFA7D00"/>
      <name val="Arial"/>
      <family val="2"/>
    </font>
    <font>
      <b/>
      <sz val="8"/>
      <color theme="2" tint="-0.749992370372631"/>
      <name val="Arial"/>
      <family val="2"/>
    </font>
    <font>
      <b/>
      <sz val="8"/>
      <color theme="8" tint="-0.499984740745262"/>
      <name val="Arial"/>
      <family val="2"/>
    </font>
    <font>
      <b/>
      <sz val="11"/>
      <color rgb="FF7030A0"/>
      <name val="Arial"/>
      <family val="2"/>
    </font>
    <font>
      <u/>
      <sz val="12"/>
      <color rgb="FF7030A0"/>
      <name val="Wingdings"/>
      <charset val="2"/>
    </font>
    <font>
      <b/>
      <i/>
      <sz val="12"/>
      <color theme="0"/>
      <name val="Arial"/>
      <family val="2"/>
    </font>
    <font>
      <b/>
      <sz val="16"/>
      <color theme="0" tint="-0.499984740745262"/>
      <name val="Arial"/>
      <family val="2"/>
    </font>
    <font>
      <b/>
      <i/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9"/>
      <color theme="0"/>
      <name val="Arial"/>
      <family val="2"/>
    </font>
    <font>
      <sz val="12"/>
      <color rgb="FF006666"/>
      <name val="Wingdings"/>
      <charset val="2"/>
    </font>
    <font>
      <b/>
      <sz val="8"/>
      <color theme="0" tint="-0.499984740745262"/>
      <name val="Wingdings"/>
      <charset val="2"/>
    </font>
    <font>
      <b/>
      <i/>
      <sz val="8"/>
      <color indexed="23"/>
      <name val="Arial"/>
      <family val="2"/>
    </font>
    <font>
      <b/>
      <sz val="9"/>
      <color theme="8" tint="0.79998168889431442"/>
      <name val="Arial"/>
      <family val="2"/>
    </font>
    <font>
      <b/>
      <sz val="22"/>
      <color rgb="FF006666"/>
      <name val="Arial"/>
      <family val="2"/>
    </font>
    <font>
      <b/>
      <sz val="20"/>
      <color rgb="FF006666"/>
      <name val="Arial"/>
      <family val="2"/>
    </font>
    <font>
      <sz val="6"/>
      <color theme="0"/>
      <name val="Arial"/>
      <family val="2"/>
    </font>
    <font>
      <b/>
      <sz val="6"/>
      <color theme="0"/>
      <name val="Arial"/>
      <family val="2"/>
    </font>
    <font>
      <b/>
      <sz val="6"/>
      <color rgb="FFC00000"/>
      <name val="Arial"/>
      <family val="2"/>
    </font>
    <font>
      <b/>
      <sz val="6"/>
      <color rgb="FFC00000"/>
      <name val="Helv"/>
    </font>
    <font>
      <b/>
      <i/>
      <sz val="12"/>
      <color rgb="FFFFFF00"/>
      <name val="Arial"/>
      <family val="2"/>
    </font>
    <font>
      <b/>
      <sz val="8"/>
      <color theme="9" tint="-0.499984740745262"/>
      <name val="Arial"/>
      <family val="2"/>
    </font>
    <font>
      <b/>
      <sz val="6"/>
      <color theme="0" tint="-0.499984740745262"/>
      <name val="Arial"/>
      <family val="2"/>
    </font>
    <font>
      <b/>
      <sz val="9"/>
      <color rgb="FF7030A0"/>
      <name val="Arial"/>
      <family val="2"/>
    </font>
    <font>
      <sz val="12"/>
      <color theme="0" tint="-0.499984740745262"/>
      <name val="Wingdings"/>
      <charset val="2"/>
    </font>
    <font>
      <b/>
      <i/>
      <sz val="10"/>
      <color theme="0"/>
      <name val="Arial"/>
      <family val="2"/>
    </font>
    <font>
      <b/>
      <i/>
      <sz val="14"/>
      <color rgb="FF002060"/>
      <name val="Arial"/>
      <family val="2"/>
    </font>
    <font>
      <b/>
      <i/>
      <sz val="14"/>
      <color rgb="FFC00000"/>
      <name val="Arial"/>
      <family val="2"/>
    </font>
    <font>
      <b/>
      <i/>
      <sz val="14"/>
      <color rgb="FF006666"/>
      <name val="Arial"/>
      <family val="2"/>
    </font>
    <font>
      <sz val="8"/>
      <name val="Helv"/>
    </font>
    <font>
      <b/>
      <sz val="16"/>
      <color theme="4" tint="-0.249977111117893"/>
      <name val="Arial"/>
      <family val="2"/>
    </font>
    <font>
      <b/>
      <i/>
      <sz val="9"/>
      <color theme="0" tint="-4.9989318521683403E-2"/>
      <name val="Arial"/>
      <family val="2"/>
    </font>
    <font>
      <sz val="9"/>
      <name val="Arial"/>
      <family val="2"/>
    </font>
    <font>
      <b/>
      <i/>
      <sz val="10"/>
      <color theme="0" tint="-4.9989318521683403E-2"/>
      <name val="Arial"/>
      <family val="2"/>
    </font>
    <font>
      <b/>
      <sz val="8"/>
      <color rgb="FFFFFFCC"/>
      <name val="Arial"/>
      <family val="2"/>
    </font>
    <font>
      <b/>
      <i/>
      <sz val="16"/>
      <color theme="0" tint="-4.9989318521683403E-2"/>
      <name val="Arial"/>
      <family val="2"/>
    </font>
    <font>
      <b/>
      <i/>
      <sz val="16"/>
      <color theme="8" tint="-0.499984740745262"/>
      <name val="Arial"/>
      <family val="2"/>
    </font>
    <font>
      <sz val="16"/>
      <name val="Arial"/>
      <family val="2"/>
    </font>
    <font>
      <b/>
      <sz val="9"/>
      <color rgb="FFFFFFCC"/>
      <name val="Arial"/>
      <family val="2"/>
    </font>
    <font>
      <b/>
      <i/>
      <sz val="10"/>
      <color rgb="FF006666"/>
      <name val="Arial"/>
      <family val="2"/>
    </font>
    <font>
      <b/>
      <u/>
      <sz val="12"/>
      <color theme="0" tint="-0.499984740745262"/>
      <name val="Arial"/>
      <family val="2"/>
    </font>
    <font>
      <b/>
      <sz val="16"/>
      <color rgb="FFC00000"/>
      <name val="Arial"/>
      <family val="2"/>
    </font>
    <font>
      <b/>
      <sz val="16"/>
      <color rgb="FF002060"/>
      <name val="Arial"/>
      <family val="2"/>
    </font>
    <font>
      <b/>
      <sz val="12"/>
      <color rgb="FF002060"/>
      <name val="Wingdings"/>
      <charset val="2"/>
    </font>
    <font>
      <b/>
      <sz val="9"/>
      <color rgb="FFC00000"/>
      <name val="Wingdings"/>
      <charset val="2"/>
    </font>
    <font>
      <b/>
      <sz val="14"/>
      <color theme="0" tint="-0.499984740745262"/>
      <name val="Arial"/>
      <family val="2"/>
    </font>
    <font>
      <b/>
      <i/>
      <sz val="12"/>
      <color theme="0" tint="-0.499984740745262"/>
      <name val="Arial"/>
      <family val="2"/>
    </font>
    <font>
      <b/>
      <sz val="9"/>
      <color theme="0" tint="-4.9989318521683403E-2"/>
      <name val="Arial"/>
      <family val="2"/>
    </font>
    <font>
      <b/>
      <sz val="20"/>
      <color theme="0" tint="-0.499984740745262"/>
      <name val="Arial"/>
      <family val="2"/>
    </font>
    <font>
      <b/>
      <sz val="22"/>
      <color theme="0" tint="-0.499984740745262"/>
      <name val="Arial"/>
      <family val="2"/>
    </font>
    <font>
      <b/>
      <i/>
      <sz val="16"/>
      <color theme="9" tint="-0.499984740745262"/>
      <name val="Arial"/>
      <family val="2"/>
    </font>
    <font>
      <sz val="12"/>
      <color theme="8" tint="-0.499984740745262"/>
      <name val="Arial"/>
      <family val="2"/>
    </font>
    <font>
      <sz val="12"/>
      <color rgb="FFC00000"/>
      <name val="Arial"/>
      <family val="2"/>
    </font>
    <font>
      <sz val="12"/>
      <color rgb="FF002060"/>
      <name val="Arial"/>
      <family val="2"/>
    </font>
    <font>
      <sz val="12"/>
      <color rgb="FF7030A0"/>
      <name val="Arial"/>
      <family val="2"/>
    </font>
    <font>
      <sz val="12"/>
      <color indexed="17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20"/>
      <color rgb="FF002060"/>
      <name val="Arial"/>
      <family val="2"/>
    </font>
    <font>
      <b/>
      <i/>
      <sz val="18"/>
      <color theme="0" tint="-0.499984740745262"/>
      <name val="Arial"/>
      <family val="2"/>
    </font>
    <font>
      <b/>
      <i/>
      <sz val="6"/>
      <color rgb="FF006666"/>
      <name val="Arial"/>
      <family val="2"/>
    </font>
    <font>
      <b/>
      <sz val="6"/>
      <color rgb="FF006666"/>
      <name val="Arial"/>
      <family val="2"/>
    </font>
    <font>
      <sz val="12"/>
      <color rgb="FF006666"/>
      <name val="Helv"/>
    </font>
    <font>
      <b/>
      <i/>
      <sz val="18"/>
      <color theme="0" tint="-4.9989318521683403E-2"/>
      <name val="Arial"/>
      <family val="2"/>
    </font>
    <font>
      <sz val="8"/>
      <color indexed="23"/>
      <name val="Arial"/>
      <family val="2"/>
    </font>
    <font>
      <sz val="8"/>
      <color indexed="63"/>
      <name val="Arial"/>
      <family val="2"/>
    </font>
    <font>
      <sz val="8"/>
      <color indexed="21"/>
      <name val="Arial"/>
      <family val="2"/>
    </font>
    <font>
      <b/>
      <sz val="12"/>
      <color theme="8" tint="0.79998168889431442"/>
      <name val="Arial"/>
      <family val="2"/>
    </font>
    <font>
      <b/>
      <sz val="12"/>
      <color theme="8" tint="0.59999389629810485"/>
      <name val="Arial"/>
      <family val="2"/>
    </font>
    <font>
      <sz val="10"/>
      <color rgb="FFFFFF00"/>
      <name val="Arial"/>
      <family val="2"/>
    </font>
    <font>
      <b/>
      <sz val="9"/>
      <color rgb="FFFFFF00"/>
      <name val="Arial"/>
      <family val="2"/>
    </font>
    <font>
      <b/>
      <sz val="6"/>
      <color rgb="FFFFFF00"/>
      <name val="Arial"/>
      <family val="2"/>
    </font>
    <font>
      <sz val="11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i/>
      <sz val="16"/>
      <color theme="0"/>
      <name val="Arial"/>
      <family val="2"/>
    </font>
    <font>
      <sz val="11"/>
      <color theme="0" tint="-0.499984740745262"/>
      <name val="Wingdings"/>
      <charset val="2"/>
    </font>
    <font>
      <b/>
      <sz val="9"/>
      <color theme="8" tint="-0.499984740745262"/>
      <name val="Arial"/>
      <family val="2"/>
    </font>
    <font>
      <b/>
      <sz val="8"/>
      <color indexed="23"/>
      <name val="Arial"/>
      <family val="2"/>
    </font>
    <font>
      <b/>
      <i/>
      <sz val="8"/>
      <color theme="1"/>
      <name val="Arial"/>
      <family val="2"/>
    </font>
    <font>
      <sz val="8"/>
      <color rgb="FFC00000"/>
      <name val="Helv"/>
    </font>
    <font>
      <sz val="16"/>
      <color rgb="FFC00000"/>
      <name val="Algerian"/>
      <family val="5"/>
    </font>
    <font>
      <sz val="20"/>
      <color rgb="FFC00000"/>
      <name val="Algerian"/>
      <family val="5"/>
    </font>
    <font>
      <sz val="16"/>
      <color rgb="FF006666"/>
      <name val="Algerian"/>
      <family val="5"/>
    </font>
    <font>
      <sz val="8"/>
      <color theme="0"/>
      <name val="Algerian"/>
      <family val="5"/>
    </font>
    <font>
      <sz val="12"/>
      <color rgb="FF006666"/>
      <name val="Algerian"/>
      <family val="5"/>
    </font>
    <font>
      <sz val="10"/>
      <color rgb="FF006666"/>
      <name val="Algerian"/>
      <family val="5"/>
    </font>
    <font>
      <sz val="8"/>
      <color rgb="FFC00000"/>
      <name val="Arial"/>
      <family val="2"/>
    </font>
    <font>
      <u/>
      <sz val="8"/>
      <color rgb="FFC00000"/>
      <name val="Arial"/>
      <family val="2"/>
    </font>
    <font>
      <sz val="8"/>
      <color theme="0" tint="-0.499984740745262"/>
      <name val="Arial"/>
      <family val="2"/>
    </font>
    <font>
      <u/>
      <sz val="8"/>
      <color theme="8" tint="-0.499984740745262"/>
      <name val="Arial"/>
      <family val="2"/>
    </font>
    <font>
      <sz val="11"/>
      <color rgb="FF002060"/>
      <name val="Arial"/>
      <family val="2"/>
    </font>
    <font>
      <sz val="12"/>
      <color indexed="63"/>
      <name val="Arial"/>
      <family val="2"/>
    </font>
    <font>
      <sz val="8"/>
      <color theme="8" tint="-0.499984740745262"/>
      <name val="Arial"/>
      <family val="2"/>
    </font>
    <font>
      <sz val="8"/>
      <color rgb="FFFF0000"/>
      <name val="Arial"/>
      <family val="2"/>
    </font>
    <font>
      <i/>
      <sz val="20"/>
      <color rgb="FF002060"/>
      <name val="Arial"/>
      <family val="2"/>
    </font>
    <font>
      <i/>
      <sz val="8"/>
      <color rgb="FFC00000"/>
      <name val="Arial"/>
      <family val="2"/>
    </font>
    <font>
      <i/>
      <sz val="8"/>
      <color rgb="FF969696"/>
      <name val="Arial"/>
      <family val="2"/>
    </font>
    <font>
      <i/>
      <sz val="8"/>
      <color theme="0" tint="-0.249977111117893"/>
      <name val="Arial"/>
      <family val="2"/>
    </font>
    <font>
      <sz val="9"/>
      <color rgb="FFC00000"/>
      <name val="Arial"/>
      <family val="2"/>
    </font>
    <font>
      <sz val="10"/>
      <color rgb="FFC00000"/>
      <name val="Arial"/>
      <family val="2"/>
    </font>
    <font>
      <sz val="10"/>
      <color rgb="FF002060"/>
      <name val="Arial"/>
      <family val="2"/>
    </font>
    <font>
      <sz val="8"/>
      <color rgb="FF006666"/>
      <name val="Arial"/>
      <family val="2"/>
    </font>
    <font>
      <sz val="8"/>
      <color rgb="FFC00000"/>
      <name val="Wingdings"/>
      <charset val="2"/>
    </font>
    <font>
      <sz val="8"/>
      <color theme="8" tint="-0.499984740745262"/>
      <name val="Wingdings"/>
      <charset val="2"/>
    </font>
    <font>
      <sz val="8"/>
      <color theme="0" tint="-4.9989318521683403E-2"/>
      <name val="Arial"/>
      <family val="2"/>
    </font>
    <font>
      <sz val="10"/>
      <color theme="8" tint="-0.499984740745262"/>
      <name val="Arial"/>
      <family val="2"/>
    </font>
    <font>
      <sz val="9"/>
      <color theme="9" tint="-0.499984740745262"/>
      <name val="Arial"/>
      <family val="2"/>
    </font>
    <font>
      <i/>
      <u/>
      <sz val="9"/>
      <color theme="9" tint="-0.499984740745262"/>
      <name val="Arial"/>
      <family val="2"/>
    </font>
    <font>
      <u/>
      <sz val="9"/>
      <color theme="9" tint="-0.499984740745262"/>
      <name val="Arial"/>
      <family val="2"/>
    </font>
    <font>
      <u/>
      <sz val="9"/>
      <color rgb="FFC00000"/>
      <name val="Arial"/>
      <family val="2"/>
    </font>
    <font>
      <sz val="6"/>
      <color theme="0" tint="-0.499984740745262"/>
      <name val="Arial"/>
      <family val="2"/>
    </font>
    <font>
      <u/>
      <sz val="10"/>
      <color rgb="FFC00000"/>
      <name val="Arial"/>
      <family val="2"/>
    </font>
    <font>
      <i/>
      <sz val="8"/>
      <color theme="9" tint="0.59999389629810485"/>
      <name val="Arial"/>
      <family val="2"/>
    </font>
    <font>
      <i/>
      <sz val="8"/>
      <color theme="0" tint="-0.499984740745262"/>
      <name val="Arial"/>
      <family val="2"/>
    </font>
    <font>
      <sz val="8"/>
      <color rgb="FF7030A0"/>
      <name val="Arial"/>
      <family val="2"/>
    </font>
    <font>
      <u/>
      <sz val="8"/>
      <color rgb="FF7030A0"/>
      <name val="Arial"/>
      <family val="2"/>
    </font>
    <font>
      <i/>
      <sz val="8"/>
      <color rgb="FF008080"/>
      <name val="Arial"/>
      <family val="2"/>
    </font>
    <font>
      <sz val="8"/>
      <color rgb="FF002060"/>
      <name val="Helv"/>
    </font>
    <font>
      <b/>
      <i/>
      <sz val="10"/>
      <color rgb="FF7030A0"/>
      <name val="Arial"/>
      <family val="2"/>
    </font>
    <font>
      <sz val="6"/>
      <color theme="0"/>
      <name val="Helv"/>
    </font>
    <font>
      <b/>
      <sz val="9"/>
      <color theme="8" tint="-0.249977111117893"/>
      <name val="Arial"/>
      <family val="2"/>
    </font>
    <font>
      <b/>
      <sz val="12"/>
      <color rgb="FF002060"/>
      <name val="Helv"/>
    </font>
    <font>
      <sz val="8"/>
      <color theme="0"/>
      <name val="Helv"/>
    </font>
    <font>
      <b/>
      <i/>
      <sz val="9"/>
      <color indexed="23"/>
      <name val="Arial"/>
      <family val="2"/>
    </font>
    <font>
      <b/>
      <i/>
      <strike/>
      <sz val="8"/>
      <color theme="9" tint="-0.499984740745262"/>
      <name val="Arial"/>
      <family val="2"/>
    </font>
    <font>
      <b/>
      <i/>
      <sz val="8"/>
      <color theme="9" tint="-0.499984740745262"/>
      <name val="Arial"/>
      <family val="2"/>
    </font>
    <font>
      <sz val="8"/>
      <color theme="0" tint="-0.249977111117893"/>
      <name val="Arial"/>
      <family val="2"/>
    </font>
    <font>
      <b/>
      <u/>
      <sz val="8"/>
      <color theme="8" tint="-0.499984740745262"/>
      <name val="Arial"/>
      <family val="2"/>
    </font>
    <font>
      <sz val="8"/>
      <color theme="1" tint="0.249977111117893"/>
      <name val="Arial"/>
      <family val="2"/>
    </font>
    <font>
      <u/>
      <sz val="8"/>
      <color theme="1" tint="0.249977111117893"/>
      <name val="Arial"/>
      <family val="2"/>
    </font>
    <font>
      <i/>
      <sz val="8"/>
      <color theme="0"/>
      <name val="Arial"/>
      <family val="2"/>
    </font>
    <font>
      <u/>
      <sz val="8"/>
      <color rgb="FF006666"/>
      <name val="Arial"/>
      <family val="2"/>
    </font>
    <font>
      <b/>
      <i/>
      <sz val="8"/>
      <color theme="0"/>
      <name val="Arial"/>
      <family val="2"/>
    </font>
    <font>
      <b/>
      <u/>
      <sz val="11"/>
      <color rgb="FF002060"/>
      <name val="Arial"/>
      <family val="2"/>
    </font>
    <font>
      <b/>
      <sz val="11"/>
      <color theme="0" tint="-0.34998626667073579"/>
      <name val="Arial"/>
      <family val="2"/>
    </font>
    <font>
      <b/>
      <i/>
      <sz val="9"/>
      <color theme="9" tint="-0.499984740745262"/>
      <name val="Arial"/>
      <family val="2"/>
    </font>
    <font>
      <b/>
      <i/>
      <u/>
      <sz val="9"/>
      <color rgb="FF002060"/>
      <name val="Arial"/>
      <family val="2"/>
    </font>
    <font>
      <b/>
      <sz val="10"/>
      <color theme="8" tint="-0.499984740745262"/>
      <name val="Wingdings"/>
      <charset val="2"/>
    </font>
    <font>
      <b/>
      <sz val="11"/>
      <color theme="9" tint="-0.499984740745262"/>
      <name val="Wingdings"/>
      <charset val="2"/>
    </font>
    <font>
      <b/>
      <sz val="12"/>
      <color theme="9" tint="-0.499984740745262"/>
      <name val="Wingdings"/>
      <charset val="2"/>
    </font>
    <font>
      <b/>
      <sz val="12"/>
      <color rgb="FFC00000"/>
      <name val="Wingdings"/>
      <charset val="2"/>
    </font>
    <font>
      <b/>
      <sz val="12"/>
      <color rgb="FF006666"/>
      <name val="Wingdings"/>
      <charset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2" tint="-0.749992370372631"/>
      <name val="Wingdings"/>
      <charset val="2"/>
    </font>
    <font>
      <sz val="12"/>
      <color theme="2" tint="-0.749992370372631"/>
      <name val="Wingdings"/>
      <charset val="2"/>
    </font>
    <font>
      <b/>
      <sz val="8"/>
      <color rgb="FFFFFF99"/>
      <name val="Arial"/>
      <family val="2"/>
    </font>
    <font>
      <b/>
      <sz val="11"/>
      <color theme="0" tint="-0.249977111117893"/>
      <name val="Arial"/>
      <family val="2"/>
    </font>
    <font>
      <b/>
      <u/>
      <sz val="8"/>
      <color theme="9" tint="-0.499984740745262"/>
      <name val="Arial"/>
      <family val="2"/>
    </font>
    <font>
      <b/>
      <i/>
      <sz val="8"/>
      <color rgb="FF808080"/>
      <name val="Wingdings"/>
      <charset val="2"/>
    </font>
    <font>
      <b/>
      <sz val="11"/>
      <color rgb="FF660066"/>
      <name val="Arial"/>
      <family val="2"/>
    </font>
    <font>
      <b/>
      <sz val="10"/>
      <color rgb="FF660066"/>
      <name val="Arial"/>
      <family val="2"/>
    </font>
    <font>
      <sz val="11"/>
      <color rgb="FF660066"/>
      <name val="Arial"/>
      <family val="2"/>
    </font>
    <font>
      <b/>
      <i/>
      <sz val="14"/>
      <color rgb="FF660066"/>
      <name val="Arial"/>
      <family val="2"/>
    </font>
    <font>
      <b/>
      <i/>
      <sz val="11"/>
      <color rgb="FF660066"/>
      <name val="Arial"/>
      <family val="2"/>
    </font>
    <font>
      <b/>
      <i/>
      <sz val="10"/>
      <color rgb="FF660066"/>
      <name val="Arial"/>
      <family val="2"/>
    </font>
    <font>
      <b/>
      <sz val="10"/>
      <color theme="8" tint="-0.499984740745262"/>
      <name val="Arial"/>
      <family val="2"/>
    </font>
    <font>
      <b/>
      <i/>
      <sz val="11"/>
      <color rgb="FF7030A0"/>
      <name val="Arial"/>
      <family val="2"/>
    </font>
    <font>
      <b/>
      <i/>
      <sz val="11"/>
      <color rgb="FF006666"/>
      <name val="Arial"/>
      <family val="2"/>
    </font>
    <font>
      <b/>
      <sz val="12"/>
      <color theme="1" tint="0.34998626667073579"/>
      <name val="Arial"/>
      <family val="2"/>
    </font>
    <font>
      <b/>
      <sz val="14"/>
      <color theme="1" tint="0.34998626667073579"/>
      <name val="Arial"/>
      <family val="2"/>
    </font>
    <font>
      <b/>
      <sz val="14"/>
      <color theme="1" tint="0.14999847407452621"/>
      <name val="Arial"/>
      <family val="2"/>
    </font>
    <font>
      <b/>
      <i/>
      <sz val="14"/>
      <color theme="0" tint="-4.9989318521683403E-2"/>
      <name val="Arial"/>
      <family val="2"/>
    </font>
    <font>
      <b/>
      <sz val="14"/>
      <color rgb="FF006600"/>
      <name val="Arial"/>
      <family val="2"/>
    </font>
    <font>
      <sz val="14"/>
      <color indexed="22"/>
      <name val="Arial"/>
      <family val="2"/>
    </font>
    <font>
      <b/>
      <i/>
      <sz val="14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b/>
      <i/>
      <sz val="14"/>
      <color indexed="43"/>
      <name val="Arial"/>
      <family val="2"/>
    </font>
    <font>
      <b/>
      <sz val="10"/>
      <color theme="5" tint="0.59999389629810485"/>
      <name val="Arial"/>
      <family val="2"/>
    </font>
    <font>
      <b/>
      <sz val="8"/>
      <color theme="5" tint="0.59999389629810485"/>
      <name val="Arial"/>
      <family val="2"/>
    </font>
    <font>
      <sz val="11"/>
      <name val="Helv"/>
    </font>
    <font>
      <sz val="10"/>
      <name val="Helv"/>
    </font>
    <font>
      <sz val="18"/>
      <color theme="0"/>
      <name val="Algerian"/>
      <family val="5"/>
    </font>
    <font>
      <b/>
      <sz val="10"/>
      <color theme="0" tint="-0.34998626667073579"/>
      <name val="Arial"/>
      <family val="2"/>
    </font>
    <font>
      <b/>
      <sz val="12"/>
      <color rgb="FF660066"/>
      <name val="Arial"/>
      <family val="2"/>
    </font>
    <font>
      <b/>
      <sz val="11"/>
      <color theme="0" tint="-0.1499984740745262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1" tint="0.499984740745262"/>
      <name val="Arial"/>
      <family val="2"/>
    </font>
    <font>
      <b/>
      <sz val="8"/>
      <color rgb="FF008080"/>
      <name val="Arial"/>
      <family val="2"/>
    </font>
    <font>
      <b/>
      <sz val="14"/>
      <color theme="9" tint="-0.499984740745262"/>
      <name val="Arial"/>
      <family val="2"/>
    </font>
    <font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/>
      </patternFill>
    </fill>
  </fills>
  <borders count="50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indexed="8"/>
      </bottom>
      <diagonal/>
    </border>
    <border>
      <left style="double">
        <color indexed="8"/>
      </left>
      <right/>
      <top style="double">
        <color theme="0" tint="-0.499984740745262"/>
      </top>
      <bottom style="double">
        <color indexed="8"/>
      </bottom>
      <diagonal/>
    </border>
    <border>
      <left/>
      <right/>
      <top style="double">
        <color theme="0" tint="-0.499984740745262"/>
      </top>
      <bottom style="double">
        <color indexed="8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double">
        <color indexed="8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indexed="8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indexed="8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double">
        <color indexed="8"/>
      </left>
      <right/>
      <top style="double">
        <color auto="1"/>
      </top>
      <bottom style="double">
        <color indexed="64"/>
      </bottom>
      <diagonal/>
    </border>
    <border>
      <left/>
      <right style="double">
        <color indexed="8"/>
      </right>
      <top style="double">
        <color auto="1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8"/>
      </right>
      <top style="double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64"/>
      </bottom>
      <diagonal/>
    </border>
    <border>
      <left style="double">
        <color indexed="64"/>
      </left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 style="medium">
        <color indexed="8"/>
      </left>
      <right style="thin">
        <color theme="1" tint="0.499984740745262"/>
      </right>
      <top/>
      <bottom style="thin">
        <color indexed="64"/>
      </bottom>
      <diagonal/>
    </border>
    <border>
      <left style="double">
        <color theme="0" tint="-0.499984740745262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theme="1" tint="0.499984740745262"/>
      </right>
      <top style="thin">
        <color indexed="8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8"/>
      </top>
      <bottom style="thin">
        <color indexed="8"/>
      </bottom>
      <diagonal/>
    </border>
    <border>
      <left style="double">
        <color theme="0" tint="-0.499984740745262"/>
      </left>
      <right/>
      <top style="thin">
        <color indexed="64"/>
      </top>
      <bottom style="double">
        <color theme="0" tint="-0.499984740745262"/>
      </bottom>
      <diagonal/>
    </border>
    <border>
      <left style="double">
        <color auto="1"/>
      </left>
      <right style="thin">
        <color theme="1" tint="0.499984740745262"/>
      </right>
      <top style="thin">
        <color indexed="64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0" tint="-0.499984740745262"/>
      </bottom>
      <diagonal/>
    </border>
    <border>
      <left/>
      <right/>
      <top style="thin">
        <color theme="1" tint="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 style="double">
        <color indexed="8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double">
        <color theme="0" tint="-0.499984740745262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double">
        <color theme="0" tint="-0.499984740745262"/>
      </bottom>
      <diagonal/>
    </border>
    <border>
      <left style="double">
        <color indexed="8"/>
      </left>
      <right/>
      <top style="thin">
        <color indexed="8"/>
      </top>
      <bottom style="double">
        <color theme="0" tint="-0.499984740745262"/>
      </bottom>
      <diagonal/>
    </border>
    <border>
      <left style="thin">
        <color indexed="64"/>
      </left>
      <right/>
      <top style="thin">
        <color indexed="8"/>
      </top>
      <bottom style="double">
        <color theme="0" tint="-0.499984740745262"/>
      </bottom>
      <diagonal/>
    </border>
    <border>
      <left/>
      <right/>
      <top style="thin">
        <color indexed="8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indexed="8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thin">
        <color indexed="64"/>
      </left>
      <right style="double">
        <color theme="0" tint="-0.34998626667073579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34998626667073579"/>
      </left>
      <right style="thin">
        <color theme="1" tint="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34998626667073579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indexed="8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double">
        <color theme="0" tint="-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double">
        <color indexed="8"/>
      </right>
      <top/>
      <bottom style="double">
        <color theme="0" tint="-0.499984740745262"/>
      </bottom>
      <diagonal/>
    </border>
    <border>
      <left style="medium">
        <color indexed="8"/>
      </left>
      <right/>
      <top/>
      <bottom style="double">
        <color theme="0" tint="-0.499984740745262"/>
      </bottom>
      <diagonal/>
    </border>
    <border>
      <left style="double">
        <color theme="1" tint="0.499984740745262"/>
      </left>
      <right/>
      <top/>
      <bottom style="double">
        <color theme="0" tint="-0.499984740745262"/>
      </bottom>
      <diagonal/>
    </border>
    <border>
      <left/>
      <right style="double">
        <color indexed="8"/>
      </right>
      <top style="double">
        <color theme="0" tint="-0.499984740745262"/>
      </top>
      <bottom style="double">
        <color indexed="64"/>
      </bottom>
      <diagonal/>
    </border>
    <border>
      <left style="double">
        <color indexed="8"/>
      </left>
      <right/>
      <top style="double">
        <color theme="0" tint="-0.499984740745262"/>
      </top>
      <bottom style="double">
        <color indexed="64"/>
      </bottom>
      <diagonal/>
    </border>
    <border>
      <left/>
      <right/>
      <top style="double">
        <color theme="0" tint="-0.499984740745262"/>
      </top>
      <bottom style="double">
        <color indexed="64"/>
      </bottom>
      <diagonal/>
    </border>
    <border>
      <left style="double">
        <color indexed="8"/>
      </left>
      <right style="double">
        <color theme="0" tint="-0.499984740745262"/>
      </right>
      <top style="double">
        <color theme="0" tint="-0.499984740745262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double">
        <color indexed="64"/>
      </left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double">
        <color indexed="8"/>
      </right>
      <top style="double">
        <color indexed="64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auto="1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auto="1"/>
      </right>
      <top/>
      <bottom style="thin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double">
        <color indexed="8"/>
      </right>
      <top style="double">
        <color auto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double">
        <color indexed="64"/>
      </bottom>
      <diagonal/>
    </border>
    <border>
      <left style="double">
        <color auto="1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indexed="8"/>
      </right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theme="0" tint="-0.499984740745262"/>
      </left>
      <right style="thin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double">
        <color indexed="8"/>
      </right>
      <top style="double">
        <color auto="1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auto="1"/>
      </bottom>
      <diagonal/>
    </border>
    <border>
      <left/>
      <right/>
      <top style="double">
        <color indexed="8"/>
      </top>
      <bottom style="double">
        <color auto="1"/>
      </bottom>
      <diagonal/>
    </border>
    <border>
      <left/>
      <right style="thin">
        <color indexed="8"/>
      </right>
      <top style="double">
        <color indexed="8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auto="1"/>
      </bottom>
      <diagonal/>
    </border>
    <border>
      <left/>
      <right style="double">
        <color indexed="8"/>
      </right>
      <top style="double">
        <color indexed="8"/>
      </top>
      <bottom style="double">
        <color auto="1"/>
      </bottom>
      <diagonal/>
    </border>
  </borders>
  <cellStyleXfs count="11">
    <xf numFmtId="164" fontId="0" fillId="0" borderId="0"/>
    <xf numFmtId="167" fontId="19" fillId="0" borderId="0" applyFont="0" applyFill="0" applyBorder="0" applyAlignment="0" applyProtection="0"/>
    <xf numFmtId="0" fontId="100" fillId="22" borderId="7" applyNumberFormat="0" applyFont="0" applyBorder="0" applyAlignment="0" applyProtection="0"/>
    <xf numFmtId="0" fontId="64" fillId="3" borderId="0" applyNumberFormat="0" applyFont="0" applyBorder="0" applyAlignment="0" applyProtection="0"/>
    <xf numFmtId="0" fontId="57" fillId="4" borderId="6" applyNumberFormat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58" fillId="11" borderId="11" applyNumberFormat="0" applyBorder="0" applyAlignment="0" applyProtection="0"/>
    <xf numFmtId="164" fontId="70" fillId="0" borderId="0" applyNumberFormat="0" applyFill="0" applyBorder="0" applyAlignment="0" applyProtection="0"/>
    <xf numFmtId="0" fontId="122" fillId="17" borderId="0" applyNumberFormat="0" applyFont="0" applyBorder="0" applyAlignment="0" applyProtection="0"/>
    <xf numFmtId="0" fontId="159" fillId="26" borderId="6" applyNumberFormat="0" applyFont="0" applyBorder="0" applyAlignment="0" applyProtection="0"/>
  </cellStyleXfs>
  <cellXfs count="1722">
    <xf numFmtId="164" fontId="0" fillId="0" borderId="0" xfId="0"/>
    <xf numFmtId="4" fontId="71" fillId="0" borderId="0" xfId="0" applyNumberFormat="1" applyFont="1" applyAlignment="1">
      <alignment horizontal="center" vertical="center"/>
    </xf>
    <xf numFmtId="4" fontId="71" fillId="0" borderId="0" xfId="0" applyNumberFormat="1" applyFont="1" applyAlignment="1">
      <alignment vertical="center"/>
    </xf>
    <xf numFmtId="176" fontId="71" fillId="0" borderId="0" xfId="0" applyNumberFormat="1" applyFont="1" applyAlignment="1">
      <alignment vertical="center"/>
    </xf>
    <xf numFmtId="4" fontId="51" fillId="0" borderId="0" xfId="0" applyNumberFormat="1" applyFont="1" applyAlignment="1">
      <alignment vertical="center"/>
    </xf>
    <xf numFmtId="164" fontId="47" fillId="0" borderId="0" xfId="0" applyFont="1" applyAlignment="1">
      <alignment vertical="center"/>
    </xf>
    <xf numFmtId="171" fontId="37" fillId="5" borderId="12" xfId="0" applyNumberFormat="1" applyFont="1" applyFill="1" applyBorder="1" applyAlignment="1">
      <alignment horizontal="center" vertical="center"/>
    </xf>
    <xf numFmtId="164" fontId="66" fillId="0" borderId="0" xfId="0" applyFont="1" applyAlignment="1">
      <alignment vertical="center"/>
    </xf>
    <xf numFmtId="164" fontId="47" fillId="0" borderId="0" xfId="0" applyFont="1" applyAlignment="1">
      <alignment horizontal="center" vertical="center"/>
    </xf>
    <xf numFmtId="168" fontId="67" fillId="0" borderId="0" xfId="0" applyNumberFormat="1" applyFont="1" applyAlignment="1">
      <alignment horizontal="center" vertical="center"/>
    </xf>
    <xf numFmtId="168" fontId="69" fillId="0" borderId="0" xfId="0" applyNumberFormat="1" applyFont="1" applyAlignment="1">
      <alignment vertical="center"/>
    </xf>
    <xf numFmtId="176" fontId="68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164" fontId="3" fillId="0" borderId="0" xfId="0" applyFont="1" applyAlignment="1">
      <alignment vertical="center"/>
    </xf>
    <xf numFmtId="1" fontId="77" fillId="5" borderId="3" xfId="0" applyNumberFormat="1" applyFont="1" applyFill="1" applyBorder="1" applyAlignment="1">
      <alignment horizontal="center" vertical="center"/>
    </xf>
    <xf numFmtId="173" fontId="26" fillId="0" borderId="0" xfId="0" applyNumberFormat="1" applyFont="1" applyAlignment="1">
      <alignment horizontal="left" vertical="center"/>
    </xf>
    <xf numFmtId="165" fontId="63" fillId="0" borderId="0" xfId="0" applyNumberFormat="1" applyFont="1" applyAlignment="1">
      <alignment vertical="center"/>
    </xf>
    <xf numFmtId="4" fontId="42" fillId="0" borderId="0" xfId="0" applyNumberFormat="1" applyFont="1" applyAlignment="1">
      <alignment horizontal="right" vertical="center"/>
    </xf>
    <xf numFmtId="169" fontId="10" fillId="0" borderId="0" xfId="0" applyNumberFormat="1" applyFont="1" applyAlignment="1">
      <alignment horizontal="center" vertical="center"/>
    </xf>
    <xf numFmtId="166" fontId="55" fillId="5" borderId="10" xfId="0" applyNumberFormat="1" applyFont="1" applyFill="1" applyBorder="1" applyAlignment="1">
      <alignment horizontal="right" vertical="center"/>
    </xf>
    <xf numFmtId="4" fontId="90" fillId="5" borderId="13" xfId="0" applyNumberFormat="1" applyFont="1" applyFill="1" applyBorder="1" applyAlignment="1">
      <alignment horizontal="right" vertical="center"/>
    </xf>
    <xf numFmtId="9" fontId="50" fillId="0" borderId="0" xfId="5" quotePrefix="1" applyFont="1" applyFill="1" applyBorder="1" applyAlignment="1" applyProtection="1">
      <alignment horizontal="center" vertical="center"/>
    </xf>
    <xf numFmtId="9" fontId="50" fillId="0" borderId="0" xfId="5" quotePrefix="1" applyFont="1" applyFill="1" applyBorder="1" applyAlignment="1" applyProtection="1">
      <alignment horizontal="right" vertical="center"/>
    </xf>
    <xf numFmtId="4" fontId="22" fillId="0" borderId="0" xfId="0" applyNumberFormat="1" applyFont="1" applyAlignment="1" applyProtection="1">
      <alignment horizontal="center" vertical="center"/>
      <protection locked="0"/>
    </xf>
    <xf numFmtId="4" fontId="51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vertical="center"/>
    </xf>
    <xf numFmtId="164" fontId="47" fillId="0" borderId="0" xfId="0" applyFont="1" applyAlignment="1">
      <alignment horizontal="right" vertical="center"/>
    </xf>
    <xf numFmtId="14" fontId="72" fillId="5" borderId="44" xfId="0" applyNumberFormat="1" applyFont="1" applyFill="1" applyBorder="1" applyAlignment="1">
      <alignment horizontal="center" vertical="center"/>
    </xf>
    <xf numFmtId="165" fontId="72" fillId="5" borderId="44" xfId="0" applyNumberFormat="1" applyFont="1" applyFill="1" applyBorder="1" applyAlignment="1">
      <alignment vertical="center"/>
    </xf>
    <xf numFmtId="165" fontId="72" fillId="5" borderId="45" xfId="0" applyNumberFormat="1" applyFont="1" applyFill="1" applyBorder="1" applyAlignment="1">
      <alignment vertical="center"/>
    </xf>
    <xf numFmtId="168" fontId="73" fillId="5" borderId="44" xfId="0" applyNumberFormat="1" applyFont="1" applyFill="1" applyBorder="1" applyAlignment="1">
      <alignment horizontal="center" vertical="center"/>
    </xf>
    <xf numFmtId="166" fontId="98" fillId="5" borderId="12" xfId="0" applyNumberFormat="1" applyFont="1" applyFill="1" applyBorder="1" applyAlignment="1">
      <alignment horizontal="center" vertical="center"/>
    </xf>
    <xf numFmtId="177" fontId="118" fillId="16" borderId="33" xfId="0" applyNumberFormat="1" applyFont="1" applyFill="1" applyBorder="1" applyAlignment="1">
      <alignment horizontal="center" vertical="center"/>
    </xf>
    <xf numFmtId="168" fontId="40" fillId="2" borderId="9" xfId="8" applyNumberFormat="1" applyFont="1" applyFill="1" applyBorder="1" applyAlignment="1" applyProtection="1">
      <alignment horizontal="center" vertical="center"/>
      <protection locked="0"/>
    </xf>
    <xf numFmtId="164" fontId="119" fillId="0" borderId="0" xfId="0" applyFont="1" applyAlignment="1">
      <alignment vertical="center"/>
    </xf>
    <xf numFmtId="177" fontId="106" fillId="10" borderId="3" xfId="0" quotePrefix="1" applyNumberFormat="1" applyFont="1" applyFill="1" applyBorder="1" applyAlignment="1">
      <alignment horizontal="center" vertical="center"/>
    </xf>
    <xf numFmtId="177" fontId="106" fillId="10" borderId="3" xfId="0" applyNumberFormat="1" applyFont="1" applyFill="1" applyBorder="1" applyAlignment="1">
      <alignment horizontal="center" vertical="center"/>
    </xf>
    <xf numFmtId="177" fontId="107" fillId="13" borderId="3" xfId="0" applyNumberFormat="1" applyFont="1" applyFill="1" applyBorder="1" applyAlignment="1">
      <alignment horizontal="center" vertical="center"/>
    </xf>
    <xf numFmtId="177" fontId="32" fillId="9" borderId="3" xfId="0" applyNumberFormat="1" applyFont="1" applyFill="1" applyBorder="1" applyAlignment="1">
      <alignment horizontal="center" vertical="center"/>
    </xf>
    <xf numFmtId="164" fontId="7" fillId="0" borderId="0" xfId="0" applyFont="1" applyAlignment="1">
      <alignment vertical="center"/>
    </xf>
    <xf numFmtId="164" fontId="16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16" fillId="0" borderId="0" xfId="0" applyFont="1" applyAlignment="1">
      <alignment horizontal="center" vertical="center"/>
    </xf>
    <xf numFmtId="164" fontId="28" fillId="0" borderId="28" xfId="0" quotePrefix="1" applyFont="1" applyBorder="1" applyAlignment="1">
      <alignment horizontal="center" vertical="center"/>
    </xf>
    <xf numFmtId="164" fontId="28" fillId="0" borderId="29" xfId="0" applyFont="1" applyBorder="1" applyAlignment="1">
      <alignment vertical="center"/>
    </xf>
    <xf numFmtId="164" fontId="28" fillId="0" borderId="30" xfId="0" applyFont="1" applyBorder="1" applyAlignment="1">
      <alignment vertical="center"/>
    </xf>
    <xf numFmtId="8" fontId="15" fillId="0" borderId="28" xfId="1" applyNumberFormat="1" applyFont="1" applyFill="1" applyBorder="1" applyAlignment="1" applyProtection="1">
      <alignment horizontal="right" vertical="center"/>
    </xf>
    <xf numFmtId="8" fontId="25" fillId="0" borderId="28" xfId="1" applyNumberFormat="1" applyFont="1" applyFill="1" applyBorder="1" applyAlignment="1" applyProtection="1">
      <alignment horizontal="right" vertical="center"/>
    </xf>
    <xf numFmtId="164" fontId="28" fillId="0" borderId="19" xfId="0" applyFont="1" applyBorder="1" applyAlignment="1">
      <alignment horizontal="center" vertical="center"/>
    </xf>
    <xf numFmtId="164" fontId="28" fillId="0" borderId="23" xfId="0" applyFont="1" applyBorder="1" applyAlignment="1">
      <alignment vertical="center"/>
    </xf>
    <xf numFmtId="164" fontId="28" fillId="0" borderId="18" xfId="0" applyFont="1" applyBorder="1" applyAlignment="1">
      <alignment vertical="center"/>
    </xf>
    <xf numFmtId="8" fontId="28" fillId="0" borderId="19" xfId="1" applyNumberFormat="1" applyFont="1" applyFill="1" applyBorder="1" applyAlignment="1" applyProtection="1">
      <alignment vertical="center"/>
    </xf>
    <xf numFmtId="164" fontId="25" fillId="0" borderId="20" xfId="0" applyFont="1" applyBorder="1" applyAlignment="1">
      <alignment horizontal="center" vertical="center"/>
    </xf>
    <xf numFmtId="164" fontId="25" fillId="0" borderId="21" xfId="0" applyFont="1" applyBorder="1" applyAlignment="1">
      <alignment vertical="center"/>
    </xf>
    <xf numFmtId="164" fontId="25" fillId="0" borderId="22" xfId="0" applyFont="1" applyBorder="1" applyAlignment="1">
      <alignment vertical="center"/>
    </xf>
    <xf numFmtId="8" fontId="25" fillId="0" borderId="20" xfId="1" applyNumberFormat="1" applyFont="1" applyFill="1" applyBorder="1" applyAlignment="1" applyProtection="1">
      <alignment vertical="center"/>
    </xf>
    <xf numFmtId="164" fontId="7" fillId="0" borderId="0" xfId="0" applyFont="1"/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86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4" fontId="4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50" fillId="0" borderId="0" xfId="0" applyNumberFormat="1" applyFont="1" applyAlignment="1">
      <alignment horizontal="right" vertical="center"/>
    </xf>
    <xf numFmtId="166" fontId="87" fillId="0" borderId="0" xfId="0" quotePrefix="1" applyNumberFormat="1" applyFont="1" applyAlignment="1">
      <alignment horizontal="right" vertical="center"/>
    </xf>
    <xf numFmtId="166" fontId="85" fillId="0" borderId="0" xfId="0" applyNumberFormat="1" applyFont="1" applyAlignment="1">
      <alignment vertical="center"/>
    </xf>
    <xf numFmtId="166" fontId="36" fillId="0" borderId="0" xfId="0" applyNumberFormat="1" applyFont="1" applyAlignment="1">
      <alignment horizontal="right" vertical="center"/>
    </xf>
    <xf numFmtId="166" fontId="86" fillId="0" borderId="0" xfId="0" quotePrefix="1" applyNumberFormat="1" applyFont="1" applyAlignment="1">
      <alignment horizontal="right" vertical="center"/>
    </xf>
    <xf numFmtId="166" fontId="84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164" fontId="6" fillId="0" borderId="0" xfId="0" applyFont="1" applyAlignment="1">
      <alignment horizontal="center" vertical="center"/>
    </xf>
    <xf numFmtId="164" fontId="89" fillId="0" borderId="0" xfId="0" applyFont="1" applyAlignment="1">
      <alignment vertical="center"/>
    </xf>
    <xf numFmtId="164" fontId="12" fillId="0" borderId="0" xfId="0" applyFont="1" applyAlignment="1">
      <alignment vertical="center"/>
    </xf>
    <xf numFmtId="164" fontId="5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168" fontId="88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4" fontId="25" fillId="0" borderId="29" xfId="0" applyFont="1" applyBorder="1" applyAlignment="1">
      <alignment vertical="center"/>
    </xf>
    <xf numFmtId="164" fontId="125" fillId="0" borderId="30" xfId="0" applyFont="1" applyBorder="1" applyAlignment="1">
      <alignment horizontal="right" vertical="center"/>
    </xf>
    <xf numFmtId="164" fontId="25" fillId="0" borderId="28" xfId="0" quotePrefix="1" applyFont="1" applyBorder="1" applyAlignment="1">
      <alignment horizontal="center" vertical="center"/>
    </xf>
    <xf numFmtId="0" fontId="78" fillId="0" borderId="0" xfId="0" applyNumberFormat="1" applyFont="1" applyAlignment="1">
      <alignment horizontal="center" vertical="center"/>
    </xf>
    <xf numFmtId="164" fontId="32" fillId="0" borderId="64" xfId="0" quotePrefix="1" applyFont="1" applyBorder="1" applyAlignment="1">
      <alignment horizontal="center" vertical="center"/>
    </xf>
    <xf numFmtId="14" fontId="72" fillId="5" borderId="65" xfId="0" applyNumberFormat="1" applyFont="1" applyFill="1" applyBorder="1" applyAlignment="1">
      <alignment horizontal="center" vertical="center"/>
    </xf>
    <xf numFmtId="165" fontId="72" fillId="5" borderId="65" xfId="0" applyNumberFormat="1" applyFont="1" applyFill="1" applyBorder="1" applyAlignment="1">
      <alignment vertical="center"/>
    </xf>
    <xf numFmtId="168" fontId="73" fillId="5" borderId="65" xfId="0" applyNumberFormat="1" applyFont="1" applyFill="1" applyBorder="1" applyAlignment="1">
      <alignment horizontal="center" vertical="center"/>
    </xf>
    <xf numFmtId="168" fontId="55" fillId="5" borderId="65" xfId="0" applyNumberFormat="1" applyFont="1" applyFill="1" applyBorder="1" applyAlignment="1">
      <alignment horizontal="center" vertical="center"/>
    </xf>
    <xf numFmtId="166" fontId="59" fillId="5" borderId="68" xfId="0" applyNumberFormat="1" applyFont="1" applyFill="1" applyBorder="1" applyAlignment="1">
      <alignment horizontal="center" vertical="center"/>
    </xf>
    <xf numFmtId="166" fontId="46" fillId="14" borderId="63" xfId="0" applyNumberFormat="1" applyFont="1" applyFill="1" applyBorder="1" applyAlignment="1" applyProtection="1">
      <alignment vertical="center"/>
      <protection locked="0"/>
    </xf>
    <xf numFmtId="169" fontId="32" fillId="9" borderId="55" xfId="0" applyNumberFormat="1" applyFont="1" applyFill="1" applyBorder="1" applyAlignment="1">
      <alignment horizontal="left" vertical="center"/>
    </xf>
    <xf numFmtId="165" fontId="40" fillId="19" borderId="70" xfId="0" applyNumberFormat="1" applyFont="1" applyFill="1" applyBorder="1" applyAlignment="1">
      <alignment vertical="center"/>
    </xf>
    <xf numFmtId="165" fontId="40" fillId="19" borderId="39" xfId="0" applyNumberFormat="1" applyFont="1" applyFill="1" applyBorder="1" applyAlignment="1">
      <alignment vertical="center"/>
    </xf>
    <xf numFmtId="164" fontId="40" fillId="19" borderId="32" xfId="0" applyFont="1" applyFill="1" applyBorder="1" applyAlignment="1">
      <alignment vertical="center"/>
    </xf>
    <xf numFmtId="165" fontId="40" fillId="19" borderId="42" xfId="0" applyNumberFormat="1" applyFont="1" applyFill="1" applyBorder="1" applyAlignment="1">
      <alignment vertical="center"/>
    </xf>
    <xf numFmtId="177" fontId="137" fillId="21" borderId="3" xfId="0" applyNumberFormat="1" applyFont="1" applyFill="1" applyBorder="1" applyAlignment="1">
      <alignment horizontal="center" vertical="center"/>
    </xf>
    <xf numFmtId="0" fontId="18" fillId="12" borderId="1" xfId="0" applyNumberFormat="1" applyFont="1" applyFill="1" applyBorder="1" applyAlignment="1">
      <alignment horizontal="center" vertical="center"/>
    </xf>
    <xf numFmtId="166" fontId="93" fillId="12" borderId="27" xfId="0" applyNumberFormat="1" applyFont="1" applyFill="1" applyBorder="1" applyAlignment="1">
      <alignment vertical="center"/>
    </xf>
    <xf numFmtId="166" fontId="17" fillId="12" borderId="1" xfId="0" applyNumberFormat="1" applyFont="1" applyFill="1" applyBorder="1" applyAlignment="1">
      <alignment horizontal="center" vertical="center"/>
    </xf>
    <xf numFmtId="0" fontId="139" fillId="12" borderId="1" xfId="0" applyNumberFormat="1" applyFont="1" applyFill="1" applyBorder="1" applyAlignment="1">
      <alignment horizontal="center" vertical="center"/>
    </xf>
    <xf numFmtId="164" fontId="27" fillId="12" borderId="1" xfId="0" applyFont="1" applyFill="1" applyBorder="1" applyAlignment="1">
      <alignment vertical="center"/>
    </xf>
    <xf numFmtId="173" fontId="26" fillId="12" borderId="24" xfId="0" applyNumberFormat="1" applyFont="1" applyFill="1" applyBorder="1" applyAlignment="1">
      <alignment horizontal="left" vertical="center"/>
    </xf>
    <xf numFmtId="164" fontId="32" fillId="12" borderId="73" xfId="0" quotePrefix="1" applyFont="1" applyFill="1" applyBorder="1" applyAlignment="1">
      <alignment horizontal="left" vertical="center"/>
    </xf>
    <xf numFmtId="164" fontId="32" fillId="12" borderId="38" xfId="0" quotePrefix="1" applyFont="1" applyFill="1" applyBorder="1" applyAlignment="1">
      <alignment horizontal="center" vertical="center"/>
    </xf>
    <xf numFmtId="164" fontId="25" fillId="12" borderId="38" xfId="0" applyFont="1" applyFill="1" applyBorder="1" applyAlignment="1">
      <alignment vertical="center"/>
    </xf>
    <xf numFmtId="164" fontId="125" fillId="12" borderId="38" xfId="0" applyFont="1" applyFill="1" applyBorder="1" applyAlignment="1">
      <alignment horizontal="right" vertical="center"/>
    </xf>
    <xf numFmtId="8" fontId="126" fillId="12" borderId="38" xfId="1" applyNumberFormat="1" applyFont="1" applyFill="1" applyBorder="1" applyAlignment="1" applyProtection="1">
      <alignment horizontal="right" vertical="center"/>
    </xf>
    <xf numFmtId="165" fontId="137" fillId="9" borderId="54" xfId="0" applyNumberFormat="1" applyFont="1" applyFill="1" applyBorder="1" applyAlignment="1">
      <alignment vertical="center"/>
    </xf>
    <xf numFmtId="6" fontId="137" fillId="9" borderId="62" xfId="0" applyNumberFormat="1" applyFont="1" applyFill="1" applyBorder="1" applyAlignment="1">
      <alignment vertical="center"/>
    </xf>
    <xf numFmtId="164" fontId="111" fillId="0" borderId="28" xfId="0" quotePrefix="1" applyFont="1" applyBorder="1" applyAlignment="1">
      <alignment horizontal="center" vertical="center"/>
    </xf>
    <xf numFmtId="164" fontId="111" fillId="0" borderId="29" xfId="0" applyFont="1" applyBorder="1" applyAlignment="1">
      <alignment vertical="center"/>
    </xf>
    <xf numFmtId="164" fontId="107" fillId="0" borderId="28" xfId="0" quotePrefix="1" applyFont="1" applyBorder="1" applyAlignment="1">
      <alignment horizontal="center" vertical="center"/>
    </xf>
    <xf numFmtId="164" fontId="107" fillId="0" borderId="29" xfId="0" applyFont="1" applyBorder="1" applyAlignment="1">
      <alignment vertical="center"/>
    </xf>
    <xf numFmtId="194" fontId="148" fillId="0" borderId="0" xfId="0" applyNumberFormat="1" applyFont="1" applyAlignment="1">
      <alignment horizontal="left" vertical="center"/>
    </xf>
    <xf numFmtId="168" fontId="63" fillId="7" borderId="16" xfId="0" applyNumberFormat="1" applyFont="1" applyFill="1" applyBorder="1" applyAlignment="1">
      <alignment horizontal="center" vertical="center"/>
    </xf>
    <xf numFmtId="173" fontId="39" fillId="12" borderId="0" xfId="0" applyNumberFormat="1" applyFont="1" applyFill="1"/>
    <xf numFmtId="173" fontId="39" fillId="12" borderId="0" xfId="0" applyNumberFormat="1" applyFont="1" applyFill="1" applyAlignment="1">
      <alignment horizontal="center"/>
    </xf>
    <xf numFmtId="173" fontId="31" fillId="12" borderId="0" xfId="0" applyNumberFormat="1" applyFont="1" applyFill="1" applyAlignment="1">
      <alignment horizontal="right"/>
    </xf>
    <xf numFmtId="173" fontId="29" fillId="12" borderId="0" xfId="0" applyNumberFormat="1" applyFont="1" applyFill="1" applyAlignment="1">
      <alignment horizontal="right"/>
    </xf>
    <xf numFmtId="8" fontId="29" fillId="12" borderId="0" xfId="0" applyNumberFormat="1" applyFont="1" applyFill="1" applyAlignment="1">
      <alignment horizontal="right"/>
    </xf>
    <xf numFmtId="173" fontId="30" fillId="12" borderId="0" xfId="0" applyNumberFormat="1" applyFont="1" applyFill="1" applyAlignment="1">
      <alignment horizontal="right"/>
    </xf>
    <xf numFmtId="8" fontId="30" fillId="12" borderId="0" xfId="0" applyNumberFormat="1" applyFont="1" applyFill="1" applyAlignment="1">
      <alignment horizontal="right"/>
    </xf>
    <xf numFmtId="166" fontId="151" fillId="0" borderId="0" xfId="0" applyNumberFormat="1" applyFont="1" applyAlignment="1">
      <alignment horizontal="center" vertical="center"/>
    </xf>
    <xf numFmtId="6" fontId="28" fillId="9" borderId="61" xfId="0" applyNumberFormat="1" applyFont="1" applyFill="1" applyBorder="1" applyAlignment="1">
      <alignment vertical="center"/>
    </xf>
    <xf numFmtId="164" fontId="123" fillId="0" borderId="0" xfId="0" applyFont="1" applyAlignment="1">
      <alignment vertical="center"/>
    </xf>
    <xf numFmtId="164" fontId="32" fillId="0" borderId="29" xfId="0" applyFont="1" applyBorder="1" applyAlignment="1">
      <alignment vertical="center"/>
    </xf>
    <xf numFmtId="197" fontId="71" fillId="0" borderId="0" xfId="0" applyNumberFormat="1" applyFont="1" applyAlignment="1">
      <alignment vertical="center"/>
    </xf>
    <xf numFmtId="166" fontId="155" fillId="5" borderId="10" xfId="0" applyNumberFormat="1" applyFont="1" applyFill="1" applyBorder="1" applyAlignment="1">
      <alignment horizontal="right" vertical="center"/>
    </xf>
    <xf numFmtId="4" fontId="155" fillId="5" borderId="13" xfId="0" applyNumberFormat="1" applyFont="1" applyFill="1" applyBorder="1" applyAlignment="1">
      <alignment horizontal="right" vertical="center"/>
    </xf>
    <xf numFmtId="7" fontId="35" fillId="0" borderId="0" xfId="6" applyNumberFormat="1" applyFont="1" applyFill="1" applyBorder="1" applyAlignment="1" applyProtection="1">
      <alignment vertical="center"/>
    </xf>
    <xf numFmtId="0" fontId="139" fillId="12" borderId="108" xfId="0" applyNumberFormat="1" applyFont="1" applyFill="1" applyBorder="1" applyAlignment="1">
      <alignment horizontal="center" vertical="center"/>
    </xf>
    <xf numFmtId="164" fontId="28" fillId="0" borderId="31" xfId="0" quotePrefix="1" applyFont="1" applyBorder="1" applyAlignment="1" applyProtection="1">
      <alignment horizontal="left" vertical="center"/>
      <protection locked="0"/>
    </xf>
    <xf numFmtId="164" fontId="111" fillId="0" borderId="31" xfId="0" quotePrefix="1" applyFont="1" applyBorder="1" applyAlignment="1" applyProtection="1">
      <alignment horizontal="left" vertical="center"/>
      <protection locked="0"/>
    </xf>
    <xf numFmtId="164" fontId="107" fillId="0" borderId="31" xfId="0" quotePrefix="1" applyFont="1" applyBorder="1" applyAlignment="1" applyProtection="1">
      <alignment horizontal="left" vertical="center"/>
      <protection locked="0"/>
    </xf>
    <xf numFmtId="164" fontId="25" fillId="0" borderId="31" xfId="0" quotePrefix="1" applyFont="1" applyBorder="1" applyAlignment="1" applyProtection="1">
      <alignment horizontal="left" vertical="center"/>
      <protection locked="0"/>
    </xf>
    <xf numFmtId="165" fontId="111" fillId="9" borderId="110" xfId="0" applyNumberFormat="1" applyFont="1" applyFill="1" applyBorder="1" applyAlignment="1">
      <alignment vertical="center"/>
    </xf>
    <xf numFmtId="168" fontId="157" fillId="5" borderId="65" xfId="0" applyNumberFormat="1" applyFont="1" applyFill="1" applyBorder="1" applyAlignment="1">
      <alignment horizontal="center" vertical="center"/>
    </xf>
    <xf numFmtId="0" fontId="146" fillId="21" borderId="109" xfId="0" quotePrefix="1" applyNumberFormat="1" applyFont="1" applyFill="1" applyBorder="1" applyAlignment="1">
      <alignment horizontal="right" vertical="center"/>
    </xf>
    <xf numFmtId="6" fontId="28" fillId="19" borderId="72" xfId="1" applyNumberFormat="1" applyFont="1" applyFill="1" applyBorder="1" applyAlignment="1" applyProtection="1">
      <alignment horizontal="right" vertical="center"/>
    </xf>
    <xf numFmtId="6" fontId="28" fillId="19" borderId="20" xfId="1" applyNumberFormat="1" applyFont="1" applyFill="1" applyBorder="1" applyAlignment="1" applyProtection="1">
      <alignment horizontal="right" vertical="center"/>
    </xf>
    <xf numFmtId="6" fontId="28" fillId="19" borderId="46" xfId="1" applyNumberFormat="1" applyFont="1" applyFill="1" applyBorder="1" applyAlignment="1" applyProtection="1">
      <alignment horizontal="right" vertical="center"/>
    </xf>
    <xf numFmtId="165" fontId="73" fillId="5" borderId="120" xfId="0" applyNumberFormat="1" applyFont="1" applyFill="1" applyBorder="1" applyAlignment="1">
      <alignment horizontal="center" vertical="center"/>
    </xf>
    <xf numFmtId="165" fontId="73" fillId="5" borderId="121" xfId="0" applyNumberFormat="1" applyFont="1" applyFill="1" applyBorder="1" applyAlignment="1">
      <alignment horizontal="center" vertical="center"/>
    </xf>
    <xf numFmtId="176" fontId="157" fillId="5" borderId="67" xfId="0" applyNumberFormat="1" applyFont="1" applyFill="1" applyBorder="1" applyAlignment="1">
      <alignment horizontal="center" vertical="center"/>
    </xf>
    <xf numFmtId="176" fontId="90" fillId="5" borderId="67" xfId="0" applyNumberFormat="1" applyFont="1" applyFill="1" applyBorder="1" applyAlignment="1">
      <alignment horizontal="center" vertical="center"/>
    </xf>
    <xf numFmtId="4" fontId="21" fillId="0" borderId="0" xfId="0" applyNumberFormat="1" applyFont="1" applyAlignment="1" applyProtection="1">
      <alignment vertical="center"/>
      <protection locked="0"/>
    </xf>
    <xf numFmtId="1" fontId="31" fillId="5" borderId="34" xfId="0" applyNumberFormat="1" applyFont="1" applyFill="1" applyBorder="1" applyAlignment="1">
      <alignment vertical="center"/>
    </xf>
    <xf numFmtId="1" fontId="31" fillId="5" borderId="35" xfId="0" applyNumberFormat="1" applyFont="1" applyFill="1" applyBorder="1" applyAlignment="1">
      <alignment vertical="center"/>
    </xf>
    <xf numFmtId="8" fontId="31" fillId="5" borderId="36" xfId="0" applyNumberFormat="1" applyFont="1" applyFill="1" applyBorder="1" applyAlignment="1">
      <alignment vertical="center"/>
    </xf>
    <xf numFmtId="0" fontId="164" fillId="0" borderId="0" xfId="0" applyNumberFormat="1" applyFont="1" applyAlignment="1">
      <alignment horizontal="center" vertical="center"/>
    </xf>
    <xf numFmtId="164" fontId="16" fillId="0" borderId="0" xfId="0" applyFont="1" applyAlignment="1" applyProtection="1">
      <alignment vertical="center"/>
      <protection locked="0"/>
    </xf>
    <xf numFmtId="204" fontId="60" fillId="19" borderId="38" xfId="0" applyNumberFormat="1" applyFont="1" applyFill="1" applyBorder="1" applyAlignment="1">
      <alignment horizontal="right" vertical="center"/>
    </xf>
    <xf numFmtId="164" fontId="158" fillId="0" borderId="30" xfId="0" applyFont="1" applyBorder="1" applyAlignment="1" applyProtection="1">
      <alignment horizontal="right" vertical="center"/>
      <protection locked="0"/>
    </xf>
    <xf numFmtId="166" fontId="36" fillId="7" borderId="119" xfId="0" applyNumberFormat="1" applyFont="1" applyFill="1" applyBorder="1" applyAlignment="1">
      <alignment horizontal="right" vertical="center"/>
    </xf>
    <xf numFmtId="175" fontId="63" fillId="10" borderId="80" xfId="5" applyNumberFormat="1" applyFont="1" applyFill="1" applyBorder="1" applyAlignment="1" applyProtection="1">
      <alignment horizontal="center" vertical="center"/>
    </xf>
    <xf numFmtId="166" fontId="100" fillId="0" borderId="133" xfId="0" applyNumberFormat="1" applyFont="1" applyBorder="1" applyAlignment="1" applyProtection="1">
      <alignment horizontal="right" vertical="center"/>
      <protection locked="0"/>
    </xf>
    <xf numFmtId="169" fontId="43" fillId="0" borderId="131" xfId="0" applyNumberFormat="1" applyFont="1" applyBorder="1" applyAlignment="1" applyProtection="1">
      <alignment horizontal="center" vertical="center"/>
      <protection locked="0"/>
    </xf>
    <xf numFmtId="0" fontId="43" fillId="0" borderId="132" xfId="0" applyNumberFormat="1" applyFont="1" applyBorder="1" applyAlignment="1" applyProtection="1">
      <alignment horizontal="left" vertical="center"/>
      <protection locked="0"/>
    </xf>
    <xf numFmtId="0" fontId="43" fillId="0" borderId="131" xfId="0" applyNumberFormat="1" applyFont="1" applyBorder="1" applyAlignment="1" applyProtection="1">
      <alignment horizontal="center" vertical="center"/>
      <protection locked="0"/>
    </xf>
    <xf numFmtId="0" fontId="43" fillId="0" borderId="135" xfId="0" applyNumberFormat="1" applyFont="1" applyBorder="1" applyAlignment="1" applyProtection="1">
      <alignment horizontal="left" vertical="center"/>
      <protection locked="0"/>
    </xf>
    <xf numFmtId="166" fontId="41" fillId="0" borderId="132" xfId="0" applyNumberFormat="1" applyFont="1" applyBorder="1" applyAlignment="1" applyProtection="1">
      <alignment horizontal="right" vertical="center"/>
      <protection locked="0"/>
    </xf>
    <xf numFmtId="164" fontId="178" fillId="0" borderId="0" xfId="0" applyFont="1" applyAlignment="1">
      <alignment horizontal="left"/>
    </xf>
    <xf numFmtId="164" fontId="177" fillId="0" borderId="0" xfId="0" applyFont="1" applyAlignment="1">
      <alignment horizontal="left" vertical="center"/>
    </xf>
    <xf numFmtId="4" fontId="168" fillId="0" borderId="0" xfId="0" applyNumberFormat="1" applyFont="1" applyAlignment="1">
      <alignment horizontal="center" vertical="center"/>
    </xf>
    <xf numFmtId="4" fontId="176" fillId="0" borderId="43" xfId="0" applyNumberFormat="1" applyFont="1" applyBorder="1" applyAlignment="1">
      <alignment horizontal="left" vertical="center"/>
    </xf>
    <xf numFmtId="1" fontId="176" fillId="0" borderId="43" xfId="3" quotePrefix="1" applyNumberFormat="1" applyFont="1" applyFill="1" applyBorder="1" applyAlignment="1" applyProtection="1">
      <alignment horizontal="left" vertical="center"/>
    </xf>
    <xf numFmtId="166" fontId="176" fillId="0" borderId="43" xfId="0" applyNumberFormat="1" applyFont="1" applyBorder="1" applyAlignment="1">
      <alignment horizontal="left" vertical="center"/>
    </xf>
    <xf numFmtId="4" fontId="176" fillId="0" borderId="43" xfId="2" applyNumberFormat="1" applyFont="1" applyFill="1" applyBorder="1" applyAlignment="1" applyProtection="1">
      <alignment horizontal="left" vertical="center"/>
    </xf>
    <xf numFmtId="4" fontId="176" fillId="0" borderId="0" xfId="0" applyNumberFormat="1" applyFont="1" applyAlignment="1">
      <alignment horizontal="left" vertical="center"/>
    </xf>
    <xf numFmtId="4" fontId="71" fillId="0" borderId="0" xfId="0" applyNumberFormat="1" applyFont="1" applyAlignment="1" applyProtection="1">
      <alignment horizontal="center" vertical="center"/>
      <protection locked="0"/>
    </xf>
    <xf numFmtId="3" fontId="175" fillId="0" borderId="0" xfId="0" applyNumberFormat="1" applyFont="1" applyAlignment="1">
      <alignment vertical="center"/>
    </xf>
    <xf numFmtId="166" fontId="59" fillId="5" borderId="137" xfId="0" applyNumberFormat="1" applyFont="1" applyFill="1" applyBorder="1" applyAlignment="1">
      <alignment horizontal="center" vertical="center"/>
    </xf>
    <xf numFmtId="168" fontId="40" fillId="2" borderId="138" xfId="8" applyNumberFormat="1" applyFont="1" applyFill="1" applyBorder="1" applyAlignment="1" applyProtection="1">
      <alignment horizontal="center" vertical="center"/>
      <protection locked="0"/>
    </xf>
    <xf numFmtId="14" fontId="72" fillId="5" borderId="139" xfId="0" applyNumberFormat="1" applyFont="1" applyFill="1" applyBorder="1" applyAlignment="1">
      <alignment horizontal="center" vertical="center"/>
    </xf>
    <xf numFmtId="165" fontId="72" fillId="5" borderId="139" xfId="0" applyNumberFormat="1" applyFont="1" applyFill="1" applyBorder="1" applyAlignment="1">
      <alignment vertical="center"/>
    </xf>
    <xf numFmtId="165" fontId="73" fillId="5" borderId="141" xfId="0" applyNumberFormat="1" applyFont="1" applyFill="1" applyBorder="1" applyAlignment="1">
      <alignment horizontal="center" vertical="center"/>
    </xf>
    <xf numFmtId="168" fontId="55" fillId="5" borderId="139" xfId="0" applyNumberFormat="1" applyFont="1" applyFill="1" applyBorder="1" applyAlignment="1">
      <alignment horizontal="center" vertical="center"/>
    </xf>
    <xf numFmtId="176" fontId="90" fillId="5" borderId="142" xfId="0" applyNumberFormat="1" applyFont="1" applyFill="1" applyBorder="1" applyAlignment="1">
      <alignment horizontal="center" vertical="center"/>
    </xf>
    <xf numFmtId="166" fontId="55" fillId="5" borderId="143" xfId="0" applyNumberFormat="1" applyFont="1" applyFill="1" applyBorder="1" applyAlignment="1">
      <alignment horizontal="right" vertical="top"/>
    </xf>
    <xf numFmtId="4" fontId="90" fillId="5" borderId="144" xfId="0" applyNumberFormat="1" applyFont="1" applyFill="1" applyBorder="1" applyAlignment="1">
      <alignment horizontal="right" vertical="center"/>
    </xf>
    <xf numFmtId="177" fontId="32" fillId="9" borderId="146" xfId="0" applyNumberFormat="1" applyFont="1" applyFill="1" applyBorder="1" applyAlignment="1">
      <alignment horizontal="center" vertical="center"/>
    </xf>
    <xf numFmtId="1" fontId="77" fillId="5" borderId="149" xfId="0" applyNumberFormat="1" applyFont="1" applyFill="1" applyBorder="1" applyAlignment="1">
      <alignment horizontal="center" vertical="center"/>
    </xf>
    <xf numFmtId="164" fontId="2" fillId="0" borderId="0" xfId="0" applyFont="1" applyAlignment="1">
      <alignment vertical="center"/>
    </xf>
    <xf numFmtId="164" fontId="35" fillId="0" borderId="0" xfId="0" applyFont="1" applyAlignment="1">
      <alignment vertical="center"/>
    </xf>
    <xf numFmtId="4" fontId="35" fillId="0" borderId="0" xfId="0" applyNumberFormat="1" applyFont="1" applyAlignment="1">
      <alignment horizontal="center" vertical="center"/>
    </xf>
    <xf numFmtId="3" fontId="176" fillId="0" borderId="0" xfId="0" applyNumberFormat="1" applyFont="1" applyAlignment="1">
      <alignment vertical="center"/>
    </xf>
    <xf numFmtId="216" fontId="176" fillId="0" borderId="43" xfId="0" applyNumberFormat="1" applyFont="1" applyBorder="1" applyAlignment="1">
      <alignment horizontal="center" vertical="center"/>
    </xf>
    <xf numFmtId="14" fontId="176" fillId="0" borderId="0" xfId="0" applyNumberFormat="1" applyFont="1" applyAlignment="1">
      <alignment horizontal="left" vertical="center"/>
    </xf>
    <xf numFmtId="1" fontId="176" fillId="0" borderId="0" xfId="3" quotePrefix="1" applyNumberFormat="1" applyFont="1" applyFill="1" applyBorder="1" applyAlignment="1" applyProtection="1">
      <alignment horizontal="left" vertical="center"/>
    </xf>
    <xf numFmtId="166" fontId="176" fillId="0" borderId="0" xfId="0" applyNumberFormat="1" applyFont="1" applyAlignment="1">
      <alignment horizontal="left" vertical="center"/>
    </xf>
    <xf numFmtId="4" fontId="176" fillId="0" borderId="0" xfId="2" applyNumberFormat="1" applyFont="1" applyFill="1" applyBorder="1" applyAlignment="1" applyProtection="1">
      <alignment horizontal="left" vertical="center"/>
    </xf>
    <xf numFmtId="168" fontId="176" fillId="0" borderId="0" xfId="0" applyNumberFormat="1" applyFont="1" applyAlignment="1">
      <alignment horizontal="center" vertical="center"/>
    </xf>
    <xf numFmtId="216" fontId="176" fillId="0" borderId="0" xfId="0" applyNumberFormat="1" applyFont="1" applyAlignment="1">
      <alignment horizontal="center" vertical="center"/>
    </xf>
    <xf numFmtId="164" fontId="51" fillId="0" borderId="154" xfId="0" applyFont="1" applyBorder="1" applyAlignment="1">
      <alignment vertical="center"/>
    </xf>
    <xf numFmtId="164" fontId="51" fillId="0" borderId="154" xfId="0" applyFont="1" applyBorder="1" applyAlignment="1">
      <alignment horizontal="right" vertical="center"/>
    </xf>
    <xf numFmtId="168" fontId="51" fillId="0" borderId="154" xfId="0" applyNumberFormat="1" applyFont="1" applyBorder="1" applyAlignment="1">
      <alignment horizontal="center" vertical="center"/>
    </xf>
    <xf numFmtId="168" fontId="51" fillId="0" borderId="154" xfId="0" applyNumberFormat="1" applyFont="1" applyBorder="1" applyAlignment="1">
      <alignment vertical="center"/>
    </xf>
    <xf numFmtId="197" fontId="100" fillId="10" borderId="168" xfId="0" applyNumberFormat="1" applyFont="1" applyFill="1" applyBorder="1" applyAlignment="1">
      <alignment vertical="center"/>
    </xf>
    <xf numFmtId="197" fontId="100" fillId="10" borderId="169" xfId="0" applyNumberFormat="1" applyFont="1" applyFill="1" applyBorder="1" applyAlignment="1">
      <alignment vertical="center"/>
    </xf>
    <xf numFmtId="197" fontId="74" fillId="25" borderId="87" xfId="0" applyNumberFormat="1" applyFont="1" applyFill="1" applyBorder="1" applyAlignment="1">
      <alignment horizontal="center" vertical="center"/>
    </xf>
    <xf numFmtId="165" fontId="36" fillId="0" borderId="160" xfId="0" applyNumberFormat="1" applyFont="1" applyBorder="1" applyAlignment="1">
      <alignment horizontal="right" vertical="center"/>
    </xf>
    <xf numFmtId="166" fontId="36" fillId="0" borderId="160" xfId="0" applyNumberFormat="1" applyFont="1" applyBorder="1" applyAlignment="1">
      <alignment horizontal="left" vertical="center"/>
    </xf>
    <xf numFmtId="166" fontId="63" fillId="0" borderId="160" xfId="0" applyNumberFormat="1" applyFont="1" applyBorder="1" applyAlignment="1">
      <alignment horizontal="right" vertical="center"/>
    </xf>
    <xf numFmtId="168" fontId="180" fillId="0" borderId="171" xfId="0" applyNumberFormat="1" applyFont="1" applyBorder="1" applyAlignment="1">
      <alignment horizontal="center"/>
    </xf>
    <xf numFmtId="168" fontId="180" fillId="0" borderId="165" xfId="0" applyNumberFormat="1" applyFont="1" applyBorder="1" applyAlignment="1">
      <alignment horizontal="center"/>
    </xf>
    <xf numFmtId="169" fontId="42" fillId="0" borderId="160" xfId="0" applyNumberFormat="1" applyFont="1" applyBorder="1" applyAlignment="1">
      <alignment horizontal="center" vertical="center"/>
    </xf>
    <xf numFmtId="217" fontId="86" fillId="0" borderId="160" xfId="0" applyNumberFormat="1" applyFont="1" applyBorder="1" applyAlignment="1">
      <alignment horizontal="center" vertical="center"/>
    </xf>
    <xf numFmtId="166" fontId="86" fillId="0" borderId="160" xfId="0" applyNumberFormat="1" applyFont="1" applyBorder="1" applyAlignment="1">
      <alignment vertical="center"/>
    </xf>
    <xf numFmtId="166" fontId="180" fillId="0" borderId="176" xfId="0" applyNumberFormat="1" applyFont="1" applyBorder="1" applyAlignment="1">
      <alignment horizontal="center"/>
    </xf>
    <xf numFmtId="166" fontId="86" fillId="7" borderId="175" xfId="0" applyNumberFormat="1" applyFont="1" applyFill="1" applyBorder="1" applyAlignment="1">
      <alignment horizontal="left" vertical="center"/>
    </xf>
    <xf numFmtId="4" fontId="133" fillId="0" borderId="56" xfId="2" applyNumberFormat="1" applyFont="1" applyFill="1" applyBorder="1" applyAlignment="1" applyProtection="1">
      <alignment vertical="center"/>
    </xf>
    <xf numFmtId="166" fontId="112" fillId="12" borderId="0" xfId="0" applyNumberFormat="1" applyFont="1" applyFill="1" applyAlignment="1" applyProtection="1">
      <alignment horizontal="left" vertical="top"/>
      <protection locked="0"/>
    </xf>
    <xf numFmtId="166" fontId="112" fillId="12" borderId="0" xfId="0" applyNumberFormat="1" applyFont="1" applyFill="1" applyAlignment="1" applyProtection="1">
      <alignment horizontal="left" vertical="center"/>
      <protection locked="0"/>
    </xf>
    <xf numFmtId="166" fontId="112" fillId="12" borderId="0" xfId="0" applyNumberFormat="1" applyFont="1" applyFill="1" applyAlignment="1" applyProtection="1">
      <alignment horizontal="right" vertical="top"/>
      <protection locked="0"/>
    </xf>
    <xf numFmtId="166" fontId="112" fillId="12" borderId="0" xfId="0" quotePrefix="1" applyNumberFormat="1" applyFont="1" applyFill="1" applyAlignment="1" applyProtection="1">
      <alignment horizontal="right" vertical="top"/>
      <protection locked="0"/>
    </xf>
    <xf numFmtId="166" fontId="112" fillId="12" borderId="0" xfId="0" quotePrefix="1" applyNumberFormat="1" applyFont="1" applyFill="1" applyAlignment="1" applyProtection="1">
      <alignment horizontal="left" vertical="center"/>
      <protection locked="0"/>
    </xf>
    <xf numFmtId="166" fontId="33" fillId="12" borderId="0" xfId="0" quotePrefix="1" applyNumberFormat="1" applyFont="1" applyFill="1" applyAlignment="1" applyProtection="1">
      <alignment horizontal="left" vertical="center"/>
      <protection locked="0"/>
    </xf>
    <xf numFmtId="166" fontId="33" fillId="12" borderId="0" xfId="0" quotePrefix="1" applyNumberFormat="1" applyFont="1" applyFill="1" applyAlignment="1" applyProtection="1">
      <alignment horizontal="right" vertical="center"/>
      <protection locked="0"/>
    </xf>
    <xf numFmtId="173" fontId="113" fillId="12" borderId="0" xfId="0" applyNumberFormat="1" applyFont="1" applyFill="1" applyAlignment="1" applyProtection="1">
      <alignment horizontal="left"/>
      <protection locked="0"/>
    </xf>
    <xf numFmtId="173" fontId="34" fillId="12" borderId="0" xfId="0" applyNumberFormat="1" applyFont="1" applyFill="1" applyAlignment="1" applyProtection="1">
      <alignment horizontal="left" vertical="center"/>
      <protection locked="0"/>
    </xf>
    <xf numFmtId="173" fontId="25" fillId="12" borderId="0" xfId="0" applyNumberFormat="1" applyFont="1" applyFill="1" applyAlignment="1" applyProtection="1">
      <alignment vertical="center"/>
      <protection locked="0"/>
    </xf>
    <xf numFmtId="173" fontId="26" fillId="12" borderId="0" xfId="0" applyNumberFormat="1" applyFont="1" applyFill="1" applyAlignment="1" applyProtection="1">
      <alignment horizontal="left" vertical="center"/>
      <protection locked="0"/>
    </xf>
    <xf numFmtId="173" fontId="111" fillId="12" borderId="0" xfId="0" applyNumberFormat="1" applyFont="1" applyFill="1" applyAlignment="1" applyProtection="1">
      <alignment horizontal="left" vertical="center"/>
      <protection locked="0"/>
    </xf>
    <xf numFmtId="173" fontId="114" fillId="12" borderId="0" xfId="0" applyNumberFormat="1" applyFont="1" applyFill="1" applyAlignment="1" applyProtection="1">
      <alignment horizontal="left" vertical="center"/>
      <protection locked="0"/>
    </xf>
    <xf numFmtId="173" fontId="111" fillId="12" borderId="0" xfId="0" applyNumberFormat="1" applyFont="1" applyFill="1" applyAlignment="1" applyProtection="1">
      <alignment vertical="center"/>
      <protection locked="0"/>
    </xf>
    <xf numFmtId="173" fontId="107" fillId="12" borderId="0" xfId="0" applyNumberFormat="1" applyFont="1" applyFill="1" applyAlignment="1" applyProtection="1">
      <alignment horizontal="left" vertical="center"/>
      <protection locked="0"/>
    </xf>
    <xf numFmtId="169" fontId="43" fillId="30" borderId="152" xfId="0" applyNumberFormat="1" applyFont="1" applyFill="1" applyBorder="1" applyAlignment="1" applyProtection="1">
      <alignment horizontal="center" vertical="center"/>
      <protection locked="0"/>
    </xf>
    <xf numFmtId="4" fontId="152" fillId="0" borderId="0" xfId="0" applyNumberFormat="1" applyFont="1" applyAlignment="1">
      <alignment horizontal="center" vertical="center"/>
    </xf>
    <xf numFmtId="0" fontId="100" fillId="0" borderId="178" xfId="2" applyNumberFormat="1" applyFont="1" applyFill="1" applyBorder="1" applyAlignment="1" applyProtection="1">
      <alignment horizontal="center" vertical="center"/>
      <protection locked="0"/>
    </xf>
    <xf numFmtId="166" fontId="46" fillId="0" borderId="179" xfId="0" applyNumberFormat="1" applyFont="1" applyBorder="1" applyAlignment="1" applyProtection="1">
      <alignment horizontal="right" vertical="center"/>
      <protection locked="0"/>
    </xf>
    <xf numFmtId="166" fontId="100" fillId="0" borderId="180" xfId="0" applyNumberFormat="1" applyFont="1" applyBorder="1" applyAlignment="1" applyProtection="1">
      <alignment horizontal="right" vertical="center"/>
      <protection locked="0"/>
    </xf>
    <xf numFmtId="169" fontId="43" fillId="0" borderId="178" xfId="0" applyNumberFormat="1" applyFont="1" applyBorder="1" applyAlignment="1" applyProtection="1">
      <alignment horizontal="center" vertical="center"/>
      <protection locked="0"/>
    </xf>
    <xf numFmtId="0" fontId="43" fillId="0" borderId="178" xfId="0" applyNumberFormat="1" applyFont="1" applyBorder="1" applyAlignment="1" applyProtection="1">
      <alignment horizontal="center" vertical="center"/>
      <protection locked="0"/>
    </xf>
    <xf numFmtId="0" fontId="100" fillId="0" borderId="178" xfId="0" applyNumberFormat="1" applyFont="1" applyBorder="1" applyAlignment="1" applyProtection="1">
      <alignment horizontal="center" vertical="center"/>
      <protection locked="0"/>
    </xf>
    <xf numFmtId="169" fontId="43" fillId="0" borderId="63" xfId="0" applyNumberFormat="1" applyFont="1" applyBorder="1" applyAlignment="1" applyProtection="1">
      <alignment horizontal="center" vertical="center"/>
      <protection locked="0"/>
    </xf>
    <xf numFmtId="0" fontId="43" fillId="0" borderId="69" xfId="0" applyNumberFormat="1" applyFont="1" applyBorder="1" applyAlignment="1" applyProtection="1">
      <alignment horizontal="left" vertical="center"/>
      <protection locked="0"/>
    </xf>
    <xf numFmtId="0" fontId="43" fillId="0" borderId="63" xfId="0" applyNumberFormat="1" applyFont="1" applyBorder="1" applyAlignment="1" applyProtection="1">
      <alignment horizontal="center" vertical="center"/>
      <protection locked="0"/>
    </xf>
    <xf numFmtId="0" fontId="100" fillId="0" borderId="63" xfId="0" applyNumberFormat="1" applyFont="1" applyBorder="1" applyAlignment="1" applyProtection="1">
      <alignment horizontal="center" vertical="center"/>
      <protection locked="0"/>
    </xf>
    <xf numFmtId="166" fontId="46" fillId="0" borderId="69" xfId="0" applyNumberFormat="1" applyFont="1" applyBorder="1" applyAlignment="1" applyProtection="1">
      <alignment horizontal="right" vertical="center"/>
      <protection locked="0"/>
    </xf>
    <xf numFmtId="173" fontId="26" fillId="12" borderId="0" xfId="0" applyNumberFormat="1" applyFont="1" applyFill="1" applyAlignment="1">
      <alignment horizontal="left" vertical="center"/>
    </xf>
    <xf numFmtId="166" fontId="145" fillId="7" borderId="156" xfId="0" applyNumberFormat="1" applyFont="1" applyFill="1" applyBorder="1" applyAlignment="1">
      <alignment vertical="center"/>
    </xf>
    <xf numFmtId="197" fontId="153" fillId="30" borderId="153" xfId="0" applyNumberFormat="1" applyFont="1" applyFill="1" applyBorder="1" applyAlignment="1" applyProtection="1">
      <alignment horizontal="right" vertical="center"/>
      <protection locked="0"/>
    </xf>
    <xf numFmtId="197" fontId="124" fillId="30" borderId="153" xfId="0" applyNumberFormat="1" applyFont="1" applyFill="1" applyBorder="1" applyAlignment="1" applyProtection="1">
      <alignment horizontal="right" vertical="center"/>
      <protection locked="0"/>
    </xf>
    <xf numFmtId="14" fontId="51" fillId="0" borderId="56" xfId="0" applyNumberFormat="1" applyFont="1" applyBorder="1" applyAlignment="1">
      <alignment horizontal="center" vertical="center"/>
    </xf>
    <xf numFmtId="165" fontId="35" fillId="0" borderId="56" xfId="0" applyNumberFormat="1" applyFont="1" applyBorder="1" applyAlignment="1">
      <alignment vertical="center"/>
    </xf>
    <xf numFmtId="4" fontId="35" fillId="0" borderId="56" xfId="0" applyNumberFormat="1" applyFont="1" applyBorder="1" applyAlignment="1">
      <alignment horizontal="right" vertical="center"/>
    </xf>
    <xf numFmtId="1" fontId="35" fillId="0" borderId="0" xfId="3" quotePrefix="1" applyNumberFormat="1" applyFont="1" applyFill="1" applyBorder="1" applyAlignment="1" applyProtection="1">
      <alignment horizontal="right" vertical="center"/>
    </xf>
    <xf numFmtId="164" fontId="184" fillId="0" borderId="0" xfId="0" applyFont="1" applyAlignment="1">
      <alignment horizontal="center" vertical="center"/>
    </xf>
    <xf numFmtId="4" fontId="133" fillId="0" borderId="56" xfId="0" applyNumberFormat="1" applyFont="1" applyBorder="1" applyAlignment="1">
      <alignment vertical="center"/>
    </xf>
    <xf numFmtId="4" fontId="51" fillId="0" borderId="8" xfId="0" applyNumberFormat="1" applyFont="1" applyBorder="1" applyAlignment="1">
      <alignment vertical="center"/>
    </xf>
    <xf numFmtId="164" fontId="51" fillId="0" borderId="0" xfId="0" applyFont="1" applyAlignment="1">
      <alignment vertical="center"/>
    </xf>
    <xf numFmtId="164" fontId="76" fillId="0" borderId="0" xfId="0" applyFont="1" applyAlignment="1">
      <alignment horizontal="center"/>
    </xf>
    <xf numFmtId="166" fontId="74" fillId="0" borderId="0" xfId="0" applyNumberFormat="1" applyFont="1" applyAlignment="1">
      <alignment horizontal="right" vertical="center"/>
    </xf>
    <xf numFmtId="166" fontId="91" fillId="0" borderId="0" xfId="0" applyNumberFormat="1" applyFont="1" applyAlignment="1">
      <alignment horizontal="right" vertical="center"/>
    </xf>
    <xf numFmtId="197" fontId="100" fillId="0" borderId="185" xfId="0" applyNumberFormat="1" applyFont="1" applyBorder="1" applyAlignment="1">
      <alignment horizontal="right" vertical="center"/>
    </xf>
    <xf numFmtId="197" fontId="36" fillId="7" borderId="188" xfId="0" applyNumberFormat="1" applyFont="1" applyFill="1" applyBorder="1" applyAlignment="1">
      <alignment horizontal="left" vertical="center"/>
    </xf>
    <xf numFmtId="197" fontId="74" fillId="25" borderId="189" xfId="0" applyNumberFormat="1" applyFont="1" applyFill="1" applyBorder="1" applyAlignment="1">
      <alignment horizontal="center" vertical="center"/>
    </xf>
    <xf numFmtId="189" fontId="46" fillId="7" borderId="170" xfId="0" applyNumberFormat="1" applyFont="1" applyFill="1" applyBorder="1" applyAlignment="1">
      <alignment horizontal="left" vertical="center"/>
    </xf>
    <xf numFmtId="0" fontId="190" fillId="12" borderId="108" xfId="0" applyNumberFormat="1" applyFont="1" applyFill="1" applyBorder="1" applyAlignment="1">
      <alignment horizontal="center" vertical="center"/>
    </xf>
    <xf numFmtId="0" fontId="190" fillId="12" borderId="1" xfId="0" applyNumberFormat="1" applyFont="1" applyFill="1" applyBorder="1" applyAlignment="1">
      <alignment horizontal="center" vertical="center"/>
    </xf>
    <xf numFmtId="164" fontId="191" fillId="0" borderId="0" xfId="0" applyFont="1" applyAlignment="1">
      <alignment vertical="center"/>
    </xf>
    <xf numFmtId="0" fontId="192" fillId="12" borderId="108" xfId="0" applyNumberFormat="1" applyFont="1" applyFill="1" applyBorder="1" applyAlignment="1">
      <alignment horizontal="center" vertical="center"/>
    </xf>
    <xf numFmtId="14" fontId="61" fillId="12" borderId="190" xfId="0" applyNumberFormat="1" applyFont="1" applyFill="1" applyBorder="1" applyAlignment="1">
      <alignment horizontal="left"/>
    </xf>
    <xf numFmtId="0" fontId="141" fillId="12" borderId="1" xfId="0" applyNumberFormat="1" applyFont="1" applyFill="1" applyBorder="1" applyAlignment="1">
      <alignment horizontal="center" vertical="center"/>
    </xf>
    <xf numFmtId="8" fontId="189" fillId="12" borderId="0" xfId="0" applyNumberFormat="1" applyFont="1" applyFill="1" applyAlignment="1">
      <alignment horizontal="right" vertical="top"/>
    </xf>
    <xf numFmtId="164" fontId="196" fillId="0" borderId="0" xfId="0" applyFont="1" applyAlignment="1">
      <alignment vertical="top"/>
    </xf>
    <xf numFmtId="219" fontId="197" fillId="29" borderId="0" xfId="0" applyNumberFormat="1" applyFont="1" applyFill="1" applyAlignment="1">
      <alignment horizontal="left" vertical="center"/>
    </xf>
    <xf numFmtId="220" fontId="197" fillId="29" borderId="130" xfId="1" applyNumberFormat="1" applyFont="1" applyFill="1" applyBorder="1" applyAlignment="1" applyProtection="1">
      <alignment horizontal="center" vertical="center"/>
    </xf>
    <xf numFmtId="168" fontId="155" fillId="5" borderId="65" xfId="0" applyNumberFormat="1" applyFont="1" applyFill="1" applyBorder="1" applyAlignment="1">
      <alignment horizontal="center" vertical="center"/>
    </xf>
    <xf numFmtId="176" fontId="198" fillId="5" borderId="123" xfId="0" applyNumberFormat="1" applyFont="1" applyFill="1" applyBorder="1" applyAlignment="1">
      <alignment horizontal="center" vertical="center"/>
    </xf>
    <xf numFmtId="166" fontId="93" fillId="12" borderId="111" xfId="0" applyNumberFormat="1" applyFont="1" applyFill="1" applyBorder="1" applyAlignment="1">
      <alignment vertical="center"/>
    </xf>
    <xf numFmtId="166" fontId="93" fillId="12" borderId="112" xfId="0" applyNumberFormat="1" applyFont="1" applyFill="1" applyBorder="1" applyAlignment="1">
      <alignment vertical="center"/>
    </xf>
    <xf numFmtId="0" fontId="20" fillId="12" borderId="108" xfId="0" applyNumberFormat="1" applyFont="1" applyFill="1" applyBorder="1" applyAlignment="1">
      <alignment horizontal="center" vertical="center"/>
    </xf>
    <xf numFmtId="166" fontId="112" fillId="28" borderId="105" xfId="0" applyNumberFormat="1" applyFont="1" applyFill="1" applyBorder="1" applyAlignment="1">
      <alignment horizontal="left" vertical="top"/>
    </xf>
    <xf numFmtId="166" fontId="112" fillId="28" borderId="158" xfId="0" applyNumberFormat="1" applyFont="1" applyFill="1" applyBorder="1" applyAlignment="1">
      <alignment horizontal="left" vertical="center"/>
    </xf>
    <xf numFmtId="166" fontId="112" fillId="28" borderId="194" xfId="0" applyNumberFormat="1" applyFont="1" applyFill="1" applyBorder="1" applyAlignment="1">
      <alignment horizontal="right" vertical="top"/>
    </xf>
    <xf numFmtId="166" fontId="112" fillId="12" borderId="0" xfId="0" quotePrefix="1" applyNumberFormat="1" applyFont="1" applyFill="1" applyAlignment="1">
      <alignment horizontal="right" vertical="top"/>
    </xf>
    <xf numFmtId="166" fontId="112" fillId="28" borderId="105" xfId="0" quotePrefix="1" applyNumberFormat="1" applyFont="1" applyFill="1" applyBorder="1" applyAlignment="1">
      <alignment horizontal="left" vertical="center"/>
    </xf>
    <xf numFmtId="166" fontId="33" fillId="28" borderId="158" xfId="0" quotePrefix="1" applyNumberFormat="1" applyFont="1" applyFill="1" applyBorder="1" applyAlignment="1">
      <alignment horizontal="left" vertical="center"/>
    </xf>
    <xf numFmtId="166" fontId="33" fillId="28" borderId="194" xfId="0" quotePrefix="1" applyNumberFormat="1" applyFont="1" applyFill="1" applyBorder="1" applyAlignment="1">
      <alignment horizontal="right" vertical="center"/>
    </xf>
    <xf numFmtId="173" fontId="44" fillId="12" borderId="0" xfId="0" applyNumberFormat="1" applyFont="1" applyFill="1"/>
    <xf numFmtId="0" fontId="18" fillId="12" borderId="108" xfId="0" applyNumberFormat="1" applyFont="1" applyFill="1" applyBorder="1" applyAlignment="1">
      <alignment horizontal="center" vertical="center"/>
    </xf>
    <xf numFmtId="173" fontId="31" fillId="28" borderId="105" xfId="0" applyNumberFormat="1" applyFont="1" applyFill="1" applyBorder="1" applyAlignment="1">
      <alignment horizontal="left"/>
    </xf>
    <xf numFmtId="173" fontId="201" fillId="28" borderId="158" xfId="0" applyNumberFormat="1" applyFont="1" applyFill="1" applyBorder="1" applyAlignment="1">
      <alignment horizontal="left" vertical="center"/>
    </xf>
    <xf numFmtId="173" fontId="25" fillId="28" borderId="194" xfId="0" applyNumberFormat="1" applyFont="1" applyFill="1" applyBorder="1" applyAlignment="1">
      <alignment vertical="center"/>
    </xf>
    <xf numFmtId="173" fontId="44" fillId="12" borderId="0" xfId="0" applyNumberFormat="1" applyFont="1" applyFill="1" applyAlignment="1">
      <alignment vertical="center"/>
    </xf>
    <xf numFmtId="185" fontId="94" fillId="12" borderId="0" xfId="0" applyNumberFormat="1" applyFont="1" applyFill="1" applyAlignment="1">
      <alignment horizontal="right" vertical="center"/>
    </xf>
    <xf numFmtId="173" fontId="31" fillId="28" borderId="105" xfId="0" applyNumberFormat="1" applyFont="1" applyFill="1" applyBorder="1" applyAlignment="1">
      <alignment horizontal="left" vertical="top"/>
    </xf>
    <xf numFmtId="173" fontId="26" fillId="28" borderId="194" xfId="0" applyNumberFormat="1" applyFont="1" applyFill="1" applyBorder="1" applyAlignment="1">
      <alignment horizontal="left" vertical="center"/>
    </xf>
    <xf numFmtId="173" fontId="44" fillId="12" borderId="0" xfId="0" quotePrefix="1" applyNumberFormat="1" applyFont="1" applyFill="1" applyAlignment="1">
      <alignment vertical="top"/>
    </xf>
    <xf numFmtId="173" fontId="111" fillId="12" borderId="0" xfId="0" applyNumberFormat="1" applyFont="1" applyFill="1" applyAlignment="1">
      <alignment horizontal="left" vertical="center"/>
    </xf>
    <xf numFmtId="173" fontId="26" fillId="12" borderId="0" xfId="0" applyNumberFormat="1" applyFont="1" applyFill="1" applyAlignment="1">
      <alignment horizontal="right" vertical="center"/>
    </xf>
    <xf numFmtId="166" fontId="202" fillId="12" borderId="0" xfId="0" applyNumberFormat="1" applyFont="1" applyFill="1" applyAlignment="1">
      <alignment horizontal="right" vertical="center"/>
    </xf>
    <xf numFmtId="173" fontId="111" fillId="12" borderId="0" xfId="0" applyNumberFormat="1" applyFont="1" applyFill="1" applyAlignment="1">
      <alignment vertical="center"/>
    </xf>
    <xf numFmtId="173" fontId="107" fillId="12" borderId="0" xfId="0" applyNumberFormat="1" applyFont="1" applyFill="1" applyAlignment="1">
      <alignment horizontal="left" vertical="center"/>
    </xf>
    <xf numFmtId="173" fontId="62" fillId="12" borderId="0" xfId="0" applyNumberFormat="1" applyFont="1" applyFill="1" applyAlignment="1">
      <alignment horizontal="right" vertical="center"/>
    </xf>
    <xf numFmtId="0" fontId="78" fillId="12" borderId="108" xfId="0" applyNumberFormat="1" applyFont="1" applyFill="1" applyBorder="1" applyAlignment="1">
      <alignment horizontal="center" vertical="center"/>
    </xf>
    <xf numFmtId="173" fontId="114" fillId="12" borderId="0" xfId="0" applyNumberFormat="1" applyFont="1" applyFill="1" applyAlignment="1">
      <alignment horizontal="right" vertical="center"/>
    </xf>
    <xf numFmtId="173" fontId="149" fillId="28" borderId="126" xfId="0" quotePrefix="1" applyNumberFormat="1" applyFont="1" applyFill="1" applyBorder="1" applyAlignment="1">
      <alignment horizontal="center" vertical="center"/>
    </xf>
    <xf numFmtId="164" fontId="140" fillId="12" borderId="108" xfId="0" applyFont="1" applyFill="1" applyBorder="1" applyAlignment="1">
      <alignment horizontal="center" vertical="center"/>
    </xf>
    <xf numFmtId="208" fontId="168" fillId="5" borderId="194" xfId="0" applyNumberFormat="1" applyFont="1" applyFill="1" applyBorder="1" applyAlignment="1">
      <alignment horizontal="left" vertical="center"/>
    </xf>
    <xf numFmtId="164" fontId="167" fillId="12" borderId="1" xfId="0" applyFont="1" applyFill="1" applyBorder="1" applyAlignment="1">
      <alignment horizontal="center" vertical="center"/>
    </xf>
    <xf numFmtId="164" fontId="114" fillId="0" borderId="105" xfId="0" quotePrefix="1" applyFont="1" applyBorder="1" applyAlignment="1">
      <alignment horizontal="left" vertical="center"/>
    </xf>
    <xf numFmtId="164" fontId="114" fillId="0" borderId="59" xfId="0" quotePrefix="1" applyFont="1" applyBorder="1" applyAlignment="1">
      <alignment horizontal="center" vertical="center"/>
    </xf>
    <xf numFmtId="164" fontId="114" fillId="0" borderId="195" xfId="0" applyFont="1" applyBorder="1" applyAlignment="1">
      <alignment vertical="center"/>
    </xf>
    <xf numFmtId="164" fontId="114" fillId="0" borderId="61" xfId="0" applyFont="1" applyBorder="1" applyAlignment="1">
      <alignment vertical="center"/>
    </xf>
    <xf numFmtId="8" fontId="28" fillId="13" borderId="59" xfId="1" applyNumberFormat="1" applyFont="1" applyFill="1" applyBorder="1" applyAlignment="1" applyProtection="1">
      <alignment horizontal="right" vertical="center"/>
    </xf>
    <xf numFmtId="164" fontId="152" fillId="0" borderId="61" xfId="0" applyFont="1" applyBorder="1" applyAlignment="1">
      <alignment horizontal="right" vertical="center"/>
    </xf>
    <xf numFmtId="173" fontId="204" fillId="12" borderId="0" xfId="0" applyNumberFormat="1" applyFont="1" applyFill="1" applyAlignment="1">
      <alignment horizontal="right"/>
    </xf>
    <xf numFmtId="8" fontId="204" fillId="12" borderId="0" xfId="0" applyNumberFormat="1" applyFont="1" applyFill="1" applyAlignment="1">
      <alignment horizontal="right"/>
    </xf>
    <xf numFmtId="7" fontId="149" fillId="13" borderId="59" xfId="1" applyNumberFormat="1" applyFont="1" applyFill="1" applyBorder="1" applyAlignment="1" applyProtection="1">
      <alignment horizontal="right" vertical="center"/>
    </xf>
    <xf numFmtId="0" fontId="205" fillId="12" borderId="0" xfId="0" applyNumberFormat="1" applyFont="1" applyFill="1" applyAlignment="1">
      <alignment horizontal="center"/>
    </xf>
    <xf numFmtId="173" fontId="114" fillId="12" borderId="0" xfId="0" applyNumberFormat="1" applyFont="1" applyFill="1"/>
    <xf numFmtId="7" fontId="204" fillId="12" borderId="0" xfId="0" applyNumberFormat="1" applyFont="1" applyFill="1" applyAlignment="1">
      <alignment horizontal="right"/>
    </xf>
    <xf numFmtId="164" fontId="114" fillId="0" borderId="59" xfId="0" applyFont="1" applyBorder="1" applyAlignment="1">
      <alignment horizontal="center" vertical="center"/>
    </xf>
    <xf numFmtId="7" fontId="114" fillId="0" borderId="59" xfId="1" applyNumberFormat="1" applyFont="1" applyFill="1" applyBorder="1" applyAlignment="1" applyProtection="1">
      <alignment vertical="center"/>
    </xf>
    <xf numFmtId="164" fontId="114" fillId="0" borderId="105" xfId="0" applyFont="1" applyBorder="1" applyAlignment="1">
      <alignment vertical="center"/>
    </xf>
    <xf numFmtId="164" fontId="114" fillId="0" borderId="194" xfId="0" applyFont="1" applyBorder="1" applyAlignment="1">
      <alignment vertical="center"/>
    </xf>
    <xf numFmtId="7" fontId="114" fillId="0" borderId="126" xfId="1" applyNumberFormat="1" applyFont="1" applyFill="1" applyBorder="1" applyAlignment="1" applyProtection="1">
      <alignment vertical="center"/>
    </xf>
    <xf numFmtId="0" fontId="194" fillId="12" borderId="108" xfId="0" applyNumberFormat="1" applyFont="1" applyFill="1" applyBorder="1" applyAlignment="1">
      <alignment horizontal="center" vertical="top"/>
    </xf>
    <xf numFmtId="7" fontId="200" fillId="32" borderId="126" xfId="0" applyNumberFormat="1" applyFont="1" applyFill="1" applyBorder="1" applyAlignment="1">
      <alignment horizontal="right" vertical="top"/>
    </xf>
    <xf numFmtId="0" fontId="195" fillId="12" borderId="1" xfId="0" applyNumberFormat="1" applyFont="1" applyFill="1" applyBorder="1" applyAlignment="1">
      <alignment horizontal="center" vertical="top"/>
    </xf>
    <xf numFmtId="0" fontId="139" fillId="12" borderId="195" xfId="0" applyNumberFormat="1" applyFont="1" applyFill="1" applyBorder="1" applyAlignment="1">
      <alignment horizontal="center" vertical="center"/>
    </xf>
    <xf numFmtId="173" fontId="26" fillId="12" borderId="38" xfId="0" applyNumberFormat="1" applyFont="1" applyFill="1" applyBorder="1" applyAlignment="1">
      <alignment horizontal="left" vertical="center"/>
    </xf>
    <xf numFmtId="0" fontId="18" fillId="12" borderId="61" xfId="0" applyNumberFormat="1" applyFont="1" applyFill="1" applyBorder="1" applyAlignment="1">
      <alignment horizontal="center" vertical="center"/>
    </xf>
    <xf numFmtId="0" fontId="139" fillId="12" borderId="111" xfId="0" applyNumberFormat="1" applyFont="1" applyFill="1" applyBorder="1" applyAlignment="1">
      <alignment horizontal="center" vertical="center"/>
    </xf>
    <xf numFmtId="173" fontId="26" fillId="12" borderId="114" xfId="0" applyNumberFormat="1" applyFont="1" applyFill="1" applyBorder="1" applyAlignment="1">
      <alignment horizontal="left" vertical="center"/>
    </xf>
    <xf numFmtId="0" fontId="139" fillId="12" borderId="112" xfId="0" applyNumberFormat="1" applyFont="1" applyFill="1" applyBorder="1" applyAlignment="1">
      <alignment horizontal="center" vertical="center"/>
    </xf>
    <xf numFmtId="1" fontId="204" fillId="5" borderId="105" xfId="0" applyNumberFormat="1" applyFont="1" applyFill="1" applyBorder="1" applyAlignment="1">
      <alignment vertical="center"/>
    </xf>
    <xf numFmtId="1" fontId="204" fillId="5" borderId="158" xfId="0" applyNumberFormat="1" applyFont="1" applyFill="1" applyBorder="1" applyAlignment="1">
      <alignment vertical="center"/>
    </xf>
    <xf numFmtId="8" fontId="204" fillId="5" borderId="194" xfId="0" applyNumberFormat="1" applyFont="1" applyFill="1" applyBorder="1" applyAlignment="1">
      <alignment vertical="center"/>
    </xf>
    <xf numFmtId="164" fontId="114" fillId="0" borderId="194" xfId="0" quotePrefix="1" applyFont="1" applyBorder="1" applyAlignment="1">
      <alignment horizontal="center" vertical="center"/>
    </xf>
    <xf numFmtId="164" fontId="99" fillId="0" borderId="61" xfId="0" applyFont="1" applyBorder="1" applyAlignment="1">
      <alignment horizontal="right" vertical="center"/>
    </xf>
    <xf numFmtId="164" fontId="125" fillId="0" borderId="61" xfId="0" applyFont="1" applyBorder="1" applyAlignment="1">
      <alignment horizontal="right" vertical="center"/>
    </xf>
    <xf numFmtId="164" fontId="114" fillId="0" borderId="194" xfId="0" quotePrefix="1" applyFont="1" applyBorder="1" applyAlignment="1">
      <alignment horizontal="left" vertical="center"/>
    </xf>
    <xf numFmtId="8" fontId="114" fillId="0" borderId="126" xfId="0" applyNumberFormat="1" applyFont="1" applyBorder="1" applyAlignment="1">
      <alignment vertical="center"/>
    </xf>
    <xf numFmtId="8" fontId="114" fillId="0" borderId="126" xfId="1" applyNumberFormat="1" applyFont="1" applyFill="1" applyBorder="1" applyAlignment="1" applyProtection="1">
      <alignment horizontal="right" vertical="center"/>
    </xf>
    <xf numFmtId="203" fontId="206" fillId="27" borderId="158" xfId="0" applyNumberFormat="1" applyFont="1" applyFill="1" applyBorder="1" applyAlignment="1">
      <alignment vertical="center"/>
    </xf>
    <xf numFmtId="206" fontId="99" fillId="13" borderId="158" xfId="0" applyNumberFormat="1" applyFont="1" applyFill="1" applyBorder="1" applyAlignment="1">
      <alignment vertical="center"/>
    </xf>
    <xf numFmtId="202" fontId="99" fillId="13" borderId="126" xfId="0" applyNumberFormat="1" applyFont="1" applyFill="1" applyBorder="1" applyAlignment="1">
      <alignment horizontal="left" vertical="center"/>
    </xf>
    <xf numFmtId="164" fontId="114" fillId="12" borderId="105" xfId="0" applyFont="1" applyFill="1" applyBorder="1" applyAlignment="1">
      <alignment vertical="center"/>
    </xf>
    <xf numFmtId="164" fontId="114" fillId="12" borderId="194" xfId="0" applyFont="1" applyFill="1" applyBorder="1" applyAlignment="1">
      <alignment horizontal="center" vertical="center"/>
    </xf>
    <xf numFmtId="165" fontId="114" fillId="12" borderId="190" xfId="0" applyNumberFormat="1" applyFont="1" applyFill="1" applyBorder="1" applyAlignment="1">
      <alignment vertical="center"/>
    </xf>
    <xf numFmtId="204" fontId="99" fillId="31" borderId="126" xfId="0" applyNumberFormat="1" applyFont="1" applyFill="1" applyBorder="1" applyAlignment="1">
      <alignment horizontal="right" vertical="center"/>
    </xf>
    <xf numFmtId="6" fontId="28" fillId="31" borderId="193" xfId="1" applyNumberFormat="1" applyFont="1" applyFill="1" applyBorder="1" applyAlignment="1" applyProtection="1">
      <alignment horizontal="right" vertical="center"/>
    </xf>
    <xf numFmtId="164" fontId="114" fillId="12" borderId="190" xfId="0" applyFont="1" applyFill="1" applyBorder="1" applyAlignment="1">
      <alignment vertical="center"/>
    </xf>
    <xf numFmtId="164" fontId="114" fillId="12" borderId="81" xfId="0" applyFont="1" applyFill="1" applyBorder="1" applyAlignment="1">
      <alignment horizontal="center" vertical="center"/>
    </xf>
    <xf numFmtId="205" fontId="152" fillId="12" borderId="78" xfId="0" applyNumberFormat="1" applyFont="1" applyFill="1" applyBorder="1" applyAlignment="1">
      <alignment horizontal="right" vertical="center"/>
    </xf>
    <xf numFmtId="5" fontId="28" fillId="13" borderId="126" xfId="1" applyNumberFormat="1" applyFont="1" applyFill="1" applyBorder="1" applyAlignment="1" applyProtection="1">
      <alignment horizontal="right" vertical="center"/>
    </xf>
    <xf numFmtId="164" fontId="114" fillId="12" borderId="158" xfId="0" applyFont="1" applyFill="1" applyBorder="1" applyAlignment="1">
      <alignment vertical="center"/>
    </xf>
    <xf numFmtId="5" fontId="149" fillId="13" borderId="126" xfId="1" applyNumberFormat="1" applyFont="1" applyFill="1" applyBorder="1" applyAlignment="1" applyProtection="1">
      <alignment horizontal="right" vertical="center"/>
    </xf>
    <xf numFmtId="164" fontId="152" fillId="12" borderId="78" xfId="0" applyFont="1" applyFill="1" applyBorder="1" applyAlignment="1">
      <alignment horizontal="right" vertical="center"/>
    </xf>
    <xf numFmtId="165" fontId="114" fillId="12" borderId="105" xfId="0" applyNumberFormat="1" applyFont="1" applyFill="1" applyBorder="1" applyAlignment="1">
      <alignment vertical="center"/>
    </xf>
    <xf numFmtId="5" fontId="28" fillId="13" borderId="193" xfId="0" applyNumberFormat="1" applyFont="1" applyFill="1" applyBorder="1" applyAlignment="1">
      <alignment vertical="center"/>
    </xf>
    <xf numFmtId="5" fontId="149" fillId="13" borderId="193" xfId="0" applyNumberFormat="1" applyFont="1" applyFill="1" applyBorder="1" applyAlignment="1">
      <alignment vertical="center"/>
    </xf>
    <xf numFmtId="169" fontId="114" fillId="12" borderId="105" xfId="0" applyNumberFormat="1" applyFont="1" applyFill="1" applyBorder="1" applyAlignment="1">
      <alignment horizontal="left" vertical="center"/>
    </xf>
    <xf numFmtId="218" fontId="153" fillId="12" borderId="114" xfId="0" applyNumberFormat="1" applyFont="1" applyFill="1" applyBorder="1" applyAlignment="1">
      <alignment vertical="center"/>
    </xf>
    <xf numFmtId="219" fontId="153" fillId="12" borderId="0" xfId="0" applyNumberFormat="1" applyFont="1" applyFill="1" applyAlignment="1">
      <alignment horizontal="left" vertical="center"/>
    </xf>
    <xf numFmtId="220" fontId="153" fillId="12" borderId="193" xfId="1" applyNumberFormat="1" applyFont="1" applyFill="1" applyBorder="1" applyAlignment="1" applyProtection="1">
      <alignment horizontal="center" vertical="center"/>
    </xf>
    <xf numFmtId="212" fontId="145" fillId="13" borderId="126" xfId="5" quotePrefix="1" applyNumberFormat="1" applyFont="1" applyFill="1" applyBorder="1" applyAlignment="1" applyProtection="1">
      <alignment horizontal="center" vertical="center"/>
    </xf>
    <xf numFmtId="210" fontId="153" fillId="12" borderId="126" xfId="0" applyNumberFormat="1" applyFont="1" applyFill="1" applyBorder="1" applyAlignment="1">
      <alignment horizontal="center" vertical="center"/>
    </xf>
    <xf numFmtId="211" fontId="145" fillId="13" borderId="126" xfId="5" applyNumberFormat="1" applyFont="1" applyFill="1" applyBorder="1" applyAlignment="1" applyProtection="1">
      <alignment horizontal="center" vertical="center"/>
    </xf>
    <xf numFmtId="0" fontId="141" fillId="12" borderId="190" xfId="0" applyNumberFormat="1" applyFont="1" applyFill="1" applyBorder="1" applyAlignment="1">
      <alignment horizontal="center"/>
    </xf>
    <xf numFmtId="173" fontId="61" fillId="12" borderId="78" xfId="0" applyNumberFormat="1" applyFont="1" applyFill="1" applyBorder="1" applyAlignment="1">
      <alignment horizontal="right"/>
    </xf>
    <xf numFmtId="0" fontId="141" fillId="12" borderId="81" xfId="0" applyNumberFormat="1" applyFont="1" applyFill="1" applyBorder="1" applyAlignment="1">
      <alignment horizontal="center"/>
    </xf>
    <xf numFmtId="4" fontId="71" fillId="0" borderId="0" xfId="0" applyNumberFormat="1" applyFont="1" applyAlignment="1" applyProtection="1">
      <alignment vertical="center"/>
      <protection locked="0"/>
    </xf>
    <xf numFmtId="177" fontId="114" fillId="5" borderId="149" xfId="0" quotePrefix="1" applyNumberFormat="1" applyFont="1" applyFill="1" applyBorder="1" applyAlignment="1">
      <alignment horizontal="center" vertical="center"/>
    </xf>
    <xf numFmtId="14" fontId="166" fillId="5" borderId="139" xfId="0" applyNumberFormat="1" applyFont="1" applyFill="1" applyBorder="1" applyAlignment="1">
      <alignment horizontal="center" vertical="center"/>
    </xf>
    <xf numFmtId="165" fontId="166" fillId="5" borderId="139" xfId="0" applyNumberFormat="1" applyFont="1" applyFill="1" applyBorder="1" applyAlignment="1">
      <alignment vertical="center"/>
    </xf>
    <xf numFmtId="165" fontId="166" fillId="5" borderId="140" xfId="0" applyNumberFormat="1" applyFont="1" applyFill="1" applyBorder="1" applyAlignment="1">
      <alignment vertical="center"/>
    </xf>
    <xf numFmtId="165" fontId="166" fillId="5" borderId="141" xfId="0" applyNumberFormat="1" applyFont="1" applyFill="1" applyBorder="1" applyAlignment="1">
      <alignment horizontal="center" vertical="center"/>
    </xf>
    <xf numFmtId="168" fontId="166" fillId="5" borderId="139" xfId="0" applyNumberFormat="1" applyFont="1" applyFill="1" applyBorder="1" applyAlignment="1">
      <alignment horizontal="center" vertical="center"/>
    </xf>
    <xf numFmtId="176" fontId="166" fillId="5" borderId="142" xfId="0" applyNumberFormat="1" applyFont="1" applyFill="1" applyBorder="1" applyAlignment="1">
      <alignment horizontal="center" vertical="center"/>
    </xf>
    <xf numFmtId="166" fontId="166" fillId="5" borderId="199" xfId="0" applyNumberFormat="1" applyFont="1" applyFill="1" applyBorder="1" applyAlignment="1">
      <alignment horizontal="center" vertical="center"/>
    </xf>
    <xf numFmtId="166" fontId="46" fillId="5" borderId="200" xfId="0" applyNumberFormat="1" applyFont="1" applyFill="1" applyBorder="1" applyAlignment="1">
      <alignment vertical="center"/>
    </xf>
    <xf numFmtId="164" fontId="7" fillId="0" borderId="0" xfId="0" applyFont="1" applyAlignment="1">
      <alignment vertical="top"/>
    </xf>
    <xf numFmtId="4" fontId="71" fillId="0" borderId="0" xfId="0" applyNumberFormat="1" applyFont="1" applyAlignment="1">
      <alignment horizontal="center" vertical="top"/>
    </xf>
    <xf numFmtId="164" fontId="188" fillId="0" borderId="0" xfId="0" applyFont="1" applyAlignment="1">
      <alignment vertical="top"/>
    </xf>
    <xf numFmtId="14" fontId="181" fillId="0" borderId="187" xfId="0" applyNumberFormat="1" applyFont="1" applyBorder="1" applyAlignment="1">
      <alignment vertical="center"/>
    </xf>
    <xf numFmtId="4" fontId="176" fillId="0" borderId="187" xfId="0" applyNumberFormat="1" applyFont="1" applyBorder="1" applyAlignment="1">
      <alignment horizontal="left" vertical="center"/>
    </xf>
    <xf numFmtId="1" fontId="176" fillId="0" borderId="187" xfId="3" quotePrefix="1" applyNumberFormat="1" applyFont="1" applyFill="1" applyBorder="1" applyAlignment="1" applyProtection="1">
      <alignment horizontal="left" vertical="center"/>
    </xf>
    <xf numFmtId="166" fontId="176" fillId="0" borderId="187" xfId="0" applyNumberFormat="1" applyFont="1" applyBorder="1" applyAlignment="1">
      <alignment horizontal="left" vertical="center"/>
    </xf>
    <xf numFmtId="4" fontId="176" fillId="0" borderId="187" xfId="2" applyNumberFormat="1" applyFont="1" applyFill="1" applyBorder="1" applyAlignment="1" applyProtection="1">
      <alignment horizontal="left" vertical="center"/>
    </xf>
    <xf numFmtId="216" fontId="176" fillId="0" borderId="187" xfId="0" applyNumberFormat="1" applyFont="1" applyBorder="1" applyAlignment="1">
      <alignment horizontal="center" vertical="center"/>
    </xf>
    <xf numFmtId="166" fontId="55" fillId="5" borderId="143" xfId="0" applyNumberFormat="1" applyFont="1" applyFill="1" applyBorder="1" applyAlignment="1">
      <alignment horizontal="right" vertical="center"/>
    </xf>
    <xf numFmtId="164" fontId="221" fillId="0" borderId="0" xfId="0" applyFont="1"/>
    <xf numFmtId="164" fontId="1" fillId="0" borderId="0" xfId="0" applyFont="1" applyAlignment="1">
      <alignment vertical="center"/>
    </xf>
    <xf numFmtId="177" fontId="114" fillId="5" borderId="206" xfId="0" applyNumberFormat="1" applyFont="1" applyFill="1" applyBorder="1" applyAlignment="1">
      <alignment horizontal="center" vertical="center"/>
    </xf>
    <xf numFmtId="14" fontId="166" fillId="5" borderId="210" xfId="0" applyNumberFormat="1" applyFont="1" applyFill="1" applyBorder="1" applyAlignment="1">
      <alignment horizontal="center" vertical="center"/>
    </xf>
    <xf numFmtId="165" fontId="166" fillId="5" borderId="210" xfId="0" applyNumberFormat="1" applyFont="1" applyFill="1" applyBorder="1" applyAlignment="1">
      <alignment vertical="center"/>
    </xf>
    <xf numFmtId="165" fontId="166" fillId="5" borderId="211" xfId="0" applyNumberFormat="1" applyFont="1" applyFill="1" applyBorder="1" applyAlignment="1">
      <alignment vertical="center"/>
    </xf>
    <xf numFmtId="165" fontId="166" fillId="5" borderId="121" xfId="0" applyNumberFormat="1" applyFont="1" applyFill="1" applyBorder="1" applyAlignment="1">
      <alignment horizontal="center" vertical="center"/>
    </xf>
    <xf numFmtId="168" fontId="166" fillId="5" borderId="210" xfId="0" applyNumberFormat="1" applyFont="1" applyFill="1" applyBorder="1" applyAlignment="1">
      <alignment horizontal="center" vertical="center"/>
    </xf>
    <xf numFmtId="176" fontId="166" fillId="5" borderId="212" xfId="0" applyNumberFormat="1" applyFont="1" applyFill="1" applyBorder="1" applyAlignment="1">
      <alignment horizontal="center" vertical="center"/>
    </xf>
    <xf numFmtId="169" fontId="43" fillId="5" borderId="178" xfId="0" applyNumberFormat="1" applyFont="1" applyFill="1" applyBorder="1" applyAlignment="1">
      <alignment horizontal="center" vertical="center"/>
    </xf>
    <xf numFmtId="0" fontId="138" fillId="21" borderId="178" xfId="0" applyNumberFormat="1" applyFont="1" applyFill="1" applyBorder="1" applyAlignment="1">
      <alignment horizontal="center" vertical="center"/>
    </xf>
    <xf numFmtId="0" fontId="138" fillId="21" borderId="178" xfId="2" applyNumberFormat="1" applyFont="1" applyFill="1" applyBorder="1" applyAlignment="1" applyProtection="1">
      <alignment horizontal="center" vertical="center"/>
    </xf>
    <xf numFmtId="166" fontId="100" fillId="35" borderId="180" xfId="0" applyNumberFormat="1" applyFont="1" applyFill="1" applyBorder="1" applyAlignment="1">
      <alignment horizontal="right" vertical="center"/>
    </xf>
    <xf numFmtId="166" fontId="156" fillId="35" borderId="178" xfId="0" applyNumberFormat="1" applyFont="1" applyFill="1" applyBorder="1" applyAlignment="1">
      <alignment vertical="center"/>
    </xf>
    <xf numFmtId="4" fontId="71" fillId="0" borderId="0" xfId="0" applyNumberFormat="1" applyFont="1" applyAlignment="1">
      <alignment vertical="top"/>
    </xf>
    <xf numFmtId="164" fontId="75" fillId="0" borderId="0" xfId="0" applyFont="1" applyAlignment="1">
      <alignment vertical="top"/>
    </xf>
    <xf numFmtId="14" fontId="223" fillId="0" borderId="0" xfId="0" applyNumberFormat="1" applyFont="1" applyAlignment="1">
      <alignment horizontal="center" vertical="center"/>
    </xf>
    <xf numFmtId="164" fontId="224" fillId="0" borderId="0" xfId="0" applyFont="1" applyAlignment="1">
      <alignment vertical="center"/>
    </xf>
    <xf numFmtId="168" fontId="225" fillId="0" borderId="0" xfId="0" applyNumberFormat="1" applyFont="1" applyAlignment="1">
      <alignment vertical="center"/>
    </xf>
    <xf numFmtId="164" fontId="75" fillId="0" borderId="0" xfId="0" applyFont="1" applyAlignment="1">
      <alignment vertical="center"/>
    </xf>
    <xf numFmtId="164" fontId="188" fillId="0" borderId="0" xfId="0" applyFont="1"/>
    <xf numFmtId="14" fontId="72" fillId="5" borderId="210" xfId="0" applyNumberFormat="1" applyFont="1" applyFill="1" applyBorder="1" applyAlignment="1">
      <alignment horizontal="center" vertical="center"/>
    </xf>
    <xf numFmtId="165" fontId="72" fillId="5" borderId="210" xfId="0" applyNumberFormat="1" applyFont="1" applyFill="1" applyBorder="1" applyAlignment="1">
      <alignment vertical="center"/>
    </xf>
    <xf numFmtId="165" fontId="72" fillId="5" borderId="211" xfId="0" applyNumberFormat="1" applyFont="1" applyFill="1" applyBorder="1" applyAlignment="1">
      <alignment vertical="center"/>
    </xf>
    <xf numFmtId="168" fontId="73" fillId="5" borderId="210" xfId="0" applyNumberFormat="1" applyFont="1" applyFill="1" applyBorder="1" applyAlignment="1">
      <alignment horizontal="center" vertical="center"/>
    </xf>
    <xf numFmtId="168" fontId="157" fillId="5" borderId="210" xfId="0" applyNumberFormat="1" applyFont="1" applyFill="1" applyBorder="1" applyAlignment="1">
      <alignment horizontal="center" vertical="center"/>
    </xf>
    <xf numFmtId="176" fontId="157" fillId="5" borderId="212" xfId="0" applyNumberFormat="1" applyFont="1" applyFill="1" applyBorder="1" applyAlignment="1">
      <alignment horizontal="center" vertical="center"/>
    </xf>
    <xf numFmtId="172" fontId="185" fillId="5" borderId="207" xfId="0" applyNumberFormat="1" applyFont="1" applyFill="1" applyBorder="1" applyAlignment="1">
      <alignment vertical="center"/>
    </xf>
    <xf numFmtId="4" fontId="51" fillId="0" borderId="213" xfId="0" applyNumberFormat="1" applyFont="1" applyBorder="1" applyAlignment="1">
      <alignment vertical="center"/>
    </xf>
    <xf numFmtId="14" fontId="65" fillId="0" borderId="213" xfId="0" applyNumberFormat="1" applyFont="1" applyBorder="1" applyAlignment="1">
      <alignment horizontal="center" vertical="center"/>
    </xf>
    <xf numFmtId="164" fontId="66" fillId="0" borderId="213" xfId="0" applyFont="1" applyBorder="1" applyAlignment="1">
      <alignment vertical="center"/>
    </xf>
    <xf numFmtId="164" fontId="47" fillId="0" borderId="213" xfId="0" applyFont="1" applyBorder="1" applyAlignment="1">
      <alignment horizontal="center" vertical="center"/>
    </xf>
    <xf numFmtId="168" fontId="67" fillId="0" borderId="213" xfId="0" applyNumberFormat="1" applyFont="1" applyBorder="1" applyAlignment="1">
      <alignment horizontal="center" vertical="center"/>
    </xf>
    <xf numFmtId="168" fontId="69" fillId="0" borderId="213" xfId="0" applyNumberFormat="1" applyFont="1" applyBorder="1" applyAlignment="1">
      <alignment vertical="center"/>
    </xf>
    <xf numFmtId="176" fontId="68" fillId="0" borderId="213" xfId="0" applyNumberFormat="1" applyFont="1" applyBorder="1" applyAlignment="1">
      <alignment vertical="center"/>
    </xf>
    <xf numFmtId="164" fontId="1" fillId="0" borderId="213" xfId="0" applyFont="1" applyBorder="1" applyAlignment="1">
      <alignment vertical="center"/>
    </xf>
    <xf numFmtId="164" fontId="32" fillId="0" borderId="0" xfId="0" applyFont="1" applyAlignment="1">
      <alignment horizontal="left" vertical="center"/>
    </xf>
    <xf numFmtId="164" fontId="158" fillId="0" borderId="0" xfId="0" applyFont="1" applyAlignment="1">
      <alignment vertical="center"/>
    </xf>
    <xf numFmtId="164" fontId="153" fillId="0" borderId="0" xfId="0" applyFont="1" applyAlignment="1">
      <alignment vertical="center"/>
    </xf>
    <xf numFmtId="169" fontId="43" fillId="0" borderId="200" xfId="0" applyNumberFormat="1" applyFont="1" applyBorder="1" applyAlignment="1">
      <alignment horizontal="center" vertical="center"/>
    </xf>
    <xf numFmtId="0" fontId="43" fillId="0" borderId="214" xfId="0" applyNumberFormat="1" applyFont="1" applyBorder="1" applyAlignment="1">
      <alignment horizontal="left" vertical="center"/>
    </xf>
    <xf numFmtId="0" fontId="42" fillId="0" borderId="215" xfId="0" applyNumberFormat="1" applyFont="1" applyBorder="1" applyAlignment="1">
      <alignment horizontal="right" vertical="center"/>
    </xf>
    <xf numFmtId="0" fontId="43" fillId="0" borderId="200" xfId="0" applyNumberFormat="1" applyFont="1" applyBorder="1" applyAlignment="1">
      <alignment horizontal="center" vertical="center"/>
    </xf>
    <xf numFmtId="0" fontId="100" fillId="0" borderId="200" xfId="0" applyNumberFormat="1" applyFont="1" applyBorder="1" applyAlignment="1">
      <alignment horizontal="center" vertical="center"/>
    </xf>
    <xf numFmtId="166" fontId="46" fillId="0" borderId="214" xfId="0" applyNumberFormat="1" applyFont="1" applyBorder="1" applyAlignment="1">
      <alignment horizontal="right" vertical="center"/>
    </xf>
    <xf numFmtId="166" fontId="100" fillId="0" borderId="216" xfId="0" applyNumberFormat="1" applyFont="1" applyBorder="1" applyAlignment="1">
      <alignment horizontal="right" vertical="center"/>
    </xf>
    <xf numFmtId="166" fontId="46" fillId="14" borderId="200" xfId="0" applyNumberFormat="1" applyFont="1" applyFill="1" applyBorder="1" applyAlignment="1">
      <alignment vertical="center"/>
    </xf>
    <xf numFmtId="14" fontId="177" fillId="33" borderId="126" xfId="0" applyNumberFormat="1" applyFont="1" applyFill="1" applyBorder="1" applyAlignment="1">
      <alignment vertical="center"/>
    </xf>
    <xf numFmtId="14" fontId="181" fillId="0" borderId="0" xfId="0" applyNumberFormat="1" applyFont="1" applyAlignment="1">
      <alignment vertical="center"/>
    </xf>
    <xf numFmtId="14" fontId="177" fillId="0" borderId="0" xfId="0" applyNumberFormat="1" applyFont="1" applyAlignment="1">
      <alignment vertical="center"/>
    </xf>
    <xf numFmtId="4" fontId="216" fillId="0" borderId="0" xfId="0" applyNumberFormat="1" applyFont="1" applyAlignment="1">
      <alignment horizontal="center" vertical="center"/>
    </xf>
    <xf numFmtId="164" fontId="107" fillId="0" borderId="0" xfId="0" applyFont="1" applyAlignment="1">
      <alignment horizontal="left" vertical="center"/>
    </xf>
    <xf numFmtId="166" fontId="226" fillId="0" borderId="0" xfId="0" applyNumberFormat="1" applyFont="1" applyAlignment="1">
      <alignment horizontal="left" vertical="center"/>
    </xf>
    <xf numFmtId="166" fontId="227" fillId="0" borderId="0" xfId="0" applyNumberFormat="1" applyFont="1" applyAlignment="1">
      <alignment horizontal="left" vertical="center"/>
    </xf>
    <xf numFmtId="175" fontId="28" fillId="0" borderId="0" xfId="5" applyNumberFormat="1" applyFont="1" applyFill="1" applyBorder="1" applyAlignment="1" applyProtection="1">
      <alignment horizontal="left" vertical="center"/>
    </xf>
    <xf numFmtId="201" fontId="216" fillId="0" borderId="0" xfId="0" applyNumberFormat="1" applyFont="1" applyAlignment="1">
      <alignment horizontal="left" vertical="center"/>
    </xf>
    <xf numFmtId="166" fontId="28" fillId="0" borderId="0" xfId="0" applyNumberFormat="1" applyFont="1" applyAlignment="1">
      <alignment horizontal="left" vertical="center"/>
    </xf>
    <xf numFmtId="166" fontId="154" fillId="0" borderId="0" xfId="0" applyNumberFormat="1" applyFont="1"/>
    <xf numFmtId="169" fontId="43" fillId="0" borderId="178" xfId="0" applyNumberFormat="1" applyFont="1" applyBorder="1" applyAlignment="1">
      <alignment horizontal="center" vertical="center"/>
    </xf>
    <xf numFmtId="0" fontId="43" fillId="0" borderId="179" xfId="0" applyNumberFormat="1" applyFont="1" applyBorder="1" applyAlignment="1">
      <alignment horizontal="left" vertical="center"/>
    </xf>
    <xf numFmtId="0" fontId="42" fillId="0" borderId="181" xfId="0" applyNumberFormat="1" applyFont="1" applyBorder="1" applyAlignment="1">
      <alignment horizontal="right" vertical="center"/>
    </xf>
    <xf numFmtId="0" fontId="43" fillId="0" borderId="178" xfId="0" applyNumberFormat="1" applyFont="1" applyBorder="1" applyAlignment="1">
      <alignment horizontal="center" vertical="center"/>
    </xf>
    <xf numFmtId="0" fontId="100" fillId="0" borderId="178" xfId="0" applyNumberFormat="1" applyFont="1" applyBorder="1" applyAlignment="1">
      <alignment horizontal="center" vertical="center"/>
    </xf>
    <xf numFmtId="166" fontId="46" fillId="0" borderId="179" xfId="0" applyNumberFormat="1" applyFont="1" applyBorder="1" applyAlignment="1">
      <alignment horizontal="right" vertical="center"/>
    </xf>
    <xf numFmtId="166" fontId="100" fillId="0" borderId="180" xfId="0" applyNumberFormat="1" applyFont="1" applyBorder="1" applyAlignment="1">
      <alignment horizontal="right" vertical="center"/>
    </xf>
    <xf numFmtId="166" fontId="46" fillId="14" borderId="178" xfId="0" applyNumberFormat="1" applyFont="1" applyFill="1" applyBorder="1" applyAlignment="1">
      <alignment vertical="center"/>
    </xf>
    <xf numFmtId="4" fontId="51" fillId="34" borderId="0" xfId="0" applyNumberFormat="1" applyFont="1" applyFill="1" applyAlignment="1">
      <alignment horizontal="center" vertical="center"/>
    </xf>
    <xf numFmtId="4" fontId="228" fillId="0" borderId="0" xfId="0" applyNumberFormat="1" applyFont="1" applyAlignment="1">
      <alignment horizontal="center" vertical="center"/>
    </xf>
    <xf numFmtId="4" fontId="229" fillId="34" borderId="0" xfId="0" applyNumberFormat="1" applyFont="1" applyFill="1" applyAlignment="1">
      <alignment horizontal="center" vertical="center"/>
    </xf>
    <xf numFmtId="4" fontId="176" fillId="34" borderId="217" xfId="0" applyNumberFormat="1" applyFont="1" applyFill="1" applyBorder="1" applyAlignment="1">
      <alignment horizontal="left" vertical="center"/>
    </xf>
    <xf numFmtId="1" fontId="176" fillId="34" borderId="217" xfId="3" quotePrefix="1" applyNumberFormat="1" applyFont="1" applyFill="1" applyBorder="1" applyAlignment="1" applyProtection="1">
      <alignment horizontal="left" vertical="center"/>
    </xf>
    <xf numFmtId="166" fontId="176" fillId="34" borderId="217" xfId="0" applyNumberFormat="1" applyFont="1" applyFill="1" applyBorder="1" applyAlignment="1">
      <alignment horizontal="left" vertical="center"/>
    </xf>
    <xf numFmtId="4" fontId="176" fillId="34" borderId="217" xfId="2" applyNumberFormat="1" applyFont="1" applyFill="1" applyBorder="1" applyAlignment="1" applyProtection="1">
      <alignment horizontal="left" vertical="center"/>
    </xf>
    <xf numFmtId="216" fontId="176" fillId="34" borderId="217" xfId="0" applyNumberFormat="1" applyFont="1" applyFill="1" applyBorder="1" applyAlignment="1">
      <alignment horizontal="center" vertical="center"/>
    </xf>
    <xf numFmtId="4" fontId="176" fillId="34" borderId="0" xfId="0" applyNumberFormat="1" applyFont="1" applyFill="1" applyAlignment="1">
      <alignment horizontal="left" vertical="center"/>
    </xf>
    <xf numFmtId="4" fontId="229" fillId="0" borderId="0" xfId="0" applyNumberFormat="1" applyFont="1" applyAlignment="1">
      <alignment horizontal="center" vertical="center"/>
    </xf>
    <xf numFmtId="164" fontId="46" fillId="0" borderId="0" xfId="0" applyFont="1" applyAlignment="1">
      <alignment vertical="center"/>
    </xf>
    <xf numFmtId="201" fontId="51" fillId="0" borderId="0" xfId="0" applyNumberFormat="1" applyFont="1" applyAlignment="1">
      <alignment horizontal="right" vertical="center"/>
    </xf>
    <xf numFmtId="166" fontId="100" fillId="0" borderId="0" xfId="0" applyNumberFormat="1" applyFont="1" applyAlignment="1">
      <alignment vertical="center"/>
    </xf>
    <xf numFmtId="4" fontId="51" fillId="7" borderId="218" xfId="0" applyNumberFormat="1" applyFont="1" applyFill="1" applyBorder="1" applyAlignment="1">
      <alignment horizontal="center" vertical="center"/>
    </xf>
    <xf numFmtId="169" fontId="43" fillId="7" borderId="219" xfId="0" applyNumberFormat="1" applyFont="1" applyFill="1" applyBorder="1" applyAlignment="1">
      <alignment horizontal="center" vertical="center"/>
    </xf>
    <xf numFmtId="0" fontId="43" fillId="7" borderId="220" xfId="0" applyNumberFormat="1" applyFont="1" applyFill="1" applyBorder="1" applyAlignment="1">
      <alignment horizontal="left" vertical="center"/>
    </xf>
    <xf numFmtId="0" fontId="42" fillId="7" borderId="221" xfId="0" applyNumberFormat="1" applyFont="1" applyFill="1" applyBorder="1" applyAlignment="1">
      <alignment horizontal="right" vertical="center"/>
    </xf>
    <xf numFmtId="0" fontId="43" fillId="7" borderId="219" xfId="0" applyNumberFormat="1" applyFont="1" applyFill="1" applyBorder="1" applyAlignment="1">
      <alignment horizontal="center" vertical="center"/>
    </xf>
    <xf numFmtId="0" fontId="100" fillId="7" borderId="219" xfId="0" applyNumberFormat="1" applyFont="1" applyFill="1" applyBorder="1" applyAlignment="1">
      <alignment horizontal="center" vertical="center"/>
    </xf>
    <xf numFmtId="166" fontId="46" fillId="7" borderId="220" xfId="0" applyNumberFormat="1" applyFont="1" applyFill="1" applyBorder="1" applyAlignment="1">
      <alignment horizontal="right" vertical="center"/>
    </xf>
    <xf numFmtId="166" fontId="100" fillId="7" borderId="222" xfId="0" applyNumberFormat="1" applyFont="1" applyFill="1" applyBorder="1" applyAlignment="1">
      <alignment horizontal="right" vertical="center"/>
    </xf>
    <xf numFmtId="166" fontId="46" fillId="7" borderId="219" xfId="0" applyNumberFormat="1" applyFont="1" applyFill="1" applyBorder="1" applyAlignment="1">
      <alignment vertical="center"/>
    </xf>
    <xf numFmtId="4" fontId="51" fillId="7" borderId="223" xfId="0" applyNumberFormat="1" applyFont="1" applyFill="1" applyBorder="1" applyAlignment="1">
      <alignment horizontal="center" vertical="center"/>
    </xf>
    <xf numFmtId="169" fontId="43" fillId="0" borderId="199" xfId="0" applyNumberFormat="1" applyFont="1" applyBorder="1" applyAlignment="1">
      <alignment horizontal="center" vertical="center"/>
    </xf>
    <xf numFmtId="0" fontId="43" fillId="0" borderId="224" xfId="0" applyNumberFormat="1" applyFont="1" applyBorder="1" applyAlignment="1">
      <alignment horizontal="left" vertical="center"/>
    </xf>
    <xf numFmtId="0" fontId="42" fillId="0" borderId="86" xfId="0" applyNumberFormat="1" applyFont="1" applyBorder="1" applyAlignment="1">
      <alignment horizontal="right" vertical="center"/>
    </xf>
    <xf numFmtId="0" fontId="43" fillId="0" borderId="199" xfId="0" applyNumberFormat="1" applyFont="1" applyBorder="1" applyAlignment="1">
      <alignment horizontal="center" vertical="center"/>
    </xf>
    <xf numFmtId="0" fontId="100" fillId="0" borderId="199" xfId="0" applyNumberFormat="1" applyFont="1" applyBorder="1" applyAlignment="1">
      <alignment horizontal="center" vertical="center"/>
    </xf>
    <xf numFmtId="166" fontId="46" fillId="0" borderId="224" xfId="0" applyNumberFormat="1" applyFont="1" applyBorder="1" applyAlignment="1">
      <alignment horizontal="right" vertical="center"/>
    </xf>
    <xf numFmtId="166" fontId="100" fillId="0" borderId="85" xfId="0" applyNumberFormat="1" applyFont="1" applyBorder="1" applyAlignment="1">
      <alignment horizontal="right" vertical="center"/>
    </xf>
    <xf numFmtId="164" fontId="213" fillId="0" borderId="0" xfId="0" applyFont="1" applyAlignment="1">
      <alignment vertical="center"/>
    </xf>
    <xf numFmtId="1" fontId="71" fillId="0" borderId="0" xfId="0" applyNumberFormat="1" applyFont="1" applyAlignment="1">
      <alignment horizontal="center" vertical="center"/>
    </xf>
    <xf numFmtId="164" fontId="212" fillId="0" borderId="0" xfId="0" applyFont="1" applyAlignment="1">
      <alignment vertical="center"/>
    </xf>
    <xf numFmtId="222" fontId="214" fillId="0" borderId="0" xfId="0" applyNumberFormat="1" applyFont="1" applyAlignment="1">
      <alignment vertical="center"/>
    </xf>
    <xf numFmtId="222" fontId="212" fillId="0" borderId="0" xfId="0" applyNumberFormat="1" applyFont="1" applyAlignment="1">
      <alignment vertical="center"/>
    </xf>
    <xf numFmtId="222" fontId="215" fillId="0" borderId="0" xfId="0" applyNumberFormat="1" applyFont="1" applyAlignment="1">
      <alignment vertical="center"/>
    </xf>
    <xf numFmtId="164" fontId="216" fillId="0" borderId="0" xfId="0" applyFont="1" applyAlignment="1">
      <alignment horizontal="right" vertical="center"/>
    </xf>
    <xf numFmtId="164" fontId="216" fillId="0" borderId="0" xfId="0" applyFont="1" applyAlignment="1">
      <alignment vertical="center"/>
    </xf>
    <xf numFmtId="164" fontId="183" fillId="0" borderId="91" xfId="0" applyFont="1" applyBorder="1" applyAlignment="1">
      <alignment horizontal="center" vertical="center"/>
    </xf>
    <xf numFmtId="164" fontId="183" fillId="0" borderId="228" xfId="0" applyFont="1" applyBorder="1" applyAlignment="1">
      <alignment horizontal="center" vertical="center"/>
    </xf>
    <xf numFmtId="169" fontId="156" fillId="6" borderId="229" xfId="0" applyNumberFormat="1" applyFont="1" applyFill="1" applyBorder="1" applyAlignment="1">
      <alignment horizontal="left" vertical="center"/>
    </xf>
    <xf numFmtId="164" fontId="183" fillId="0" borderId="235" xfId="0" applyFont="1" applyBorder="1" applyAlignment="1">
      <alignment horizontal="center" vertical="center"/>
    </xf>
    <xf numFmtId="169" fontId="156" fillId="0" borderId="103" xfId="0" applyNumberFormat="1" applyFont="1" applyBorder="1" applyAlignment="1">
      <alignment horizontal="left" vertical="center"/>
    </xf>
    <xf numFmtId="169" fontId="156" fillId="0" borderId="0" xfId="0" applyNumberFormat="1" applyFont="1" applyAlignment="1">
      <alignment horizontal="left" vertical="center"/>
    </xf>
    <xf numFmtId="169" fontId="156" fillId="0" borderId="0" xfId="0" applyNumberFormat="1" applyFont="1" applyAlignment="1">
      <alignment horizontal="right" vertical="center"/>
    </xf>
    <xf numFmtId="164" fontId="183" fillId="0" borderId="92" xfId="0" applyFont="1" applyBorder="1" applyAlignment="1">
      <alignment horizontal="center" vertical="center"/>
    </xf>
    <xf numFmtId="169" fontId="156" fillId="14" borderId="93" xfId="0" applyNumberFormat="1" applyFont="1" applyFill="1" applyBorder="1" applyAlignment="1">
      <alignment horizontal="left" vertical="center"/>
    </xf>
    <xf numFmtId="14" fontId="231" fillId="0" borderId="0" xfId="0" applyNumberFormat="1" applyFont="1" applyAlignment="1">
      <alignment horizontal="center" vertical="center"/>
    </xf>
    <xf numFmtId="8" fontId="46" fillId="7" borderId="210" xfId="6" applyNumberFormat="1" applyFont="1" applyFill="1" applyBorder="1" applyAlignment="1" applyProtection="1">
      <alignment vertical="center"/>
    </xf>
    <xf numFmtId="8" fontId="46" fillId="7" borderId="242" xfId="6" applyNumberFormat="1" applyFont="1" applyFill="1" applyBorder="1" applyAlignment="1" applyProtection="1">
      <alignment vertical="center"/>
    </xf>
    <xf numFmtId="8" fontId="46" fillId="7" borderId="243" xfId="6" applyNumberFormat="1" applyFont="1" applyFill="1" applyBorder="1" applyAlignment="1" applyProtection="1">
      <alignment vertical="center"/>
    </xf>
    <xf numFmtId="169" fontId="156" fillId="6" borderId="244" xfId="0" applyNumberFormat="1" applyFont="1" applyFill="1" applyBorder="1" applyAlignment="1">
      <alignment horizontal="left" vertical="center"/>
    </xf>
    <xf numFmtId="164" fontId="232" fillId="0" borderId="0" xfId="0" applyFont="1" applyAlignment="1">
      <alignment vertical="center"/>
    </xf>
    <xf numFmtId="165" fontId="156" fillId="14" borderId="250" xfId="0" applyNumberFormat="1" applyFont="1" applyFill="1" applyBorder="1" applyAlignment="1">
      <alignment horizontal="left" vertical="center"/>
    </xf>
    <xf numFmtId="164" fontId="152" fillId="21" borderId="92" xfId="0" applyFont="1" applyFill="1" applyBorder="1" applyAlignment="1">
      <alignment horizontal="center" vertical="center"/>
    </xf>
    <xf numFmtId="181" fontId="53" fillId="21" borderId="255" xfId="0" applyNumberFormat="1" applyFont="1" applyFill="1" applyBorder="1" applyAlignment="1">
      <alignment horizontal="left" vertical="center"/>
    </xf>
    <xf numFmtId="8" fontId="162" fillId="21" borderId="94" xfId="0" applyNumberFormat="1" applyFont="1" applyFill="1" applyBorder="1" applyAlignment="1">
      <alignment vertical="center"/>
    </xf>
    <xf numFmtId="4" fontId="21" fillId="0" borderId="213" xfId="0" applyNumberFormat="1" applyFont="1" applyBorder="1" applyAlignment="1">
      <alignment horizontal="center" vertical="center"/>
    </xf>
    <xf numFmtId="4" fontId="21" fillId="0" borderId="213" xfId="0" applyNumberFormat="1" applyFont="1" applyBorder="1" applyAlignment="1">
      <alignment vertical="center"/>
    </xf>
    <xf numFmtId="4" fontId="21" fillId="0" borderId="213" xfId="0" applyNumberFormat="1" applyFont="1" applyBorder="1" applyAlignment="1">
      <alignment horizontal="right" vertical="center"/>
    </xf>
    <xf numFmtId="4" fontId="13" fillId="0" borderId="213" xfId="0" applyNumberFormat="1" applyFont="1" applyBorder="1" applyAlignment="1">
      <alignment horizontal="right" vertical="center"/>
    </xf>
    <xf numFmtId="4" fontId="86" fillId="0" borderId="213" xfId="0" applyNumberFormat="1" applyFont="1" applyBorder="1" applyAlignment="1">
      <alignment horizontal="right" vertical="center"/>
    </xf>
    <xf numFmtId="169" fontId="114" fillId="7" borderId="129" xfId="0" applyNumberFormat="1" applyFont="1" applyFill="1" applyBorder="1" applyAlignment="1">
      <alignment horizontal="left" vertical="center"/>
    </xf>
    <xf numFmtId="165" fontId="53" fillId="7" borderId="101" xfId="0" applyNumberFormat="1" applyFont="1" applyFill="1" applyBorder="1" applyAlignment="1">
      <alignment vertical="center"/>
    </xf>
    <xf numFmtId="168" fontId="53" fillId="7" borderId="16" xfId="0" applyNumberFormat="1" applyFont="1" applyFill="1" applyBorder="1" applyAlignment="1">
      <alignment horizontal="center" vertical="center"/>
    </xf>
    <xf numFmtId="168" fontId="53" fillId="7" borderId="77" xfId="0" applyNumberFormat="1" applyFont="1" applyFill="1" applyBorder="1" applyAlignment="1">
      <alignment horizontal="center" vertical="center"/>
    </xf>
    <xf numFmtId="166" fontId="114" fillId="7" borderId="113" xfId="0" applyNumberFormat="1" applyFont="1" applyFill="1" applyBorder="1" applyAlignment="1">
      <alignment horizontal="center" vertical="center"/>
    </xf>
    <xf numFmtId="164" fontId="234" fillId="12" borderId="75" xfId="0" applyFont="1" applyFill="1" applyBorder="1" applyAlignment="1">
      <alignment horizontal="center" vertical="center"/>
    </xf>
    <xf numFmtId="165" fontId="53" fillId="0" borderId="78" xfId="0" applyNumberFormat="1" applyFont="1" applyBorder="1" applyAlignment="1">
      <alignment vertical="center"/>
    </xf>
    <xf numFmtId="169" fontId="236" fillId="0" borderId="0" xfId="0" applyNumberFormat="1" applyFont="1" applyAlignment="1">
      <alignment horizontal="center" vertical="center"/>
    </xf>
    <xf numFmtId="166" fontId="23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3" fontId="53" fillId="7" borderId="101" xfId="0" applyNumberFormat="1" applyFont="1" applyFill="1" applyBorder="1" applyAlignment="1">
      <alignment vertical="center"/>
    </xf>
    <xf numFmtId="1" fontId="61" fillId="7" borderId="116" xfId="2" quotePrefix="1" applyNumberFormat="1" applyFont="1" applyFill="1" applyBorder="1" applyAlignment="1" applyProtection="1">
      <alignment horizontal="center" vertical="center"/>
    </xf>
    <xf numFmtId="164" fontId="183" fillId="12" borderId="53" xfId="0" applyFont="1" applyFill="1" applyBorder="1" applyAlignment="1">
      <alignment horizontal="center" vertical="center"/>
    </xf>
    <xf numFmtId="165" fontId="53" fillId="0" borderId="165" xfId="0" applyNumberFormat="1" applyFont="1" applyBorder="1" applyAlignment="1">
      <alignment vertical="center"/>
    </xf>
    <xf numFmtId="4" fontId="61" fillId="0" borderId="78" xfId="0" applyNumberFormat="1" applyFont="1" applyBorder="1" applyAlignment="1">
      <alignment horizontal="right" vertical="center"/>
    </xf>
    <xf numFmtId="197" fontId="71" fillId="0" borderId="158" xfId="0" applyNumberFormat="1" applyFont="1" applyBorder="1" applyAlignment="1">
      <alignment vertical="center"/>
    </xf>
    <xf numFmtId="197" fontId="71" fillId="0" borderId="158" xfId="0" applyNumberFormat="1" applyFont="1" applyBorder="1" applyAlignment="1">
      <alignment horizontal="right" vertical="center"/>
    </xf>
    <xf numFmtId="4" fontId="61" fillId="0" borderId="79" xfId="0" applyNumberFormat="1" applyFont="1" applyBorder="1" applyAlignment="1">
      <alignment horizontal="right" vertical="center"/>
    </xf>
    <xf numFmtId="164" fontId="183" fillId="12" borderId="259" xfId="0" applyFont="1" applyFill="1" applyBorder="1" applyAlignment="1">
      <alignment horizontal="center" vertical="center"/>
    </xf>
    <xf numFmtId="165" fontId="53" fillId="0" borderId="173" xfId="0" applyNumberFormat="1" applyFont="1" applyBorder="1" applyAlignment="1">
      <alignment vertical="center"/>
    </xf>
    <xf numFmtId="164" fontId="183" fillId="12" borderId="190" xfId="0" applyFont="1" applyFill="1" applyBorder="1" applyAlignment="1">
      <alignment horizontal="center" vertical="center"/>
    </xf>
    <xf numFmtId="169" fontId="32" fillId="7" borderId="129" xfId="0" applyNumberFormat="1" applyFont="1" applyFill="1" applyBorder="1" applyAlignment="1">
      <alignment horizontal="left" vertical="center"/>
    </xf>
    <xf numFmtId="165" fontId="36" fillId="7" borderId="101" xfId="0" applyNumberFormat="1" applyFont="1" applyFill="1" applyBorder="1" applyAlignment="1">
      <alignment vertical="center"/>
    </xf>
    <xf numFmtId="3" fontId="161" fillId="7" borderId="101" xfId="0" applyNumberFormat="1" applyFont="1" applyFill="1" applyBorder="1" applyAlignment="1">
      <alignment horizontal="right"/>
    </xf>
    <xf numFmtId="1" fontId="61" fillId="7" borderId="128" xfId="2" quotePrefix="1" applyNumberFormat="1" applyFont="1" applyFill="1" applyBorder="1" applyAlignment="1" applyProtection="1">
      <alignment horizontal="right"/>
    </xf>
    <xf numFmtId="164" fontId="238" fillId="0" borderId="0" xfId="0" applyFont="1"/>
    <xf numFmtId="164" fontId="183" fillId="12" borderId="262" xfId="0" applyFont="1" applyFill="1" applyBorder="1" applyAlignment="1">
      <alignment horizontal="center" vertical="center"/>
    </xf>
    <xf numFmtId="213" fontId="58" fillId="18" borderId="263" xfId="0" applyNumberFormat="1" applyFont="1" applyFill="1" applyBorder="1" applyAlignment="1">
      <alignment horizontal="left" vertical="center"/>
    </xf>
    <xf numFmtId="182" fontId="104" fillId="18" borderId="264" xfId="2" quotePrefix="1" applyNumberFormat="1" applyFont="1" applyFill="1" applyBorder="1" applyAlignment="1" applyProtection="1">
      <alignment horizontal="center" vertical="center"/>
    </xf>
    <xf numFmtId="166" fontId="104" fillId="11" borderId="171" xfId="7" applyNumberFormat="1" applyFont="1" applyBorder="1" applyAlignment="1" applyProtection="1">
      <alignment horizontal="right"/>
    </xf>
    <xf numFmtId="164" fontId="183" fillId="12" borderId="105" xfId="0" applyFont="1" applyFill="1" applyBorder="1" applyAlignment="1">
      <alignment horizontal="center" vertical="center"/>
    </xf>
    <xf numFmtId="166" fontId="154" fillId="0" borderId="0" xfId="0" quotePrefix="1" applyNumberFormat="1" applyFont="1" applyAlignment="1">
      <alignment vertical="center"/>
    </xf>
    <xf numFmtId="4" fontId="200" fillId="0" borderId="197" xfId="0" applyNumberFormat="1" applyFont="1" applyBorder="1" applyAlignment="1">
      <alignment vertical="center"/>
    </xf>
    <xf numFmtId="4" fontId="200" fillId="0" borderId="0" xfId="0" applyNumberFormat="1" applyFont="1" applyAlignment="1">
      <alignment horizontal="left" vertical="center"/>
    </xf>
    <xf numFmtId="177" fontId="111" fillId="15" borderId="198" xfId="0" quotePrefix="1" applyNumberFormat="1" applyFont="1" applyFill="1" applyBorder="1" applyAlignment="1">
      <alignment horizontal="center" vertical="center"/>
    </xf>
    <xf numFmtId="169" fontId="43" fillId="15" borderId="178" xfId="0" applyNumberFormat="1" applyFont="1" applyFill="1" applyBorder="1" applyAlignment="1">
      <alignment horizontal="center" vertical="center"/>
    </xf>
    <xf numFmtId="0" fontId="43" fillId="15" borderId="179" xfId="0" applyNumberFormat="1" applyFont="1" applyFill="1" applyBorder="1" applyAlignment="1">
      <alignment horizontal="left" vertical="center"/>
    </xf>
    <xf numFmtId="0" fontId="42" fillId="15" borderId="181" xfId="0" applyNumberFormat="1" applyFont="1" applyFill="1" applyBorder="1" applyAlignment="1">
      <alignment horizontal="right" vertical="center"/>
    </xf>
    <xf numFmtId="0" fontId="43" fillId="15" borderId="178" xfId="9" applyNumberFormat="1" applyFont="1" applyFill="1" applyBorder="1" applyAlignment="1" applyProtection="1">
      <alignment horizontal="center" vertical="center"/>
    </xf>
    <xf numFmtId="166" fontId="46" fillId="15" borderId="179" xfId="0" applyNumberFormat="1" applyFont="1" applyFill="1" applyBorder="1" applyAlignment="1">
      <alignment horizontal="right" vertical="center"/>
    </xf>
    <xf numFmtId="166" fontId="100" fillId="15" borderId="180" xfId="0" applyNumberFormat="1" applyFont="1" applyFill="1" applyBorder="1" applyAlignment="1">
      <alignment horizontal="right" vertical="center"/>
    </xf>
    <xf numFmtId="0" fontId="257" fillId="15" borderId="178" xfId="2" applyNumberFormat="1" applyFont="1" applyFill="1" applyBorder="1" applyAlignment="1" applyProtection="1">
      <alignment horizontal="center" vertical="center"/>
    </xf>
    <xf numFmtId="169" fontId="245" fillId="0" borderId="201" xfId="0" applyNumberFormat="1" applyFont="1" applyBorder="1" applyAlignment="1">
      <alignment horizontal="center" vertical="top"/>
    </xf>
    <xf numFmtId="0" fontId="245" fillId="0" borderId="201" xfId="0" applyNumberFormat="1" applyFont="1" applyBorder="1" applyAlignment="1">
      <alignment horizontal="left" vertical="top"/>
    </xf>
    <xf numFmtId="0" fontId="245" fillId="0" borderId="201" xfId="0" applyNumberFormat="1" applyFont="1" applyBorder="1" applyAlignment="1">
      <alignment horizontal="right" vertical="top"/>
    </xf>
    <xf numFmtId="0" fontId="245" fillId="0" borderId="201" xfId="0" applyNumberFormat="1" applyFont="1" applyBorder="1" applyAlignment="1">
      <alignment horizontal="center" vertical="top"/>
    </xf>
    <xf numFmtId="0" fontId="245" fillId="0" borderId="201" xfId="2" applyNumberFormat="1" applyFont="1" applyFill="1" applyBorder="1" applyAlignment="1" applyProtection="1">
      <alignment horizontal="center" vertical="top"/>
    </xf>
    <xf numFmtId="0" fontId="245" fillId="0" borderId="201" xfId="2" applyNumberFormat="1" applyFont="1" applyFill="1" applyBorder="1" applyAlignment="1" applyProtection="1">
      <alignment horizontal="left" vertical="top"/>
    </xf>
    <xf numFmtId="0" fontId="153" fillId="15" borderId="126" xfId="2" applyNumberFormat="1" applyFont="1" applyFill="1" applyBorder="1" applyAlignment="1" applyProtection="1">
      <alignment horizontal="center" vertical="center"/>
    </xf>
    <xf numFmtId="0" fontId="153" fillId="15" borderId="202" xfId="2" applyNumberFormat="1" applyFont="1" applyFill="1" applyBorder="1" applyAlignment="1" applyProtection="1">
      <alignment horizontal="center" vertical="center"/>
    </xf>
    <xf numFmtId="171" fontId="37" fillId="15" borderId="12" xfId="0" applyNumberFormat="1" applyFont="1" applyFill="1" applyBorder="1" applyAlignment="1">
      <alignment horizontal="center" vertical="center"/>
    </xf>
    <xf numFmtId="177" fontId="111" fillId="15" borderId="209" xfId="0" quotePrefix="1" applyNumberFormat="1" applyFont="1" applyFill="1" applyBorder="1" applyAlignment="1">
      <alignment horizontal="center" vertical="center"/>
    </xf>
    <xf numFmtId="0" fontId="42" fillId="15" borderId="180" xfId="0" applyNumberFormat="1" applyFont="1" applyFill="1" applyBorder="1" applyAlignment="1">
      <alignment horizontal="right" vertical="center"/>
    </xf>
    <xf numFmtId="164" fontId="245" fillId="0" borderId="0" xfId="0" applyFont="1" applyAlignment="1">
      <alignment horizontal="center" vertical="center"/>
    </xf>
    <xf numFmtId="0" fontId="43" fillId="15" borderId="178" xfId="0" applyNumberFormat="1" applyFont="1" applyFill="1" applyBorder="1" applyAlignment="1">
      <alignment horizontal="center" vertical="center"/>
    </xf>
    <xf numFmtId="0" fontId="100" fillId="15" borderId="178" xfId="2" applyNumberFormat="1" applyFont="1" applyFill="1" applyBorder="1" applyAlignment="1" applyProtection="1">
      <alignment horizontal="center" vertical="center"/>
    </xf>
    <xf numFmtId="176" fontId="245" fillId="0" borderId="0" xfId="0" applyNumberFormat="1" applyFont="1" applyAlignment="1">
      <alignment horizontal="left" vertical="center"/>
    </xf>
    <xf numFmtId="164" fontId="265" fillId="0" borderId="0" xfId="0" applyFont="1" applyAlignment="1">
      <alignment vertical="center"/>
    </xf>
    <xf numFmtId="164" fontId="257" fillId="0" borderId="0" xfId="0" quotePrefix="1" applyFont="1" applyAlignment="1">
      <alignment horizontal="right" vertical="center"/>
    </xf>
    <xf numFmtId="14" fontId="269" fillId="0" borderId="0" xfId="0" applyNumberFormat="1" applyFont="1" applyAlignment="1">
      <alignment horizontal="left" vertical="center"/>
    </xf>
    <xf numFmtId="4" fontId="175" fillId="0" borderId="0" xfId="0" applyNumberFormat="1" applyFont="1" applyAlignment="1">
      <alignment horizontal="left" vertical="center"/>
    </xf>
    <xf numFmtId="1" fontId="175" fillId="0" borderId="0" xfId="3" quotePrefix="1" applyNumberFormat="1" applyFont="1" applyFill="1" applyBorder="1" applyAlignment="1" applyProtection="1">
      <alignment horizontal="left" vertical="center"/>
    </xf>
    <xf numFmtId="166" fontId="175" fillId="0" borderId="0" xfId="0" applyNumberFormat="1" applyFont="1" applyAlignment="1">
      <alignment horizontal="left" vertical="center"/>
    </xf>
    <xf numFmtId="4" fontId="175" fillId="0" borderId="0" xfId="2" applyNumberFormat="1" applyFont="1" applyFill="1" applyBorder="1" applyAlignment="1" applyProtection="1">
      <alignment horizontal="left" vertical="center"/>
    </xf>
    <xf numFmtId="216" fontId="175" fillId="0" borderId="0" xfId="0" applyNumberFormat="1" applyFont="1" applyAlignment="1">
      <alignment horizontal="center" vertical="center"/>
    </xf>
    <xf numFmtId="164" fontId="259" fillId="0" borderId="0" xfId="0" applyFont="1"/>
    <xf numFmtId="166" fontId="254" fillId="14" borderId="178" xfId="0" applyNumberFormat="1" applyFont="1" applyFill="1" applyBorder="1" applyAlignment="1">
      <alignment vertical="center"/>
    </xf>
    <xf numFmtId="164" fontId="259" fillId="0" borderId="0" xfId="0" applyFont="1" applyAlignment="1">
      <alignment vertical="center"/>
    </xf>
    <xf numFmtId="164" fontId="239" fillId="0" borderId="0" xfId="0" applyFont="1" applyAlignment="1">
      <alignment horizontal="right" vertical="center"/>
    </xf>
    <xf numFmtId="169" fontId="156" fillId="6" borderId="273" xfId="0" applyNumberFormat="1" applyFont="1" applyFill="1" applyBorder="1" applyAlignment="1">
      <alignment horizontal="left" vertical="center"/>
    </xf>
    <xf numFmtId="7" fontId="51" fillId="0" borderId="0" xfId="6" applyNumberFormat="1" applyFont="1" applyFill="1" applyBorder="1" applyAlignment="1" applyProtection="1">
      <alignment vertical="center"/>
    </xf>
    <xf numFmtId="165" fontId="46" fillId="15" borderId="227" xfId="0" applyNumberFormat="1" applyFont="1" applyFill="1" applyBorder="1" applyAlignment="1">
      <alignment horizontal="center" vertical="center"/>
    </xf>
    <xf numFmtId="165" fontId="46" fillId="15" borderId="230" xfId="0" applyNumberFormat="1" applyFont="1" applyFill="1" applyBorder="1" applyAlignment="1">
      <alignment horizontal="center" vertical="center"/>
    </xf>
    <xf numFmtId="14" fontId="46" fillId="15" borderId="88" xfId="0" applyNumberFormat="1" applyFont="1" applyFill="1" applyBorder="1" applyAlignment="1">
      <alignment horizontal="center" vertical="center"/>
    </xf>
    <xf numFmtId="7" fontId="46" fillId="15" borderId="234" xfId="6" applyNumberFormat="1" applyFont="1" applyFill="1" applyBorder="1" applyAlignment="1" applyProtection="1">
      <alignment horizontal="center" vertical="center"/>
    </xf>
    <xf numFmtId="175" fontId="46" fillId="15" borderId="234" xfId="5" applyNumberFormat="1" applyFont="1" applyFill="1" applyBorder="1" applyAlignment="1" applyProtection="1">
      <alignment horizontal="center" vertical="center"/>
    </xf>
    <xf numFmtId="182" fontId="46" fillId="15" borderId="236" xfId="6" quotePrefix="1" applyNumberFormat="1" applyFont="1" applyFill="1" applyBorder="1" applyAlignment="1" applyProtection="1">
      <alignment horizontal="center" vertical="center"/>
    </xf>
    <xf numFmtId="7" fontId="43" fillId="15" borderId="240" xfId="6" applyNumberFormat="1" applyFont="1" applyFill="1" applyBorder="1" applyAlignment="1" applyProtection="1">
      <alignment vertical="center"/>
    </xf>
    <xf numFmtId="8" fontId="41" fillId="15" borderId="245" xfId="6" applyNumberFormat="1" applyFont="1" applyFill="1" applyBorder="1" applyAlignment="1" applyProtection="1">
      <alignment vertical="center"/>
    </xf>
    <xf numFmtId="174" fontId="42" fillId="15" borderId="249" xfId="0" quotePrefix="1" applyNumberFormat="1" applyFont="1" applyFill="1" applyBorder="1" applyAlignment="1">
      <alignment horizontal="center" vertical="center"/>
    </xf>
    <xf numFmtId="180" fontId="83" fillId="15" borderId="251" xfId="0" applyNumberFormat="1" applyFont="1" applyFill="1" applyBorder="1" applyAlignment="1">
      <alignment horizontal="center" vertical="center"/>
    </xf>
    <xf numFmtId="177" fontId="111" fillId="15" borderId="257" xfId="0" quotePrefix="1" applyNumberFormat="1" applyFont="1" applyFill="1" applyBorder="1" applyAlignment="1">
      <alignment horizontal="center" vertical="center"/>
    </xf>
    <xf numFmtId="164" fontId="183" fillId="0" borderId="99" xfId="0" applyFont="1" applyBorder="1" applyAlignment="1">
      <alignment horizontal="center" vertical="center"/>
    </xf>
    <xf numFmtId="169" fontId="156" fillId="7" borderId="277" xfId="0" applyNumberFormat="1" applyFont="1" applyFill="1" applyBorder="1" applyAlignment="1">
      <alignment horizontal="left" vertical="center"/>
    </xf>
    <xf numFmtId="165" fontId="124" fillId="7" borderId="278" xfId="0" applyNumberFormat="1" applyFont="1" applyFill="1" applyBorder="1" applyAlignment="1">
      <alignment horizontal="center" vertical="center"/>
    </xf>
    <xf numFmtId="177" fontId="111" fillId="15" borderId="283" xfId="0" quotePrefix="1" applyNumberFormat="1" applyFont="1" applyFill="1" applyBorder="1" applyAlignment="1">
      <alignment horizontal="center" vertical="center"/>
    </xf>
    <xf numFmtId="197" fontId="150" fillId="15" borderId="74" xfId="0" applyNumberFormat="1" applyFont="1" applyFill="1" applyBorder="1" applyAlignment="1">
      <alignment horizontal="right" vertical="center"/>
    </xf>
    <xf numFmtId="165" fontId="260" fillId="0" borderId="0" xfId="0" applyNumberFormat="1" applyFont="1" applyAlignment="1">
      <alignment vertical="center"/>
    </xf>
    <xf numFmtId="4" fontId="245" fillId="0" borderId="0" xfId="0" applyNumberFormat="1" applyFont="1" applyAlignment="1">
      <alignment horizontal="left" vertical="top"/>
    </xf>
    <xf numFmtId="9" fontId="252" fillId="0" borderId="0" xfId="5" quotePrefix="1" applyFont="1" applyFill="1" applyBorder="1" applyAlignment="1" applyProtection="1">
      <alignment horizontal="center" vertical="center"/>
    </xf>
    <xf numFmtId="9" fontId="252" fillId="0" borderId="0" xfId="5" quotePrefix="1" applyFont="1" applyFill="1" applyBorder="1" applyAlignment="1" applyProtection="1">
      <alignment horizontal="right" vertical="center"/>
    </xf>
    <xf numFmtId="166" fontId="252" fillId="0" borderId="0" xfId="0" applyNumberFormat="1" applyFont="1" applyAlignment="1">
      <alignment horizontal="right" vertical="center"/>
    </xf>
    <xf numFmtId="166" fontId="275" fillId="0" borderId="0" xfId="0" quotePrefix="1" applyNumberFormat="1" applyFont="1" applyAlignment="1">
      <alignment horizontal="right" vertical="center"/>
    </xf>
    <xf numFmtId="166" fontId="150" fillId="15" borderId="74" xfId="0" applyNumberFormat="1" applyFont="1" applyFill="1" applyBorder="1" applyAlignment="1">
      <alignment horizontal="right" vertical="center"/>
    </xf>
    <xf numFmtId="166" fontId="150" fillId="15" borderId="57" xfId="0" applyNumberFormat="1" applyFont="1" applyFill="1" applyBorder="1" applyAlignment="1">
      <alignment horizontal="right" vertical="center"/>
    </xf>
    <xf numFmtId="166" fontId="150" fillId="15" borderId="51" xfId="0" applyNumberFormat="1" applyFont="1" applyFill="1" applyBorder="1" applyAlignment="1">
      <alignment horizontal="right" vertical="center"/>
    </xf>
    <xf numFmtId="170" fontId="150" fillId="15" borderId="168" xfId="2" quotePrefix="1" applyNumberFormat="1" applyFont="1" applyFill="1" applyBorder="1" applyAlignment="1" applyProtection="1">
      <alignment horizontal="center" vertical="center"/>
    </xf>
    <xf numFmtId="213" fontId="124" fillId="15" borderId="193" xfId="0" applyNumberFormat="1" applyFont="1" applyFill="1" applyBorder="1" applyAlignment="1">
      <alignment horizontal="left" vertical="center"/>
    </xf>
    <xf numFmtId="223" fontId="156" fillId="5" borderId="35" xfId="0" applyNumberFormat="1" applyFont="1" applyFill="1" applyBorder="1"/>
    <xf numFmtId="169" fontId="43" fillId="27" borderId="131" xfId="0" applyNumberFormat="1" applyFont="1" applyFill="1" applyBorder="1" applyAlignment="1" applyProtection="1">
      <alignment horizontal="center" vertical="center"/>
      <protection locked="0"/>
    </xf>
    <xf numFmtId="169" fontId="43" fillId="27" borderId="178" xfId="0" applyNumberFormat="1" applyFont="1" applyFill="1" applyBorder="1" applyAlignment="1" applyProtection="1">
      <alignment horizontal="center" vertical="center"/>
      <protection locked="0"/>
    </xf>
    <xf numFmtId="169" fontId="43" fillId="27" borderId="63" xfId="0" applyNumberFormat="1" applyFont="1" applyFill="1" applyBorder="1" applyAlignment="1" applyProtection="1">
      <alignment horizontal="center" vertical="center"/>
      <protection locked="0"/>
    </xf>
    <xf numFmtId="166" fontId="138" fillId="21" borderId="179" xfId="0" applyNumberFormat="1" applyFont="1" applyFill="1" applyBorder="1" applyAlignment="1" applyProtection="1">
      <alignment horizontal="right" vertical="center"/>
      <protection locked="0"/>
    </xf>
    <xf numFmtId="176" fontId="277" fillId="5" borderId="67" xfId="0" applyNumberFormat="1" applyFont="1" applyFill="1" applyBorder="1" applyAlignment="1">
      <alignment horizontal="center" vertical="center"/>
    </xf>
    <xf numFmtId="166" fontId="46" fillId="14" borderId="268" xfId="0" applyNumberFormat="1" applyFont="1" applyFill="1" applyBorder="1" applyAlignment="1">
      <alignment vertical="center"/>
    </xf>
    <xf numFmtId="166" fontId="74" fillId="8" borderId="270" xfId="0" applyNumberFormat="1" applyFont="1" applyFill="1" applyBorder="1" applyAlignment="1">
      <alignment vertical="center"/>
    </xf>
    <xf numFmtId="191" fontId="179" fillId="20" borderId="57" xfId="0" applyNumberFormat="1" applyFont="1" applyFill="1" applyBorder="1" applyAlignment="1">
      <alignment horizontal="center" vertical="center"/>
    </xf>
    <xf numFmtId="197" fontId="35" fillId="20" borderId="122" xfId="0" applyNumberFormat="1" applyFont="1" applyFill="1" applyBorder="1" applyAlignment="1">
      <alignment horizontal="right" vertical="center"/>
    </xf>
    <xf numFmtId="197" fontId="35" fillId="20" borderId="124" xfId="0" applyNumberFormat="1" applyFont="1" applyFill="1" applyBorder="1" applyAlignment="1">
      <alignment horizontal="right" vertical="center"/>
    </xf>
    <xf numFmtId="197" fontId="104" fillId="20" borderId="57" xfId="0" applyNumberFormat="1" applyFont="1" applyFill="1" applyBorder="1" applyAlignment="1">
      <alignment horizontal="right" vertical="center"/>
    </xf>
    <xf numFmtId="0" fontId="100" fillId="0" borderId="63" xfId="2" applyNumberFormat="1" applyFont="1" applyFill="1" applyBorder="1" applyAlignment="1" applyProtection="1">
      <alignment horizontal="center" vertical="center"/>
      <protection locked="0"/>
    </xf>
    <xf numFmtId="0" fontId="100" fillId="0" borderId="131" xfId="2" applyNumberFormat="1" applyFont="1" applyFill="1" applyBorder="1" applyAlignment="1" applyProtection="1">
      <alignment horizontal="center" vertical="center"/>
      <protection locked="0"/>
    </xf>
    <xf numFmtId="166" fontId="100" fillId="21" borderId="177" xfId="0" applyNumberFormat="1" applyFont="1" applyFill="1" applyBorder="1"/>
    <xf numFmtId="164" fontId="278" fillId="0" borderId="0" xfId="0" applyFont="1" applyAlignment="1">
      <alignment vertical="top"/>
    </xf>
    <xf numFmtId="164" fontId="167" fillId="12" borderId="1" xfId="0" applyFont="1" applyFill="1" applyBorder="1" applyAlignment="1" applyProtection="1">
      <alignment horizontal="center"/>
      <protection locked="0"/>
    </xf>
    <xf numFmtId="208" fontId="168" fillId="5" borderId="84" xfId="0" applyNumberFormat="1" applyFont="1" applyFill="1" applyBorder="1" applyAlignment="1">
      <alignment horizontal="center" vertical="center"/>
    </xf>
    <xf numFmtId="166" fontId="112" fillId="15" borderId="105" xfId="0" applyNumberFormat="1" applyFont="1" applyFill="1" applyBorder="1" applyAlignment="1">
      <alignment horizontal="left" vertical="top"/>
    </xf>
    <xf numFmtId="166" fontId="112" fillId="15" borderId="194" xfId="0" applyNumberFormat="1" applyFont="1" applyFill="1" applyBorder="1" applyAlignment="1">
      <alignment horizontal="left" vertical="center"/>
    </xf>
    <xf numFmtId="166" fontId="112" fillId="15" borderId="105" xfId="0" applyNumberFormat="1" applyFont="1" applyFill="1" applyBorder="1" applyAlignment="1">
      <alignment horizontal="right" vertical="top"/>
    </xf>
    <xf numFmtId="166" fontId="112" fillId="15" borderId="194" xfId="0" quotePrefix="1" applyNumberFormat="1" applyFont="1" applyFill="1" applyBorder="1" applyAlignment="1">
      <alignment horizontal="right" vertical="top"/>
    </xf>
    <xf numFmtId="166" fontId="245" fillId="12" borderId="158" xfId="0" applyNumberFormat="1" applyFont="1" applyFill="1" applyBorder="1" applyAlignment="1">
      <alignment horizontal="right" vertical="top"/>
    </xf>
    <xf numFmtId="166" fontId="245" fillId="12" borderId="194" xfId="0" quotePrefix="1" applyNumberFormat="1" applyFont="1" applyFill="1" applyBorder="1" applyAlignment="1">
      <alignment horizontal="right" vertical="top"/>
    </xf>
    <xf numFmtId="166" fontId="112" fillId="15" borderId="105" xfId="0" quotePrefix="1" applyNumberFormat="1" applyFont="1" applyFill="1" applyBorder="1" applyAlignment="1">
      <alignment horizontal="left" vertical="center"/>
    </xf>
    <xf numFmtId="166" fontId="33" fillId="15" borderId="158" xfId="0" quotePrefix="1" applyNumberFormat="1" applyFont="1" applyFill="1" applyBorder="1" applyAlignment="1">
      <alignment horizontal="left" vertical="center"/>
    </xf>
    <xf numFmtId="166" fontId="33" fillId="15" borderId="194" xfId="0" quotePrefix="1" applyNumberFormat="1" applyFont="1" applyFill="1" applyBorder="1" applyAlignment="1">
      <alignment horizontal="right" vertical="center"/>
    </xf>
    <xf numFmtId="173" fontId="44" fillId="15" borderId="126" xfId="0" applyNumberFormat="1" applyFont="1" applyFill="1" applyBorder="1" applyAlignment="1">
      <alignment vertical="center"/>
    </xf>
    <xf numFmtId="164" fontId="16" fillId="0" borderId="0" xfId="0" applyFont="1" applyAlignment="1">
      <alignment vertical="top"/>
    </xf>
    <xf numFmtId="0" fontId="20" fillId="12" borderId="108" xfId="0" applyNumberFormat="1" applyFont="1" applyFill="1" applyBorder="1" applyAlignment="1">
      <alignment horizontal="center" vertical="top"/>
    </xf>
    <xf numFmtId="166" fontId="17" fillId="12" borderId="1" xfId="0" applyNumberFormat="1" applyFont="1" applyFill="1" applyBorder="1" applyAlignment="1">
      <alignment horizontal="center" vertical="top"/>
    </xf>
    <xf numFmtId="164" fontId="5" fillId="0" borderId="0" xfId="0" applyFont="1" applyAlignment="1">
      <alignment vertical="top"/>
    </xf>
    <xf numFmtId="173" fontId="113" fillId="15" borderId="105" xfId="0" applyNumberFormat="1" applyFont="1" applyFill="1" applyBorder="1" applyAlignment="1">
      <alignment horizontal="left"/>
    </xf>
    <xf numFmtId="173" fontId="34" fillId="15" borderId="158" xfId="0" applyNumberFormat="1" applyFont="1" applyFill="1" applyBorder="1" applyAlignment="1">
      <alignment horizontal="left" vertical="center"/>
    </xf>
    <xf numFmtId="173" fontId="25" fillId="15" borderId="194" xfId="0" applyNumberFormat="1" applyFont="1" applyFill="1" applyBorder="1" applyAlignment="1">
      <alignment vertical="center"/>
    </xf>
    <xf numFmtId="185" fontId="31" fillId="15" borderId="126" xfId="0" applyNumberFormat="1" applyFont="1" applyFill="1" applyBorder="1" applyAlignment="1">
      <alignment horizontal="right" vertical="center"/>
    </xf>
    <xf numFmtId="173" fontId="245" fillId="12" borderId="158" xfId="0" applyNumberFormat="1" applyFont="1" applyFill="1" applyBorder="1" applyAlignment="1">
      <alignment vertical="top"/>
    </xf>
    <xf numFmtId="173" fontId="245" fillId="12" borderId="158" xfId="0" applyNumberFormat="1" applyFont="1" applyFill="1" applyBorder="1" applyAlignment="1">
      <alignment horizontal="right" vertical="top"/>
    </xf>
    <xf numFmtId="173" fontId="113" fillId="15" borderId="105" xfId="0" applyNumberFormat="1" applyFont="1" applyFill="1" applyBorder="1" applyAlignment="1">
      <alignment horizontal="left" vertical="top"/>
    </xf>
    <xf numFmtId="173" fontId="26" fillId="15" borderId="194" xfId="0" applyNumberFormat="1" applyFont="1" applyFill="1" applyBorder="1" applyAlignment="1">
      <alignment horizontal="left" vertical="center"/>
    </xf>
    <xf numFmtId="173" fontId="44" fillId="15" borderId="126" xfId="0" quotePrefix="1" applyNumberFormat="1" applyFont="1" applyFill="1" applyBorder="1" applyAlignment="1">
      <alignment vertical="center"/>
    </xf>
    <xf numFmtId="173" fontId="62" fillId="15" borderId="126" xfId="0" applyNumberFormat="1" applyFont="1" applyFill="1" applyBorder="1" applyAlignment="1">
      <alignment horizontal="right" vertical="center"/>
    </xf>
    <xf numFmtId="173" fontId="245" fillId="12" borderId="158" xfId="0" quotePrefix="1" applyNumberFormat="1" applyFont="1" applyFill="1" applyBorder="1" applyAlignment="1">
      <alignment horizontal="right" vertical="top"/>
    </xf>
    <xf numFmtId="173" fontId="111" fillId="15" borderId="105" xfId="0" applyNumberFormat="1" applyFont="1" applyFill="1" applyBorder="1" applyAlignment="1">
      <alignment horizontal="left" vertical="center"/>
    </xf>
    <xf numFmtId="173" fontId="26" fillId="15" borderId="158" xfId="0" applyNumberFormat="1" applyFont="1" applyFill="1" applyBorder="1" applyAlignment="1">
      <alignment horizontal="left" vertical="center"/>
    </xf>
    <xf numFmtId="173" fontId="247" fillId="12" borderId="194" xfId="0" applyNumberFormat="1" applyFont="1" applyFill="1" applyBorder="1" applyAlignment="1">
      <alignment horizontal="right" vertical="center"/>
    </xf>
    <xf numFmtId="173" fontId="32" fillId="15" borderId="271" xfId="0" quotePrefix="1" applyNumberFormat="1" applyFont="1" applyFill="1" applyBorder="1" applyAlignment="1">
      <alignment horizontal="center" vertical="center"/>
    </xf>
    <xf numFmtId="173" fontId="247" fillId="12" borderId="158" xfId="0" applyNumberFormat="1" applyFont="1" applyFill="1" applyBorder="1" applyAlignment="1">
      <alignment vertical="top"/>
    </xf>
    <xf numFmtId="173" fontId="114" fillId="15" borderId="158" xfId="0" applyNumberFormat="1" applyFont="1" applyFill="1" applyBorder="1" applyAlignment="1">
      <alignment horizontal="left" vertical="center"/>
    </xf>
    <xf numFmtId="173" fontId="111" fillId="15" borderId="105" xfId="0" applyNumberFormat="1" applyFont="1" applyFill="1" applyBorder="1" applyAlignment="1">
      <alignment vertical="center"/>
    </xf>
    <xf numFmtId="173" fontId="247" fillId="12" borderId="1" xfId="0" applyNumberFormat="1" applyFont="1" applyFill="1" applyBorder="1" applyAlignment="1">
      <alignment horizontal="right" vertical="center"/>
    </xf>
    <xf numFmtId="173" fontId="245" fillId="12" borderId="0" xfId="0" quotePrefix="1" applyNumberFormat="1" applyFont="1" applyFill="1" applyAlignment="1">
      <alignment horizontal="right" vertical="top"/>
    </xf>
    <xf numFmtId="173" fontId="137" fillId="15" borderId="126" xfId="0" quotePrefix="1" applyNumberFormat="1" applyFont="1" applyFill="1" applyBorder="1" applyAlignment="1">
      <alignment horizontal="center" vertical="center"/>
    </xf>
    <xf numFmtId="173" fontId="247" fillId="12" borderId="81" xfId="0" applyNumberFormat="1" applyFont="1" applyFill="1" applyBorder="1" applyAlignment="1">
      <alignment horizontal="right" vertical="center"/>
    </xf>
    <xf numFmtId="173" fontId="32" fillId="15" borderId="193" xfId="0" quotePrefix="1" applyNumberFormat="1" applyFont="1" applyFill="1" applyBorder="1" applyAlignment="1">
      <alignment horizontal="center" vertical="center"/>
    </xf>
    <xf numFmtId="166" fontId="245" fillId="12" borderId="114" xfId="0" quotePrefix="1" applyNumberFormat="1" applyFont="1" applyFill="1" applyBorder="1" applyAlignment="1">
      <alignment horizontal="left" vertical="top"/>
    </xf>
    <xf numFmtId="173" fontId="249" fillId="12" borderId="114" xfId="0" applyNumberFormat="1" applyFont="1" applyFill="1" applyBorder="1" applyAlignment="1">
      <alignment vertical="top"/>
    </xf>
    <xf numFmtId="173" fontId="245" fillId="12" borderId="114" xfId="0" quotePrefix="1" applyNumberFormat="1" applyFont="1" applyFill="1" applyBorder="1" applyAlignment="1">
      <alignment horizontal="right" vertical="top"/>
    </xf>
    <xf numFmtId="173" fontId="250" fillId="12" borderId="0" xfId="0" applyNumberFormat="1" applyFont="1" applyFill="1" applyAlignment="1">
      <alignment horizontal="left" vertical="center"/>
    </xf>
    <xf numFmtId="164" fontId="145" fillId="15" borderId="126" xfId="0" applyFont="1" applyFill="1" applyBorder="1" applyAlignment="1">
      <alignment horizontal="center" vertical="center"/>
    </xf>
    <xf numFmtId="166" fontId="154" fillId="12" borderId="158" xfId="0" quotePrefix="1" applyNumberFormat="1" applyFont="1" applyFill="1" applyBorder="1" applyAlignment="1">
      <alignment vertical="top"/>
    </xf>
    <xf numFmtId="166" fontId="33" fillId="12" borderId="158" xfId="0" quotePrefix="1" applyNumberFormat="1" applyFont="1" applyFill="1" applyBorder="1" applyAlignment="1">
      <alignment horizontal="left" vertical="top"/>
    </xf>
    <xf numFmtId="173" fontId="154" fillId="12" borderId="112" xfId="0" quotePrefix="1" applyNumberFormat="1" applyFont="1" applyFill="1" applyBorder="1" applyAlignment="1">
      <alignment horizontal="center" vertical="top"/>
    </xf>
    <xf numFmtId="164" fontId="27" fillId="12" borderId="60" xfId="0" applyFont="1" applyFill="1" applyBorder="1" applyAlignment="1">
      <alignment vertical="center"/>
    </xf>
    <xf numFmtId="164" fontId="114" fillId="0" borderId="193" xfId="0" quotePrefix="1" applyFont="1" applyBorder="1" applyAlignment="1">
      <alignment horizontal="left" vertical="center"/>
    </xf>
    <xf numFmtId="164" fontId="114" fillId="0" borderId="193" xfId="0" quotePrefix="1" applyFont="1" applyBorder="1" applyAlignment="1">
      <alignment horizontal="center" vertical="center"/>
    </xf>
    <xf numFmtId="164" fontId="114" fillId="0" borderId="190" xfId="0" applyFont="1" applyBorder="1" applyAlignment="1">
      <alignment vertical="center"/>
    </xf>
    <xf numFmtId="164" fontId="158" fillId="15" borderId="126" xfId="0" applyFont="1" applyFill="1" applyBorder="1" applyAlignment="1">
      <alignment horizontal="right" vertical="center"/>
    </xf>
    <xf numFmtId="8" fontId="252" fillId="0" borderId="193" xfId="1" applyNumberFormat="1" applyFont="1" applyFill="1" applyBorder="1" applyAlignment="1" applyProtection="1">
      <alignment horizontal="left" vertical="center"/>
    </xf>
    <xf numFmtId="164" fontId="158" fillId="15" borderId="193" xfId="0" applyFont="1" applyFill="1" applyBorder="1" applyAlignment="1">
      <alignment horizontal="right" vertical="center"/>
    </xf>
    <xf numFmtId="173" fontId="154" fillId="12" borderId="114" xfId="0" quotePrefix="1" applyNumberFormat="1" applyFont="1" applyFill="1" applyBorder="1" applyAlignment="1">
      <alignment horizontal="right" vertical="top"/>
    </xf>
    <xf numFmtId="173" fontId="154" fillId="12" borderId="0" xfId="0" quotePrefix="1" applyNumberFormat="1" applyFont="1" applyFill="1" applyAlignment="1">
      <alignment horizontal="right" vertical="top"/>
    </xf>
    <xf numFmtId="173" fontId="154" fillId="12" borderId="1" xfId="0" quotePrefix="1" applyNumberFormat="1" applyFont="1" applyFill="1" applyBorder="1" applyAlignment="1">
      <alignment horizontal="center" vertical="top"/>
    </xf>
    <xf numFmtId="8" fontId="165" fillId="12" borderId="0" xfId="0" applyNumberFormat="1" applyFont="1" applyFill="1" applyAlignment="1">
      <alignment horizontal="right" vertical="top"/>
    </xf>
    <xf numFmtId="0" fontId="209" fillId="15" borderId="126" xfId="0" applyNumberFormat="1" applyFont="1" applyFill="1" applyBorder="1" applyAlignment="1">
      <alignment horizontal="center" vertical="top"/>
    </xf>
    <xf numFmtId="166" fontId="253" fillId="12" borderId="114" xfId="0" quotePrefix="1" applyNumberFormat="1" applyFont="1" applyFill="1" applyBorder="1" applyAlignment="1">
      <alignment horizontal="left" vertical="top"/>
    </xf>
    <xf numFmtId="173" fontId="245" fillId="12" borderId="114" xfId="0" quotePrefix="1" applyNumberFormat="1" applyFont="1" applyFill="1" applyBorder="1" applyAlignment="1">
      <alignment horizontal="left" vertical="top"/>
    </xf>
    <xf numFmtId="0" fontId="139" fillId="12" borderId="190" xfId="0" applyNumberFormat="1" applyFont="1" applyFill="1" applyBorder="1" applyAlignment="1">
      <alignment horizontal="center" vertical="center"/>
    </xf>
    <xf numFmtId="173" fontId="26" fillId="12" borderId="78" xfId="0" applyNumberFormat="1" applyFont="1" applyFill="1" applyBorder="1" applyAlignment="1">
      <alignment horizontal="left" vertical="center"/>
    </xf>
    <xf numFmtId="0" fontId="18" fillId="12" borderId="81" xfId="0" applyNumberFormat="1" applyFont="1" applyFill="1" applyBorder="1" applyAlignment="1">
      <alignment horizontal="center" vertical="center"/>
    </xf>
    <xf numFmtId="164" fontId="71" fillId="0" borderId="0" xfId="0" applyFont="1" applyAlignment="1">
      <alignment vertical="center"/>
    </xf>
    <xf numFmtId="221" fontId="16" fillId="0" borderId="0" xfId="0" applyNumberFormat="1" applyFont="1" applyAlignment="1">
      <alignment horizontal="right" vertical="center"/>
    </xf>
    <xf numFmtId="164" fontId="210" fillId="0" borderId="0" xfId="0" applyFont="1" applyAlignment="1">
      <alignment vertical="center"/>
    </xf>
    <xf numFmtId="164" fontId="211" fillId="0" borderId="0" xfId="0" applyFont="1" applyAlignment="1">
      <alignment horizontal="right" vertical="center"/>
    </xf>
    <xf numFmtId="166" fontId="217" fillId="14" borderId="114" xfId="6" applyNumberFormat="1" applyFont="1" applyFill="1" applyBorder="1" applyAlignment="1" applyProtection="1">
      <alignment vertical="center" wrapText="1"/>
    </xf>
    <xf numFmtId="166" fontId="217" fillId="14" borderId="78" xfId="6" applyNumberFormat="1" applyFont="1" applyFill="1" applyBorder="1" applyAlignment="1" applyProtection="1">
      <alignment vertical="center" wrapText="1"/>
    </xf>
    <xf numFmtId="164" fontId="124" fillId="30" borderId="114" xfId="0" applyFont="1" applyFill="1" applyBorder="1" applyAlignment="1">
      <alignment vertical="center" wrapText="1"/>
    </xf>
    <xf numFmtId="166" fontId="279" fillId="20" borderId="184" xfId="0" quotePrefix="1" applyNumberFormat="1" applyFont="1" applyFill="1" applyBorder="1" applyAlignment="1">
      <alignment horizontal="center" vertical="center"/>
    </xf>
    <xf numFmtId="184" fontId="76" fillId="5" borderId="150" xfId="0" applyNumberFormat="1" applyFont="1" applyFill="1" applyBorder="1" applyAlignment="1">
      <alignment vertical="center"/>
    </xf>
    <xf numFmtId="197" fontId="76" fillId="5" borderId="2" xfId="0" applyNumberFormat="1" applyFont="1" applyFill="1" applyBorder="1" applyAlignment="1">
      <alignment vertical="center"/>
    </xf>
    <xf numFmtId="178" fontId="76" fillId="5" borderId="2" xfId="0" applyNumberFormat="1" applyFont="1" applyFill="1" applyBorder="1" applyAlignment="1">
      <alignment vertical="center"/>
    </xf>
    <xf numFmtId="190" fontId="76" fillId="5" borderId="287" xfId="0" applyNumberFormat="1" applyFont="1" applyFill="1" applyBorder="1" applyAlignment="1">
      <alignment vertical="center"/>
    </xf>
    <xf numFmtId="197" fontId="76" fillId="5" borderId="286" xfId="0" applyNumberFormat="1" applyFont="1" applyFill="1" applyBorder="1" applyAlignment="1">
      <alignment vertical="center"/>
    </xf>
    <xf numFmtId="164" fontId="281" fillId="0" borderId="0" xfId="0" applyFont="1" applyAlignment="1">
      <alignment horizontal="center" vertical="center"/>
    </xf>
    <xf numFmtId="14" fontId="282" fillId="0" borderId="0" xfId="0" applyNumberFormat="1" applyFont="1" applyAlignment="1">
      <alignment horizontal="center"/>
    </xf>
    <xf numFmtId="187" fontId="158" fillId="15" borderId="271" xfId="0" applyNumberFormat="1" applyFont="1" applyFill="1" applyBorder="1" applyAlignment="1">
      <alignment horizontal="left" vertical="center"/>
    </xf>
    <xf numFmtId="188" fontId="158" fillId="15" borderId="271" xfId="0" applyNumberFormat="1" applyFont="1" applyFill="1" applyBorder="1" applyAlignment="1">
      <alignment horizontal="left" vertical="center"/>
    </xf>
    <xf numFmtId="189" fontId="158" fillId="15" borderId="271" xfId="0" applyNumberFormat="1" applyFont="1" applyFill="1" applyBorder="1" applyAlignment="1">
      <alignment horizontal="left" vertical="center"/>
    </xf>
    <xf numFmtId="164" fontId="245" fillId="0" borderId="289" xfId="0" applyFont="1" applyBorder="1" applyAlignment="1">
      <alignment wrapText="1"/>
    </xf>
    <xf numFmtId="168" fontId="158" fillId="0" borderId="288" xfId="0" applyNumberFormat="1" applyFont="1" applyBorder="1" applyAlignment="1">
      <alignment wrapText="1"/>
    </xf>
    <xf numFmtId="225" fontId="285" fillId="5" borderId="197" xfId="0" applyNumberFormat="1" applyFont="1" applyFill="1" applyBorder="1" applyAlignment="1">
      <alignment horizontal="right" vertical="center"/>
    </xf>
    <xf numFmtId="225" fontId="245" fillId="5" borderId="197" xfId="0" applyNumberFormat="1" applyFont="1" applyFill="1" applyBorder="1" applyAlignment="1">
      <alignment horizontal="right" vertical="center"/>
    </xf>
    <xf numFmtId="165" fontId="72" fillId="5" borderId="66" xfId="0" applyNumberFormat="1" applyFont="1" applyFill="1" applyBorder="1" applyAlignment="1">
      <alignment horizontal="right" vertical="center"/>
    </xf>
    <xf numFmtId="226" fontId="49" fillId="5" borderId="290" xfId="0" applyNumberFormat="1" applyFont="1" applyFill="1" applyBorder="1" applyAlignment="1">
      <alignment horizontal="left" vertical="center"/>
    </xf>
    <xf numFmtId="0" fontId="138" fillId="0" borderId="131" xfId="0" applyNumberFormat="1" applyFont="1" applyBorder="1" applyAlignment="1" applyProtection="1">
      <alignment horizontal="center" vertical="center"/>
      <protection locked="0"/>
    </xf>
    <xf numFmtId="0" fontId="138" fillId="0" borderId="178" xfId="2" applyNumberFormat="1" applyFont="1" applyFill="1" applyBorder="1" applyAlignment="1" applyProtection="1">
      <alignment horizontal="center" vertical="center"/>
      <protection locked="0"/>
    </xf>
    <xf numFmtId="166" fontId="145" fillId="7" borderId="293" xfId="0" applyNumberFormat="1" applyFont="1" applyFill="1" applyBorder="1" applyAlignment="1">
      <alignment vertical="center"/>
    </xf>
    <xf numFmtId="165" fontId="72" fillId="5" borderId="125" xfId="0" applyNumberFormat="1" applyFont="1" applyFill="1" applyBorder="1" applyAlignment="1">
      <alignment horizontal="right" vertical="center"/>
    </xf>
    <xf numFmtId="168" fontId="51" fillId="0" borderId="0" xfId="0" applyNumberFormat="1" applyFont="1" applyAlignment="1">
      <alignment horizontal="center" vertical="center"/>
    </xf>
    <xf numFmtId="168" fontId="51" fillId="0" borderId="0" xfId="0" applyNumberFormat="1" applyFont="1" applyAlignment="1">
      <alignment vertical="center"/>
    </xf>
    <xf numFmtId="197" fontId="100" fillId="10" borderId="301" xfId="2" applyNumberFormat="1" applyFont="1" applyFill="1" applyBorder="1" applyAlignment="1" applyProtection="1">
      <alignment vertical="center"/>
    </xf>
    <xf numFmtId="166" fontId="46" fillId="14" borderId="296" xfId="0" applyNumberFormat="1" applyFont="1" applyFill="1" applyBorder="1" applyAlignment="1">
      <alignment vertical="center"/>
    </xf>
    <xf numFmtId="166" fontId="74" fillId="8" borderId="302" xfId="0" applyNumberFormat="1" applyFont="1" applyFill="1" applyBorder="1" applyAlignment="1">
      <alignment vertical="center"/>
    </xf>
    <xf numFmtId="187" fontId="46" fillId="7" borderId="303" xfId="0" applyNumberFormat="1" applyFont="1" applyFill="1" applyBorder="1" applyAlignment="1">
      <alignment horizontal="left" vertical="center"/>
    </xf>
    <xf numFmtId="188" fontId="46" fillId="7" borderId="306" xfId="0" applyNumberFormat="1" applyFont="1" applyFill="1" applyBorder="1" applyAlignment="1">
      <alignment horizontal="left" vertical="center"/>
    </xf>
    <xf numFmtId="166" fontId="46" fillId="14" borderId="101" xfId="0" applyNumberFormat="1" applyFont="1" applyFill="1" applyBorder="1" applyAlignment="1">
      <alignment vertical="center"/>
    </xf>
    <xf numFmtId="166" fontId="74" fillId="8" borderId="129" xfId="0" applyNumberFormat="1" applyFont="1" applyFill="1" applyBorder="1" applyAlignment="1">
      <alignment vertical="center"/>
    </xf>
    <xf numFmtId="189" fontId="35" fillId="0" borderId="0" xfId="0" applyNumberFormat="1" applyFont="1" applyAlignment="1">
      <alignment horizontal="left" vertical="center"/>
    </xf>
    <xf numFmtId="169" fontId="60" fillId="7" borderId="167" xfId="0" applyNumberFormat="1" applyFont="1" applyFill="1" applyBorder="1" applyAlignment="1">
      <alignment horizontal="center" vertical="center"/>
    </xf>
    <xf numFmtId="164" fontId="245" fillId="0" borderId="0" xfId="0" applyFont="1" applyAlignment="1">
      <alignment wrapText="1"/>
    </xf>
    <xf numFmtId="197" fontId="76" fillId="5" borderId="150" xfId="0" applyNumberFormat="1" applyFont="1" applyFill="1" applyBorder="1" applyAlignment="1">
      <alignment vertical="center"/>
    </xf>
    <xf numFmtId="173" fontId="245" fillId="12" borderId="158" xfId="0" quotePrefix="1" applyNumberFormat="1" applyFont="1" applyFill="1" applyBorder="1" applyAlignment="1">
      <alignment horizontal="center" vertical="top"/>
    </xf>
    <xf numFmtId="194" fontId="148" fillId="0" borderId="0" xfId="0" applyNumberFormat="1" applyFont="1" applyAlignment="1" applyProtection="1">
      <alignment horizontal="center" vertical="center"/>
      <protection locked="0"/>
    </xf>
    <xf numFmtId="166" fontId="100" fillId="0" borderId="179" xfId="0" applyNumberFormat="1" applyFont="1" applyBorder="1" applyAlignment="1" applyProtection="1">
      <alignment horizontal="right" vertical="center"/>
      <protection locked="0"/>
    </xf>
    <xf numFmtId="4" fontId="24" fillId="0" borderId="0" xfId="0" applyNumberFormat="1" applyFont="1" applyAlignment="1">
      <alignment vertical="top"/>
    </xf>
    <xf numFmtId="4" fontId="133" fillId="0" borderId="0" xfId="0" applyNumberFormat="1" applyFont="1" applyAlignment="1">
      <alignment horizontal="right" vertical="top"/>
    </xf>
    <xf numFmtId="14" fontId="133" fillId="0" borderId="0" xfId="0" applyNumberFormat="1" applyFont="1" applyAlignment="1">
      <alignment horizontal="left" vertical="top"/>
    </xf>
    <xf numFmtId="14" fontId="133" fillId="0" borderId="0" xfId="0" applyNumberFormat="1" applyFont="1" applyAlignment="1">
      <alignment horizontal="right" vertical="top"/>
    </xf>
    <xf numFmtId="4" fontId="133" fillId="0" borderId="0" xfId="0" applyNumberFormat="1" applyFont="1" applyAlignment="1">
      <alignment horizontal="left" vertical="top"/>
    </xf>
    <xf numFmtId="196" fontId="133" fillId="0" borderId="0" xfId="0" applyNumberFormat="1" applyFont="1" applyAlignment="1">
      <alignment horizontal="right" vertical="top"/>
    </xf>
    <xf numFmtId="180" fontId="133" fillId="0" borderId="0" xfId="0" applyNumberFormat="1" applyFont="1" applyAlignment="1">
      <alignment horizontal="right" vertical="top"/>
    </xf>
    <xf numFmtId="228" fontId="133" fillId="0" borderId="0" xfId="0" applyNumberFormat="1" applyFont="1" applyAlignment="1">
      <alignment horizontal="right" vertical="top"/>
    </xf>
    <xf numFmtId="164" fontId="24" fillId="0" borderId="0" xfId="0" applyFont="1" applyAlignment="1">
      <alignment vertical="top"/>
    </xf>
    <xf numFmtId="230" fontId="258" fillId="36" borderId="309" xfId="0" applyNumberFormat="1" applyFont="1" applyFill="1" applyBorder="1" applyAlignment="1">
      <alignment vertical="center"/>
    </xf>
    <xf numFmtId="176" fontId="51" fillId="24" borderId="311" xfId="0" applyNumberFormat="1" applyFont="1" applyFill="1" applyBorder="1" applyAlignment="1">
      <alignment vertical="center"/>
    </xf>
    <xf numFmtId="197" fontId="145" fillId="24" borderId="312" xfId="0" applyNumberFormat="1" applyFont="1" applyFill="1" applyBorder="1"/>
    <xf numFmtId="197" fontId="153" fillId="12" borderId="291" xfId="0" applyNumberFormat="1" applyFont="1" applyFill="1" applyBorder="1" applyAlignment="1">
      <alignment vertical="center"/>
    </xf>
    <xf numFmtId="197" fontId="145" fillId="12" borderId="292" xfId="0" applyNumberFormat="1" applyFont="1" applyFill="1" applyBorder="1" applyAlignment="1">
      <alignment horizontal="right" vertical="center"/>
    </xf>
    <xf numFmtId="197" fontId="153" fillId="12" borderId="157" xfId="0" applyNumberFormat="1" applyFont="1" applyFill="1" applyBorder="1" applyAlignment="1">
      <alignment vertical="center"/>
    </xf>
    <xf numFmtId="197" fontId="145" fillId="12" borderId="159" xfId="0" applyNumberFormat="1" applyFont="1" applyFill="1" applyBorder="1" applyAlignment="1">
      <alignment horizontal="right" vertical="center"/>
    </xf>
    <xf numFmtId="0" fontId="100" fillId="0" borderId="178" xfId="7" applyNumberFormat="1" applyFont="1" applyFill="1" applyBorder="1" applyAlignment="1" applyProtection="1">
      <alignment horizontal="center" vertical="center"/>
      <protection locked="0"/>
    </xf>
    <xf numFmtId="197" fontId="153" fillId="36" borderId="310" xfId="0" applyNumberFormat="1" applyFont="1" applyFill="1" applyBorder="1"/>
    <xf numFmtId="232" fontId="107" fillId="12" borderId="0" xfId="0" applyNumberFormat="1" applyFont="1" applyFill="1" applyAlignment="1" applyProtection="1">
      <alignment horizontal="left" vertical="center"/>
      <protection locked="0"/>
    </xf>
    <xf numFmtId="166" fontId="245" fillId="12" borderId="114" xfId="0" quotePrefix="1" applyNumberFormat="1" applyFont="1" applyFill="1" applyBorder="1" applyAlignment="1">
      <alignment vertical="top"/>
    </xf>
    <xf numFmtId="166" fontId="245" fillId="12" borderId="158" xfId="0" quotePrefix="1" applyNumberFormat="1" applyFont="1" applyFill="1" applyBorder="1" applyAlignment="1">
      <alignment vertical="top"/>
    </xf>
    <xf numFmtId="166" fontId="247" fillId="12" borderId="158" xfId="0" quotePrefix="1" applyNumberFormat="1" applyFont="1" applyFill="1" applyBorder="1" applyAlignment="1">
      <alignment vertical="top"/>
    </xf>
    <xf numFmtId="173" fontId="114" fillId="5" borderId="271" xfId="0" applyNumberFormat="1" applyFont="1" applyFill="1" applyBorder="1" applyAlignment="1">
      <alignment horizontal="center" vertical="center"/>
    </xf>
    <xf numFmtId="1" fontId="111" fillId="15" borderId="271" xfId="0" applyNumberFormat="1" applyFont="1" applyFill="1" applyBorder="1" applyAlignment="1">
      <alignment horizontal="center" vertical="center"/>
    </xf>
    <xf numFmtId="173" fontId="114" fillId="12" borderId="105" xfId="0" applyNumberFormat="1" applyFont="1" applyFill="1" applyBorder="1" applyAlignment="1">
      <alignment horizontal="left" vertical="center"/>
    </xf>
    <xf numFmtId="173" fontId="114" fillId="12" borderId="269" xfId="0" applyNumberFormat="1" applyFont="1" applyFill="1" applyBorder="1" applyAlignment="1">
      <alignment horizontal="left" vertical="center"/>
    </xf>
    <xf numFmtId="173" fontId="114" fillId="12" borderId="270" xfId="0" applyNumberFormat="1" applyFont="1" applyFill="1" applyBorder="1" applyAlignment="1">
      <alignment horizontal="left" vertical="center"/>
    </xf>
    <xf numFmtId="173" fontId="287" fillId="12" borderId="158" xfId="0" quotePrefix="1" applyNumberFormat="1" applyFont="1" applyFill="1" applyBorder="1" applyAlignment="1">
      <alignment horizontal="right" vertical="top"/>
    </xf>
    <xf numFmtId="232" fontId="111" fillId="15" borderId="271" xfId="0" applyNumberFormat="1" applyFont="1" applyFill="1" applyBorder="1" applyAlignment="1">
      <alignment horizontal="left" vertical="center"/>
    </xf>
    <xf numFmtId="0" fontId="138" fillId="0" borderId="178" xfId="0" applyNumberFormat="1" applyFont="1" applyBorder="1" applyAlignment="1" applyProtection="1">
      <alignment horizontal="center" vertical="center"/>
      <protection locked="0"/>
    </xf>
    <xf numFmtId="0" fontId="138" fillId="0" borderId="63" xfId="0" applyNumberFormat="1" applyFont="1" applyBorder="1" applyAlignment="1" applyProtection="1">
      <alignment horizontal="center" vertical="center"/>
      <protection locked="0"/>
    </xf>
    <xf numFmtId="173" fontId="103" fillId="12" borderId="1" xfId="0" applyNumberFormat="1" applyFont="1" applyFill="1" applyBorder="1" applyAlignment="1">
      <alignment horizontal="right" vertical="center"/>
    </xf>
    <xf numFmtId="173" fontId="103" fillId="12" borderId="0" xfId="0" applyNumberFormat="1" applyFont="1" applyFill="1" applyAlignment="1">
      <alignment horizontal="right" vertical="center"/>
    </xf>
    <xf numFmtId="197" fontId="42" fillId="0" borderId="134" xfId="0" applyNumberFormat="1" applyFont="1" applyBorder="1" applyAlignment="1" applyProtection="1">
      <alignment horizontal="right" vertical="center"/>
      <protection locked="0"/>
    </xf>
    <xf numFmtId="197" fontId="42" fillId="0" borderId="76" xfId="0" applyNumberFormat="1" applyFont="1" applyBorder="1" applyAlignment="1" applyProtection="1">
      <alignment horizontal="right" vertical="center"/>
      <protection locked="0"/>
    </xf>
    <xf numFmtId="197" fontId="42" fillId="0" borderId="134" xfId="0" quotePrefix="1" applyNumberFormat="1" applyFont="1" applyBorder="1" applyAlignment="1" applyProtection="1">
      <alignment horizontal="right" vertical="center"/>
      <protection locked="0"/>
    </xf>
    <xf numFmtId="166" fontId="138" fillId="0" borderId="179" xfId="0" applyNumberFormat="1" applyFont="1" applyBorder="1" applyAlignment="1" applyProtection="1">
      <alignment horizontal="right" vertical="center"/>
      <protection locked="0"/>
    </xf>
    <xf numFmtId="166" fontId="138" fillId="0" borderId="69" xfId="0" applyNumberFormat="1" applyFont="1" applyBorder="1" applyAlignment="1" applyProtection="1">
      <alignment horizontal="right" vertical="center"/>
      <protection locked="0"/>
    </xf>
    <xf numFmtId="6" fontId="111" fillId="9" borderId="71" xfId="0" applyNumberFormat="1" applyFont="1" applyFill="1" applyBorder="1" applyAlignment="1">
      <alignment vertical="center"/>
    </xf>
    <xf numFmtId="0" fontId="139" fillId="12" borderId="1" xfId="0" applyNumberFormat="1" applyFont="1" applyFill="1" applyBorder="1" applyAlignment="1">
      <alignment horizontal="right" vertical="center"/>
    </xf>
    <xf numFmtId="0" fontId="141" fillId="12" borderId="1" xfId="0" applyNumberFormat="1" applyFont="1" applyFill="1" applyBorder="1" applyAlignment="1">
      <alignment horizontal="right" vertical="center"/>
    </xf>
    <xf numFmtId="212" fontId="172" fillId="12" borderId="319" xfId="5" quotePrefix="1" applyNumberFormat="1" applyFont="1" applyFill="1" applyBorder="1" applyAlignment="1">
      <alignment horizontal="center" vertical="center"/>
    </xf>
    <xf numFmtId="210" fontId="172" fillId="12" borderId="319" xfId="0" applyNumberFormat="1" applyFont="1" applyFill="1" applyBorder="1" applyAlignment="1">
      <alignment horizontal="center" vertical="center"/>
    </xf>
    <xf numFmtId="173" fontId="26" fillId="0" borderId="318" xfId="0" applyNumberFormat="1" applyFont="1" applyBorder="1" applyAlignment="1">
      <alignment horizontal="left" vertical="center"/>
    </xf>
    <xf numFmtId="0" fontId="164" fillId="0" borderId="318" xfId="0" applyNumberFormat="1" applyFont="1" applyBorder="1" applyAlignment="1">
      <alignment horizontal="right" vertical="center"/>
    </xf>
    <xf numFmtId="173" fontId="26" fillId="12" borderId="318" xfId="0" applyNumberFormat="1" applyFont="1" applyFill="1" applyBorder="1" applyAlignment="1">
      <alignment horizontal="left" vertical="center"/>
    </xf>
    <xf numFmtId="0" fontId="139" fillId="12" borderId="323" xfId="0" applyNumberFormat="1" applyFont="1" applyFill="1" applyBorder="1" applyAlignment="1">
      <alignment horizontal="right" vertical="center"/>
    </xf>
    <xf numFmtId="0" fontId="291" fillId="0" borderId="0" xfId="0" applyNumberFormat="1" applyFont="1" applyAlignment="1" applyProtection="1">
      <alignment horizontal="right"/>
      <protection locked="0"/>
    </xf>
    <xf numFmtId="214" fontId="172" fillId="12" borderId="38" xfId="0" quotePrefix="1" applyNumberFormat="1" applyFont="1" applyFill="1" applyBorder="1" applyAlignment="1">
      <alignment horizontal="center" vertical="center"/>
    </xf>
    <xf numFmtId="211" fontId="172" fillId="12" borderId="38" xfId="5" applyNumberFormat="1" applyFont="1" applyFill="1" applyBorder="1" applyAlignment="1" applyProtection="1">
      <alignment horizontal="center" vertical="center"/>
    </xf>
    <xf numFmtId="0" fontId="190" fillId="12" borderId="321" xfId="0" applyNumberFormat="1" applyFont="1" applyFill="1" applyBorder="1" applyAlignment="1">
      <alignment horizontal="right" vertical="center"/>
    </xf>
    <xf numFmtId="173" fontId="61" fillId="0" borderId="0" xfId="0" applyNumberFormat="1" applyFont="1" applyAlignment="1">
      <alignment horizontal="right"/>
    </xf>
    <xf numFmtId="14" fontId="61" fillId="0" borderId="0" xfId="0" applyNumberFormat="1" applyFont="1" applyAlignment="1">
      <alignment horizontal="left"/>
    </xf>
    <xf numFmtId="164" fontId="12" fillId="0" borderId="313" xfId="0" applyFont="1" applyBorder="1" applyAlignment="1">
      <alignment vertical="center"/>
    </xf>
    <xf numFmtId="197" fontId="156" fillId="0" borderId="324" xfId="0" applyNumberFormat="1" applyFont="1" applyBorder="1" applyAlignment="1">
      <alignment horizontal="right" vertical="center"/>
    </xf>
    <xf numFmtId="197" fontId="156" fillId="0" borderId="106" xfId="0" applyNumberFormat="1" applyFont="1" applyBorder="1" applyAlignment="1">
      <alignment horizontal="right" vertical="center"/>
    </xf>
    <xf numFmtId="197" fontId="156" fillId="0" borderId="325" xfId="0" applyNumberFormat="1" applyFont="1" applyBorder="1" applyAlignment="1">
      <alignment horizontal="right" vertical="center"/>
    </xf>
    <xf numFmtId="197" fontId="156" fillId="0" borderId="315" xfId="0" applyNumberFormat="1" applyFont="1" applyBorder="1" applyAlignment="1">
      <alignment horizontal="right" vertical="center"/>
    </xf>
    <xf numFmtId="173" fontId="74" fillId="12" borderId="112" xfId="0" quotePrefix="1" applyNumberFormat="1" applyFont="1" applyFill="1" applyBorder="1" applyAlignment="1">
      <alignment horizontal="center" vertical="top"/>
    </xf>
    <xf numFmtId="164" fontId="43" fillId="19" borderId="38" xfId="0" applyFont="1" applyFill="1" applyBorder="1" applyAlignment="1">
      <alignment horizontal="right" vertical="center"/>
    </xf>
    <xf numFmtId="237" fontId="197" fillId="29" borderId="114" xfId="0" applyNumberFormat="1" applyFont="1" applyFill="1" applyBorder="1" applyAlignment="1">
      <alignment vertical="center"/>
    </xf>
    <xf numFmtId="239" fontId="60" fillId="19" borderId="38" xfId="0" applyNumberFormat="1" applyFont="1" applyFill="1" applyBorder="1" applyAlignment="1">
      <alignment horizontal="right" vertical="center"/>
    </xf>
    <xf numFmtId="164" fontId="5" fillId="0" borderId="0" xfId="0" applyFont="1" applyAlignment="1">
      <alignment horizontal="left" vertical="center"/>
    </xf>
    <xf numFmtId="166" fontId="93" fillId="12" borderId="25" xfId="0" applyNumberFormat="1" applyFont="1" applyFill="1" applyBorder="1" applyAlignment="1">
      <alignment horizontal="left" vertical="center"/>
    </xf>
    <xf numFmtId="0" fontId="20" fillId="12" borderId="15" xfId="0" applyNumberFormat="1" applyFont="1" applyFill="1" applyBorder="1" applyAlignment="1">
      <alignment horizontal="left" vertical="center"/>
    </xf>
    <xf numFmtId="0" fontId="18" fillId="12" borderId="15" xfId="0" applyNumberFormat="1" applyFont="1" applyFill="1" applyBorder="1" applyAlignment="1">
      <alignment horizontal="left" vertical="center"/>
    </xf>
    <xf numFmtId="0" fontId="78" fillId="12" borderId="15" xfId="0" applyNumberFormat="1" applyFont="1" applyFill="1" applyBorder="1" applyAlignment="1">
      <alignment horizontal="left" vertical="center"/>
    </xf>
    <xf numFmtId="164" fontId="140" fillId="12" borderId="15" xfId="0" applyFont="1" applyFill="1" applyBorder="1" applyAlignment="1">
      <alignment horizontal="left" vertical="center"/>
    </xf>
    <xf numFmtId="0" fontId="139" fillId="12" borderId="15" xfId="0" applyNumberFormat="1" applyFont="1" applyFill="1" applyBorder="1" applyAlignment="1">
      <alignment horizontal="left" vertical="center"/>
    </xf>
    <xf numFmtId="0" fontId="139" fillId="12" borderId="23" xfId="0" applyNumberFormat="1" applyFont="1" applyFill="1" applyBorder="1" applyAlignment="1">
      <alignment horizontal="left" vertical="center"/>
    </xf>
    <xf numFmtId="0" fontId="78" fillId="0" borderId="318" xfId="0" applyNumberFormat="1" applyFont="1" applyBorder="1" applyAlignment="1">
      <alignment horizontal="left" vertical="center"/>
    </xf>
    <xf numFmtId="0" fontId="139" fillId="12" borderId="322" xfId="0" applyNumberFormat="1" applyFont="1" applyFill="1" applyBorder="1" applyAlignment="1">
      <alignment horizontal="left" vertical="center"/>
    </xf>
    <xf numFmtId="0" fontId="139" fillId="12" borderId="108" xfId="0" applyNumberFormat="1" applyFont="1" applyFill="1" applyBorder="1" applyAlignment="1">
      <alignment horizontal="left" vertical="center"/>
    </xf>
    <xf numFmtId="0" fontId="192" fillId="12" borderId="108" xfId="0" applyNumberFormat="1" applyFont="1" applyFill="1" applyBorder="1" applyAlignment="1">
      <alignment horizontal="left" vertical="center"/>
    </xf>
    <xf numFmtId="0" fontId="190" fillId="12" borderId="320" xfId="0" applyNumberFormat="1" applyFont="1" applyFill="1" applyBorder="1" applyAlignment="1">
      <alignment horizontal="left" vertical="center"/>
    </xf>
    <xf numFmtId="0" fontId="141" fillId="0" borderId="0" xfId="0" applyNumberFormat="1" applyFont="1" applyAlignment="1">
      <alignment horizontal="left"/>
    </xf>
    <xf numFmtId="165" fontId="46" fillId="15" borderId="332" xfId="0" applyNumberFormat="1" applyFont="1" applyFill="1" applyBorder="1" applyAlignment="1" applyProtection="1">
      <alignment horizontal="center" vertical="center"/>
      <protection locked="0"/>
    </xf>
    <xf numFmtId="165" fontId="46" fillId="15" borderId="333" xfId="0" applyNumberFormat="1" applyFont="1" applyFill="1" applyBorder="1" applyAlignment="1" applyProtection="1">
      <alignment horizontal="center" vertical="center"/>
      <protection locked="0"/>
    </xf>
    <xf numFmtId="14" fontId="46" fillId="15" borderId="332" xfId="0" applyNumberFormat="1" applyFont="1" applyFill="1" applyBorder="1" applyAlignment="1" applyProtection="1">
      <alignment horizontal="center" vertical="center"/>
      <protection locked="0"/>
    </xf>
    <xf numFmtId="14" fontId="46" fillId="15" borderId="333" xfId="0" applyNumberFormat="1" applyFont="1" applyFill="1" applyBorder="1" applyAlignment="1" applyProtection="1">
      <alignment horizontal="center" vertical="center"/>
      <protection locked="0"/>
    </xf>
    <xf numFmtId="7" fontId="46" fillId="15" borderId="332" xfId="6" applyNumberFormat="1" applyFont="1" applyFill="1" applyBorder="1" applyAlignment="1" applyProtection="1">
      <alignment horizontal="center" vertical="center"/>
      <protection locked="0"/>
    </xf>
    <xf numFmtId="7" fontId="46" fillId="15" borderId="333" xfId="6" applyNumberFormat="1" applyFont="1" applyFill="1" applyBorder="1" applyAlignment="1" applyProtection="1">
      <alignment horizontal="center" vertical="center"/>
      <protection locked="0"/>
    </xf>
    <xf numFmtId="175" fontId="46" fillId="15" borderId="332" xfId="5" applyNumberFormat="1" applyFont="1" applyFill="1" applyBorder="1" applyAlignment="1" applyProtection="1">
      <alignment horizontal="center" vertical="center"/>
      <protection locked="0"/>
    </xf>
    <xf numFmtId="175" fontId="46" fillId="15" borderId="333" xfId="5" applyNumberFormat="1" applyFont="1" applyFill="1" applyBorder="1" applyAlignment="1" applyProtection="1">
      <alignment horizontal="center" vertical="center"/>
      <protection locked="0"/>
    </xf>
    <xf numFmtId="174" fontId="158" fillId="0" borderId="0" xfId="0" quotePrefix="1" applyNumberFormat="1" applyFont="1" applyAlignment="1" applyProtection="1">
      <alignment horizontal="center" vertical="center"/>
      <protection locked="0"/>
    </xf>
    <xf numFmtId="165" fontId="108" fillId="7" borderId="316" xfId="0" applyNumberFormat="1" applyFont="1" applyFill="1" applyBorder="1" applyAlignment="1">
      <alignment vertical="center"/>
    </xf>
    <xf numFmtId="166" fontId="108" fillId="7" borderId="317" xfId="0" applyNumberFormat="1" applyFont="1" applyFill="1" applyBorder="1" applyAlignment="1">
      <alignment vertical="center"/>
    </xf>
    <xf numFmtId="166" fontId="44" fillId="7" borderId="316" xfId="0" applyNumberFormat="1" applyFont="1" applyFill="1" applyBorder="1" applyAlignment="1">
      <alignment vertical="center"/>
    </xf>
    <xf numFmtId="165" fontId="63" fillId="7" borderId="316" xfId="0" applyNumberFormat="1" applyFont="1" applyFill="1" applyBorder="1" applyAlignment="1">
      <alignment vertical="center"/>
    </xf>
    <xf numFmtId="165" fontId="44" fillId="7" borderId="316" xfId="0" applyNumberFormat="1" applyFont="1" applyFill="1" applyBorder="1" applyAlignment="1">
      <alignment vertical="center"/>
    </xf>
    <xf numFmtId="166" fontId="63" fillId="7" borderId="370" xfId="2" applyNumberFormat="1" applyFont="1" applyFill="1" applyBorder="1" applyAlignment="1" applyProtection="1">
      <alignment vertical="center"/>
    </xf>
    <xf numFmtId="166" fontId="13" fillId="7" borderId="371" xfId="0" applyNumberFormat="1" applyFont="1" applyFill="1" applyBorder="1" applyAlignment="1">
      <alignment horizontal="right" vertical="center"/>
    </xf>
    <xf numFmtId="166" fontId="63" fillId="7" borderId="386" xfId="2" applyNumberFormat="1" applyFont="1" applyFill="1" applyBorder="1" applyAlignment="1" applyProtection="1">
      <alignment vertical="center"/>
    </xf>
    <xf numFmtId="166" fontId="86" fillId="7" borderId="387" xfId="0" applyNumberFormat="1" applyFont="1" applyFill="1" applyBorder="1" applyAlignment="1">
      <alignment horizontal="right" vertical="center"/>
    </xf>
    <xf numFmtId="166" fontId="50" fillId="7" borderId="388" xfId="0" applyNumberFormat="1" applyFont="1" applyFill="1" applyBorder="1" applyAlignment="1">
      <alignment horizontal="right" vertical="center"/>
    </xf>
    <xf numFmtId="166" fontId="86" fillId="7" borderId="368" xfId="0" applyNumberFormat="1" applyFont="1" applyFill="1" applyBorder="1" applyAlignment="1">
      <alignment horizontal="right" vertical="center"/>
    </xf>
    <xf numFmtId="166" fontId="63" fillId="7" borderId="390" xfId="0" applyNumberFormat="1" applyFont="1" applyFill="1" applyBorder="1" applyAlignment="1">
      <alignment horizontal="right" vertical="center"/>
    </xf>
    <xf numFmtId="166" fontId="44" fillId="7" borderId="394" xfId="2" applyNumberFormat="1" applyFont="1" applyFill="1" applyBorder="1" applyAlignment="1" applyProtection="1">
      <alignment horizontal="right" vertical="center"/>
    </xf>
    <xf numFmtId="166" fontId="44" fillId="7" borderId="367" xfId="2" applyNumberFormat="1" applyFont="1" applyFill="1" applyBorder="1" applyAlignment="1" applyProtection="1">
      <alignment horizontal="right" vertical="center"/>
    </xf>
    <xf numFmtId="197" fontId="156" fillId="19" borderId="381" xfId="0" applyNumberFormat="1" applyFont="1" applyFill="1" applyBorder="1" applyAlignment="1">
      <alignment horizontal="center" vertical="center"/>
    </xf>
    <xf numFmtId="166" fontId="158" fillId="7" borderId="401" xfId="0" applyNumberFormat="1" applyFont="1" applyFill="1" applyBorder="1" applyAlignment="1">
      <alignment horizontal="right" vertical="center"/>
    </xf>
    <xf numFmtId="197" fontId="74" fillId="7" borderId="402" xfId="0" applyNumberFormat="1" applyFont="1" applyFill="1" applyBorder="1" applyAlignment="1">
      <alignment horizontal="right" vertical="center"/>
    </xf>
    <xf numFmtId="0" fontId="146" fillId="21" borderId="403" xfId="0" quotePrefix="1" applyNumberFormat="1" applyFont="1" applyFill="1" applyBorder="1" applyAlignment="1">
      <alignment horizontal="right" vertical="center"/>
    </xf>
    <xf numFmtId="166" fontId="147" fillId="21" borderId="364" xfId="0" quotePrefix="1" applyNumberFormat="1" applyFont="1" applyFill="1" applyBorder="1" applyAlignment="1">
      <alignment horizontal="right" vertical="center"/>
    </xf>
    <xf numFmtId="166" fontId="63" fillId="7" borderId="87" xfId="2" applyNumberFormat="1" applyFont="1" applyFill="1" applyBorder="1" applyAlignment="1" applyProtection="1">
      <alignment horizontal="right" vertical="center"/>
    </xf>
    <xf numFmtId="166" fontId="63" fillId="7" borderId="404" xfId="2" applyNumberFormat="1" applyFont="1" applyFill="1" applyBorder="1" applyAlignment="1" applyProtection="1">
      <alignment horizontal="right" vertical="center"/>
    </xf>
    <xf numFmtId="197" fontId="63" fillId="7" borderId="87" xfId="2" applyNumberFormat="1" applyFont="1" applyFill="1" applyBorder="1" applyAlignment="1" applyProtection="1">
      <alignment horizontal="right" vertical="center"/>
    </xf>
    <xf numFmtId="201" fontId="132" fillId="20" borderId="380" xfId="0" applyNumberFormat="1" applyFont="1" applyFill="1" applyBorder="1" applyAlignment="1">
      <alignment horizontal="right" vertical="center"/>
    </xf>
    <xf numFmtId="164" fontId="170" fillId="0" borderId="0" xfId="0" applyFont="1" applyAlignment="1">
      <alignment horizontal="center"/>
    </xf>
    <xf numFmtId="169" fontId="171" fillId="0" borderId="0" xfId="0" applyNumberFormat="1" applyFont="1" applyAlignment="1">
      <alignment horizontal="center"/>
    </xf>
    <xf numFmtId="166" fontId="42" fillId="15" borderId="374" xfId="0" applyNumberFormat="1" applyFont="1" applyFill="1" applyBorder="1" applyAlignment="1">
      <alignment horizontal="center" vertical="center"/>
    </xf>
    <xf numFmtId="166" fontId="42" fillId="19" borderId="374" xfId="0" applyNumberFormat="1" applyFont="1" applyFill="1" applyBorder="1" applyAlignment="1">
      <alignment horizontal="center" vertical="center"/>
    </xf>
    <xf numFmtId="166" fontId="142" fillId="21" borderId="374" xfId="0" quotePrefix="1" applyNumberFormat="1" applyFont="1" applyFill="1" applyBorder="1" applyAlignment="1">
      <alignment horizontal="center" vertical="center"/>
    </xf>
    <xf numFmtId="166" fontId="52" fillId="15" borderId="391" xfId="2" applyNumberFormat="1" applyFont="1" applyFill="1" applyBorder="1" applyAlignment="1" applyProtection="1">
      <alignment horizontal="right" vertical="center"/>
      <protection locked="0"/>
    </xf>
    <xf numFmtId="169" fontId="63" fillId="7" borderId="384" xfId="0" applyNumberFormat="1" applyFont="1" applyFill="1" applyBorder="1" applyAlignment="1">
      <alignment horizontal="center" vertical="center"/>
    </xf>
    <xf numFmtId="169" fontId="10" fillId="7" borderId="385" xfId="0" applyNumberFormat="1" applyFont="1" applyFill="1" applyBorder="1" applyAlignment="1">
      <alignment horizontal="center" vertical="center"/>
    </xf>
    <xf numFmtId="165" fontId="44" fillId="7" borderId="316" xfId="0" applyNumberFormat="1" applyFont="1" applyFill="1" applyBorder="1" applyAlignment="1">
      <alignment horizontal="left" vertical="center"/>
    </xf>
    <xf numFmtId="4" fontId="42" fillId="7" borderId="316" xfId="0" applyNumberFormat="1" applyFont="1" applyFill="1" applyBorder="1" applyAlignment="1">
      <alignment horizontal="right" vertical="center"/>
    </xf>
    <xf numFmtId="169" fontId="10" fillId="7" borderId="389" xfId="0" applyNumberFormat="1" applyFont="1" applyFill="1" applyBorder="1" applyAlignment="1">
      <alignment horizontal="center" vertical="center"/>
    </xf>
    <xf numFmtId="165" fontId="108" fillId="5" borderId="324" xfId="0" applyNumberFormat="1" applyFont="1" applyFill="1" applyBorder="1" applyAlignment="1">
      <alignment vertical="center"/>
    </xf>
    <xf numFmtId="3" fontId="108" fillId="5" borderId="324" xfId="0" applyNumberFormat="1" applyFont="1" applyFill="1" applyBorder="1" applyAlignment="1">
      <alignment vertical="center"/>
    </xf>
    <xf numFmtId="1" fontId="160" fillId="5" borderId="325" xfId="2" quotePrefix="1" applyNumberFormat="1" applyFont="1" applyFill="1" applyBorder="1" applyAlignment="1" applyProtection="1">
      <alignment horizontal="center" vertical="center"/>
    </xf>
    <xf numFmtId="168" fontId="108" fillId="5" borderId="172" xfId="0" applyNumberFormat="1" applyFont="1" applyFill="1" applyBorder="1" applyAlignment="1">
      <alignment horizontal="center" vertical="center"/>
    </xf>
    <xf numFmtId="166" fontId="109" fillId="5" borderId="380" xfId="0" applyNumberFormat="1" applyFont="1" applyFill="1" applyBorder="1" applyAlignment="1">
      <alignment horizontal="center" vertical="center"/>
    </xf>
    <xf numFmtId="169" fontId="109" fillId="5" borderId="375" xfId="0" applyNumberFormat="1" applyFont="1" applyFill="1" applyBorder="1" applyAlignment="1">
      <alignment horizontal="left" vertical="center"/>
    </xf>
    <xf numFmtId="169" fontId="28" fillId="5" borderId="375" xfId="0" applyNumberFormat="1" applyFont="1" applyFill="1" applyBorder="1" applyAlignment="1">
      <alignment horizontal="left" vertical="center"/>
    </xf>
    <xf numFmtId="165" fontId="63" fillId="5" borderId="324" xfId="0" applyNumberFormat="1" applyFont="1" applyFill="1" applyBorder="1" applyAlignment="1">
      <alignment vertical="center"/>
    </xf>
    <xf numFmtId="3" fontId="63" fillId="5" borderId="324" xfId="0" applyNumberFormat="1" applyFont="1" applyFill="1" applyBorder="1" applyAlignment="1">
      <alignment vertical="center"/>
    </xf>
    <xf numFmtId="1" fontId="135" fillId="5" borderId="325" xfId="2" quotePrefix="1" applyNumberFormat="1" applyFont="1" applyFill="1" applyBorder="1" applyAlignment="1" applyProtection="1">
      <alignment horizontal="center" vertical="center"/>
    </xf>
    <xf numFmtId="168" fontId="63" fillId="5" borderId="172" xfId="0" applyNumberFormat="1" applyFont="1" applyFill="1" applyBorder="1" applyAlignment="1">
      <alignment horizontal="center" vertical="center"/>
    </xf>
    <xf numFmtId="168" fontId="63" fillId="5" borderId="379" xfId="0" applyNumberFormat="1" applyFont="1" applyFill="1" applyBorder="1" applyAlignment="1">
      <alignment horizontal="center" vertical="center"/>
    </xf>
    <xf numFmtId="166" fontId="28" fillId="5" borderId="380" xfId="0" applyNumberFormat="1" applyFont="1" applyFill="1" applyBorder="1" applyAlignment="1">
      <alignment horizontal="center" vertical="center"/>
    </xf>
    <xf numFmtId="165" fontId="36" fillId="5" borderId="324" xfId="0" applyNumberFormat="1" applyFont="1" applyFill="1" applyBorder="1" applyAlignment="1">
      <alignment vertical="center"/>
    </xf>
    <xf numFmtId="3" fontId="44" fillId="5" borderId="324" xfId="0" applyNumberFormat="1" applyFont="1" applyFill="1" applyBorder="1" applyAlignment="1">
      <alignment vertical="center"/>
    </xf>
    <xf numFmtId="9" fontId="74" fillId="5" borderId="325" xfId="5" quotePrefix="1" applyFont="1" applyFill="1" applyBorder="1" applyAlignment="1" applyProtection="1">
      <alignment horizontal="right" vertical="center"/>
    </xf>
    <xf numFmtId="168" fontId="92" fillId="5" borderId="172" xfId="0" applyNumberFormat="1" applyFont="1" applyFill="1" applyBorder="1" applyAlignment="1">
      <alignment horizontal="center" vertical="center"/>
    </xf>
    <xf numFmtId="168" fontId="150" fillId="5" borderId="172" xfId="0" applyNumberFormat="1" applyFont="1" applyFill="1" applyBorder="1" applyAlignment="1">
      <alignment horizontal="center" vertical="center"/>
    </xf>
    <xf numFmtId="169" fontId="149" fillId="5" borderId="375" xfId="0" applyNumberFormat="1" applyFont="1" applyFill="1" applyBorder="1" applyAlignment="1">
      <alignment horizontal="left" vertical="center"/>
    </xf>
    <xf numFmtId="165" fontId="50" fillId="5" borderId="324" xfId="0" applyNumberFormat="1" applyFont="1" applyFill="1" applyBorder="1" applyAlignment="1">
      <alignment vertical="center"/>
    </xf>
    <xf numFmtId="3" fontId="36" fillId="5" borderId="324" xfId="0" applyNumberFormat="1" applyFont="1" applyFill="1" applyBorder="1" applyAlignment="1">
      <alignment vertical="center"/>
    </xf>
    <xf numFmtId="9" fontId="124" fillId="5" borderId="325" xfId="5" quotePrefix="1" applyFont="1" applyFill="1" applyBorder="1" applyAlignment="1" applyProtection="1">
      <alignment horizontal="right" vertical="center"/>
    </xf>
    <xf numFmtId="166" fontId="149" fillId="5" borderId="380" xfId="0" applyNumberFormat="1" applyFont="1" applyFill="1" applyBorder="1" applyAlignment="1">
      <alignment horizontal="center" vertical="center"/>
    </xf>
    <xf numFmtId="169" fontId="111" fillId="5" borderId="375" xfId="0" applyNumberFormat="1" applyFont="1" applyFill="1" applyBorder="1" applyAlignment="1">
      <alignment horizontal="left" vertical="center"/>
    </xf>
    <xf numFmtId="1" fontId="45" fillId="5" borderId="325" xfId="2" quotePrefix="1" applyNumberFormat="1" applyFont="1" applyFill="1" applyBorder="1" applyAlignment="1" applyProtection="1">
      <alignment horizontal="center" vertical="center"/>
    </xf>
    <xf numFmtId="166" fontId="301" fillId="5" borderId="380" xfId="0" applyNumberFormat="1" applyFont="1" applyFill="1" applyBorder="1" applyAlignment="1">
      <alignment horizontal="center" vertical="center"/>
    </xf>
    <xf numFmtId="169" fontId="32" fillId="5" borderId="375" xfId="0" applyNumberFormat="1" applyFont="1" applyFill="1" applyBorder="1" applyAlignment="1">
      <alignment horizontal="left" vertical="center"/>
    </xf>
    <xf numFmtId="3" fontId="161" fillId="5" borderId="324" xfId="0" applyNumberFormat="1" applyFont="1" applyFill="1" applyBorder="1" applyAlignment="1">
      <alignment horizontal="right"/>
    </xf>
    <xf numFmtId="1" fontId="161" fillId="5" borderId="359" xfId="2" quotePrefix="1" applyNumberFormat="1" applyFont="1" applyFill="1" applyBorder="1" applyAlignment="1" applyProtection="1">
      <alignment horizontal="center"/>
    </xf>
    <xf numFmtId="166" fontId="32" fillId="5" borderId="380" xfId="0" applyNumberFormat="1" applyFont="1" applyFill="1" applyBorder="1" applyAlignment="1">
      <alignment horizontal="center" vertical="center"/>
    </xf>
    <xf numFmtId="165" fontId="150" fillId="7" borderId="316" xfId="0" applyNumberFormat="1" applyFont="1" applyFill="1" applyBorder="1" applyAlignment="1">
      <alignment vertical="center"/>
    </xf>
    <xf numFmtId="4" fontId="43" fillId="7" borderId="316" xfId="0" quotePrefix="1" applyNumberFormat="1" applyFont="1" applyFill="1" applyBorder="1" applyAlignment="1">
      <alignment horizontal="right" vertical="center"/>
    </xf>
    <xf numFmtId="170" fontId="38" fillId="7" borderId="317" xfId="2" quotePrefix="1" applyNumberFormat="1" applyFont="1" applyFill="1" applyBorder="1" applyAlignment="1" applyProtection="1">
      <alignment horizontal="center" vertical="center"/>
    </xf>
    <xf numFmtId="165" fontId="36" fillId="7" borderId="366" xfId="0" applyNumberFormat="1" applyFont="1" applyFill="1" applyBorder="1" applyAlignment="1">
      <alignment horizontal="left" vertical="center"/>
    </xf>
    <xf numFmtId="165" fontId="36" fillId="7" borderId="38" xfId="0" applyNumberFormat="1" applyFont="1" applyFill="1" applyBorder="1" applyAlignment="1">
      <alignment vertical="center"/>
    </xf>
    <xf numFmtId="164" fontId="183" fillId="7" borderId="294" xfId="0" applyFont="1" applyFill="1" applyBorder="1" applyAlignment="1">
      <alignment horizontal="center" vertical="center"/>
    </xf>
    <xf numFmtId="165" fontId="36" fillId="7" borderId="316" xfId="0" applyNumberFormat="1" applyFont="1" applyFill="1" applyBorder="1" applyAlignment="1">
      <alignment vertical="center"/>
    </xf>
    <xf numFmtId="164" fontId="298" fillId="7" borderId="294" xfId="0" applyFont="1" applyFill="1" applyBorder="1" applyAlignment="1" applyProtection="1">
      <alignment horizontal="center" vertical="center"/>
      <protection locked="0"/>
    </xf>
    <xf numFmtId="169" fontId="10" fillId="7" borderId="109" xfId="0" applyNumberFormat="1" applyFont="1" applyFill="1" applyBorder="1" applyAlignment="1">
      <alignment horizontal="center" vertical="center"/>
    </xf>
    <xf numFmtId="4" fontId="296" fillId="7" borderId="324" xfId="0" applyNumberFormat="1" applyFont="1" applyFill="1" applyBorder="1" applyAlignment="1">
      <alignment horizontal="center" vertical="top"/>
    </xf>
    <xf numFmtId="170" fontId="296" fillId="7" borderId="376" xfId="2" quotePrefix="1" applyNumberFormat="1" applyFont="1" applyFill="1" applyBorder="1" applyAlignment="1" applyProtection="1">
      <alignment horizontal="center" vertical="top"/>
    </xf>
    <xf numFmtId="165" fontId="63" fillId="7" borderId="406" xfId="0" applyNumberFormat="1" applyFont="1" applyFill="1" applyBorder="1" applyAlignment="1">
      <alignment vertical="center"/>
    </xf>
    <xf numFmtId="164" fontId="169" fillId="7" borderId="383" xfId="0" applyFont="1" applyFill="1" applyBorder="1" applyAlignment="1">
      <alignment horizontal="center" vertical="center"/>
    </xf>
    <xf numFmtId="169" fontId="63" fillId="7" borderId="408" xfId="0" applyNumberFormat="1" applyFont="1" applyFill="1" applyBorder="1" applyAlignment="1">
      <alignment horizontal="center" vertical="center"/>
    </xf>
    <xf numFmtId="197" fontId="63" fillId="10" borderId="360" xfId="0" applyNumberFormat="1" applyFont="1" applyFill="1" applyBorder="1" applyAlignment="1">
      <alignment horizontal="right" vertical="center"/>
    </xf>
    <xf numFmtId="213" fontId="46" fillId="15" borderId="327" xfId="0" applyNumberFormat="1" applyFont="1" applyFill="1" applyBorder="1" applyAlignment="1" applyProtection="1">
      <alignment horizontal="left" vertical="center"/>
      <protection locked="0"/>
    </xf>
    <xf numFmtId="238" fontId="44" fillId="15" borderId="394" xfId="2" quotePrefix="1" applyNumberFormat="1" applyFont="1" applyFill="1" applyBorder="1" applyAlignment="1" applyProtection="1">
      <alignment horizontal="center" vertical="center"/>
      <protection locked="0"/>
    </xf>
    <xf numFmtId="169" fontId="108" fillId="7" borderId="405" xfId="0" applyNumberFormat="1" applyFont="1" applyFill="1" applyBorder="1" applyAlignment="1">
      <alignment horizontal="center" vertical="center"/>
    </xf>
    <xf numFmtId="166" fontId="108" fillId="7" borderId="411" xfId="0" applyNumberFormat="1" applyFont="1" applyFill="1" applyBorder="1" applyAlignment="1">
      <alignment vertical="center"/>
    </xf>
    <xf numFmtId="166" fontId="44" fillId="7" borderId="412" xfId="0" applyNumberFormat="1" applyFont="1" applyFill="1" applyBorder="1" applyAlignment="1">
      <alignment vertical="center"/>
    </xf>
    <xf numFmtId="169" fontId="108" fillId="7" borderId="408" xfId="0" applyNumberFormat="1" applyFont="1" applyFill="1" applyBorder="1" applyAlignment="1">
      <alignment horizontal="center" vertical="center"/>
    </xf>
    <xf numFmtId="175" fontId="63" fillId="10" borderId="119" xfId="5" applyNumberFormat="1" applyFont="1" applyFill="1" applyBorder="1" applyAlignment="1" applyProtection="1">
      <alignment horizontal="center" vertical="center"/>
    </xf>
    <xf numFmtId="175" fontId="63" fillId="10" borderId="416" xfId="5" quotePrefix="1" applyNumberFormat="1" applyFont="1" applyFill="1" applyBorder="1" applyAlignment="1" applyProtection="1">
      <alignment horizontal="center" vertical="center"/>
    </xf>
    <xf numFmtId="164" fontId="304" fillId="7" borderId="383" xfId="0" applyFont="1" applyFill="1" applyBorder="1" applyAlignment="1">
      <alignment horizontal="center" vertical="center"/>
    </xf>
    <xf numFmtId="165" fontId="108" fillId="7" borderId="406" xfId="0" applyNumberFormat="1" applyFont="1" applyFill="1" applyBorder="1" applyAlignment="1">
      <alignment vertical="center"/>
    </xf>
    <xf numFmtId="166" fontId="108" fillId="7" borderId="362" xfId="0" applyNumberFormat="1" applyFont="1" applyFill="1" applyBorder="1" applyAlignment="1">
      <alignment horizontal="right" vertical="center"/>
    </xf>
    <xf numFmtId="197" fontId="162" fillId="7" borderId="82" xfId="0" applyNumberFormat="1" applyFont="1" applyFill="1" applyBorder="1" applyAlignment="1">
      <alignment horizontal="right" vertical="center"/>
    </xf>
    <xf numFmtId="164" fontId="303" fillId="7" borderId="377" xfId="0" applyFont="1" applyFill="1" applyBorder="1" applyAlignment="1">
      <alignment horizontal="center" vertical="center"/>
    </xf>
    <xf numFmtId="166" fontId="109" fillId="19" borderId="382" xfId="0" applyNumberFormat="1" applyFont="1" applyFill="1" applyBorder="1" applyAlignment="1">
      <alignment horizontal="right" vertical="center"/>
    </xf>
    <xf numFmtId="166" fontId="15" fillId="19" borderId="382" xfId="0" applyNumberFormat="1" applyFont="1" applyFill="1" applyBorder="1" applyAlignment="1">
      <alignment horizontal="right" vertical="center"/>
    </xf>
    <xf numFmtId="165" fontId="52" fillId="7" borderId="406" xfId="0" applyNumberFormat="1" applyFont="1" applyFill="1" applyBorder="1" applyAlignment="1">
      <alignment vertical="center"/>
    </xf>
    <xf numFmtId="166" fontId="63" fillId="15" borderId="362" xfId="0" applyNumberFormat="1" applyFont="1" applyFill="1" applyBorder="1" applyAlignment="1" applyProtection="1">
      <alignment horizontal="right" vertical="center"/>
      <protection locked="0"/>
    </xf>
    <xf numFmtId="166" fontId="50" fillId="7" borderId="362" xfId="0" applyNumberFormat="1" applyFont="1" applyFill="1" applyBorder="1" applyAlignment="1">
      <alignment horizontal="right" vertical="center"/>
    </xf>
    <xf numFmtId="164" fontId="299" fillId="7" borderId="383" xfId="0" applyFont="1" applyFill="1" applyBorder="1" applyAlignment="1">
      <alignment horizontal="center" vertical="center"/>
    </xf>
    <xf numFmtId="165" fontId="150" fillId="7" borderId="406" xfId="0" applyNumberFormat="1" applyFont="1" applyFill="1" applyBorder="1" applyAlignment="1">
      <alignment vertical="center"/>
    </xf>
    <xf numFmtId="197" fontId="35" fillId="7" borderId="399" xfId="0" applyNumberFormat="1" applyFont="1" applyFill="1" applyBorder="1" applyAlignment="1">
      <alignment horizontal="right" vertical="center"/>
    </xf>
    <xf numFmtId="9" fontId="124" fillId="7" borderId="407" xfId="5" quotePrefix="1" applyFont="1" applyFill="1" applyBorder="1" applyAlignment="1" applyProtection="1">
      <alignment horizontal="right" vertical="center"/>
    </xf>
    <xf numFmtId="166" fontId="150" fillId="15" borderId="80" xfId="0" applyNumberFormat="1" applyFont="1" applyFill="1" applyBorder="1" applyAlignment="1" applyProtection="1">
      <alignment horizontal="right" vertical="center"/>
      <protection locked="0"/>
    </xf>
    <xf numFmtId="166" fontId="53" fillId="7" borderId="373" xfId="0" quotePrefix="1" applyNumberFormat="1" applyFont="1" applyFill="1" applyBorder="1" applyAlignment="1">
      <alignment horizontal="right" vertical="center"/>
    </xf>
    <xf numFmtId="169" fontId="10" fillId="7" borderId="115" xfId="0" applyNumberFormat="1" applyFont="1" applyFill="1" applyBorder="1" applyAlignment="1">
      <alignment horizontal="center" vertical="center"/>
    </xf>
    <xf numFmtId="165" fontId="36" fillId="7" borderId="414" xfId="0" applyNumberFormat="1" applyFont="1" applyFill="1" applyBorder="1" applyAlignment="1">
      <alignment vertical="center"/>
    </xf>
    <xf numFmtId="165" fontId="36" fillId="7" borderId="417" xfId="0" applyNumberFormat="1" applyFont="1" applyFill="1" applyBorder="1" applyAlignment="1">
      <alignment vertical="center"/>
    </xf>
    <xf numFmtId="165" fontId="44" fillId="7" borderId="406" xfId="0" applyNumberFormat="1" applyFont="1" applyFill="1" applyBorder="1" applyAlignment="1">
      <alignment vertical="center"/>
    </xf>
    <xf numFmtId="213" fontId="35" fillId="37" borderId="422" xfId="0" applyNumberFormat="1" applyFont="1" applyFill="1" applyBorder="1" applyAlignment="1" applyProtection="1">
      <alignment horizontal="left" vertical="center"/>
      <protection locked="0"/>
    </xf>
    <xf numFmtId="233" fontId="302" fillId="37" borderId="423" xfId="2" quotePrefix="1" applyNumberFormat="1" applyFont="1" applyFill="1" applyBorder="1" applyAlignment="1" applyProtection="1">
      <alignment horizontal="center" vertical="center"/>
    </xf>
    <xf numFmtId="166" fontId="302" fillId="38" borderId="383" xfId="7" applyNumberFormat="1" applyFont="1" applyFill="1" applyBorder="1" applyAlignment="1" applyProtection="1">
      <alignment horizontal="right"/>
      <protection locked="0"/>
    </xf>
    <xf numFmtId="166" fontId="147" fillId="21" borderId="373" xfId="0" quotePrefix="1" applyNumberFormat="1" applyFont="1" applyFill="1" applyBorder="1" applyAlignment="1">
      <alignment horizontal="right" vertical="center"/>
    </xf>
    <xf numFmtId="170" fontId="38" fillId="7" borderId="424" xfId="2" quotePrefix="1" applyNumberFormat="1" applyFont="1" applyFill="1" applyBorder="1" applyAlignment="1" applyProtection="1">
      <alignment horizontal="center" vertical="center"/>
    </xf>
    <xf numFmtId="10" fontId="53" fillId="7" borderId="398" xfId="5" quotePrefix="1" applyNumberFormat="1" applyFont="1" applyFill="1" applyBorder="1" applyAlignment="1" applyProtection="1">
      <alignment horizontal="right" vertical="center"/>
    </xf>
    <xf numFmtId="10" fontId="53" fillId="7" borderId="396" xfId="5" quotePrefix="1" applyNumberFormat="1" applyFont="1" applyFill="1" applyBorder="1" applyAlignment="1" applyProtection="1">
      <alignment horizontal="right" vertical="center"/>
    </xf>
    <xf numFmtId="197" fontId="63" fillId="10" borderId="362" xfId="0" applyNumberFormat="1" applyFont="1" applyFill="1" applyBorder="1" applyAlignment="1">
      <alignment horizontal="right" vertical="center"/>
    </xf>
    <xf numFmtId="164" fontId="300" fillId="7" borderId="377" xfId="0" applyFont="1" applyFill="1" applyBorder="1" applyAlignment="1">
      <alignment horizontal="center" vertical="center"/>
    </xf>
    <xf numFmtId="164" fontId="202" fillId="7" borderId="383" xfId="0" applyFont="1" applyFill="1" applyBorder="1" applyAlignment="1">
      <alignment horizontal="center" vertical="center"/>
    </xf>
    <xf numFmtId="166" fontId="50" fillId="7" borderId="360" xfId="0" applyNumberFormat="1" applyFont="1" applyFill="1" applyBorder="1" applyAlignment="1">
      <alignment horizontal="right" vertical="center"/>
    </xf>
    <xf numFmtId="166" fontId="86" fillId="7" borderId="364" xfId="0" quotePrefix="1" applyNumberFormat="1" applyFont="1" applyFill="1" applyBorder="1" applyAlignment="1">
      <alignment horizontal="right" vertical="center"/>
    </xf>
    <xf numFmtId="166" fontId="50" fillId="7" borderId="397" xfId="0" applyNumberFormat="1" applyFont="1" applyFill="1" applyBorder="1" applyAlignment="1">
      <alignment horizontal="right" vertical="center"/>
    </xf>
    <xf numFmtId="166" fontId="86" fillId="7" borderId="398" xfId="0" quotePrefix="1" applyNumberFormat="1" applyFont="1" applyFill="1" applyBorder="1" applyAlignment="1">
      <alignment horizontal="right" vertical="center"/>
    </xf>
    <xf numFmtId="166" fontId="44" fillId="7" borderId="418" xfId="2" applyNumberFormat="1" applyFont="1" applyFill="1" applyBorder="1" applyAlignment="1" applyProtection="1">
      <alignment horizontal="right" vertical="center"/>
    </xf>
    <xf numFmtId="166" fontId="50" fillId="7" borderId="419" xfId="0" applyNumberFormat="1" applyFont="1" applyFill="1" applyBorder="1" applyAlignment="1">
      <alignment horizontal="right" vertical="center"/>
    </xf>
    <xf numFmtId="166" fontId="86" fillId="7" borderId="420" xfId="0" applyNumberFormat="1" applyFont="1" applyFill="1" applyBorder="1" applyAlignment="1">
      <alignment horizontal="right" vertical="center"/>
    </xf>
    <xf numFmtId="197" fontId="156" fillId="19" borderId="382" xfId="0" applyNumberFormat="1" applyFont="1" applyFill="1" applyBorder="1" applyAlignment="1">
      <alignment horizontal="center" vertical="center"/>
    </xf>
    <xf numFmtId="169" fontId="108" fillId="0" borderId="0" xfId="0" applyNumberFormat="1" applyFont="1" applyAlignment="1">
      <alignment horizontal="center" vertical="center"/>
    </xf>
    <xf numFmtId="165" fontId="108" fillId="0" borderId="0" xfId="0" applyNumberFormat="1" applyFont="1" applyAlignment="1">
      <alignment horizontal="left" vertical="center"/>
    </xf>
    <xf numFmtId="166" fontId="108" fillId="0" borderId="0" xfId="0" applyNumberFormat="1" applyFont="1" applyAlignment="1">
      <alignment vertical="center"/>
    </xf>
    <xf numFmtId="166" fontId="44" fillId="0" borderId="0" xfId="0" applyNumberFormat="1" applyFont="1" applyAlignment="1">
      <alignment vertical="center"/>
    </xf>
    <xf numFmtId="197" fontId="150" fillId="0" borderId="0" xfId="0" applyNumberFormat="1" applyFont="1" applyAlignment="1">
      <alignment horizontal="right" vertical="center"/>
    </xf>
    <xf numFmtId="166" fontId="109" fillId="0" borderId="0" xfId="0" applyNumberFormat="1" applyFont="1" applyAlignment="1">
      <alignment vertical="center"/>
    </xf>
    <xf numFmtId="165" fontId="44" fillId="5" borderId="324" xfId="0" applyNumberFormat="1" applyFont="1" applyFill="1" applyBorder="1" applyAlignment="1">
      <alignment vertical="center"/>
    </xf>
    <xf numFmtId="1" fontId="135" fillId="5" borderId="324" xfId="2" quotePrefix="1" applyNumberFormat="1" applyFont="1" applyFill="1" applyBorder="1" applyAlignment="1" applyProtection="1">
      <alignment horizontal="center" vertical="center"/>
    </xf>
    <xf numFmtId="164" fontId="298" fillId="7" borderId="383" xfId="0" applyFont="1" applyFill="1" applyBorder="1" applyAlignment="1">
      <alignment horizontal="center" vertical="center"/>
    </xf>
    <xf numFmtId="166" fontId="86" fillId="7" borderId="424" xfId="0" applyNumberFormat="1" applyFont="1" applyFill="1" applyBorder="1" applyAlignment="1">
      <alignment horizontal="right" vertical="center"/>
    </xf>
    <xf numFmtId="164" fontId="299" fillId="7" borderId="421" xfId="0" applyFont="1" applyFill="1" applyBorder="1" applyAlignment="1">
      <alignment horizontal="center" vertical="center"/>
    </xf>
    <xf numFmtId="9" fontId="124" fillId="7" borderId="424" xfId="5" quotePrefix="1" applyFont="1" applyFill="1" applyBorder="1" applyAlignment="1" applyProtection="1">
      <alignment horizontal="right" vertical="center"/>
    </xf>
    <xf numFmtId="166" fontId="50" fillId="7" borderId="427" xfId="0" applyNumberFormat="1" applyFont="1" applyFill="1" applyBorder="1" applyAlignment="1">
      <alignment horizontal="right" vertical="center"/>
    </xf>
    <xf numFmtId="166" fontId="86" fillId="7" borderId="428" xfId="0" applyNumberFormat="1" applyFont="1" applyFill="1" applyBorder="1" applyAlignment="1">
      <alignment horizontal="right" vertical="center"/>
    </xf>
    <xf numFmtId="3" fontId="36" fillId="5" borderId="324" xfId="0" applyNumberFormat="1" applyFont="1" applyFill="1" applyBorder="1" applyAlignment="1">
      <alignment horizontal="center" vertical="center"/>
    </xf>
    <xf numFmtId="1" fontId="45" fillId="5" borderId="324" xfId="2" quotePrefix="1" applyNumberFormat="1" applyFont="1" applyFill="1" applyBorder="1" applyAlignment="1" applyProtection="1">
      <alignment horizontal="center" vertical="center"/>
    </xf>
    <xf numFmtId="166" fontId="63" fillId="15" borderId="360" xfId="0" applyNumberFormat="1" applyFont="1" applyFill="1" applyBorder="1" applyAlignment="1" applyProtection="1">
      <alignment horizontal="right" vertical="center"/>
      <protection locked="0"/>
    </xf>
    <xf numFmtId="4" fontId="71" fillId="0" borderId="0" xfId="0" applyNumberFormat="1" applyFont="1" applyAlignment="1">
      <alignment horizontal="left" vertical="center"/>
    </xf>
    <xf numFmtId="166" fontId="71" fillId="0" borderId="0" xfId="0" applyNumberFormat="1" applyFont="1" applyAlignment="1">
      <alignment horizontal="left" vertical="center"/>
    </xf>
    <xf numFmtId="164" fontId="289" fillId="0" borderId="0" xfId="0" applyFont="1" applyAlignment="1">
      <alignment horizontal="left" vertical="center"/>
    </xf>
    <xf numFmtId="197" fontId="150" fillId="7" borderId="413" xfId="0" applyNumberFormat="1" applyFont="1" applyFill="1" applyBorder="1" applyAlignment="1">
      <alignment horizontal="right" vertical="center"/>
    </xf>
    <xf numFmtId="197" fontId="150" fillId="7" borderId="365" xfId="0" applyNumberFormat="1" applyFont="1" applyFill="1" applyBorder="1" applyAlignment="1">
      <alignment horizontal="right" vertical="center"/>
    </xf>
    <xf numFmtId="166" fontId="86" fillId="7" borderId="360" xfId="0" quotePrefix="1" applyNumberFormat="1" applyFont="1" applyFill="1" applyBorder="1" applyAlignment="1">
      <alignment horizontal="right" vertical="center"/>
    </xf>
    <xf numFmtId="166" fontId="86" fillId="7" borderId="387" xfId="0" quotePrefix="1" applyNumberFormat="1" applyFont="1" applyFill="1" applyBorder="1" applyAlignment="1">
      <alignment horizontal="right" vertical="center"/>
    </xf>
    <xf numFmtId="166" fontId="86" fillId="7" borderId="372" xfId="0" applyNumberFormat="1" applyFont="1" applyFill="1" applyBorder="1" applyAlignment="1">
      <alignment horizontal="right" vertical="center"/>
    </xf>
    <xf numFmtId="166" fontId="63" fillId="7" borderId="128" xfId="0" applyNumberFormat="1" applyFont="1" applyFill="1" applyBorder="1" applyAlignment="1">
      <alignment horizontal="right" vertical="center"/>
    </xf>
    <xf numFmtId="166" fontId="44" fillId="7" borderId="426" xfId="2" applyNumberFormat="1" applyFont="1" applyFill="1" applyBorder="1" applyAlignment="1" applyProtection="1">
      <alignment horizontal="right" vertical="center"/>
    </xf>
    <xf numFmtId="168" fontId="44" fillId="5" borderId="172" xfId="0" applyNumberFormat="1" applyFont="1" applyFill="1" applyBorder="1" applyAlignment="1">
      <alignment horizontal="center" vertical="center"/>
    </xf>
    <xf numFmtId="166" fontId="44" fillId="7" borderId="361" xfId="0" applyNumberFormat="1" applyFont="1" applyFill="1" applyBorder="1" applyAlignment="1">
      <alignment horizontal="right" vertical="center"/>
    </xf>
    <xf numFmtId="168" fontId="44" fillId="7" borderId="16" xfId="0" applyNumberFormat="1" applyFont="1" applyFill="1" applyBorder="1" applyAlignment="1">
      <alignment horizontal="center" vertical="center"/>
    </xf>
    <xf numFmtId="166" fontId="44" fillId="7" borderId="119" xfId="0" applyNumberFormat="1" applyFont="1" applyFill="1" applyBorder="1" applyAlignment="1">
      <alignment horizontal="right" vertical="center"/>
    </xf>
    <xf numFmtId="166" fontId="63" fillId="7" borderId="109" xfId="0" applyNumberFormat="1" applyFont="1" applyFill="1" applyBorder="1" applyAlignment="1">
      <alignment horizontal="right" vertical="center"/>
    </xf>
    <xf numFmtId="166" fontId="44" fillId="7" borderId="362" xfId="0" applyNumberFormat="1" applyFont="1" applyFill="1" applyBorder="1" applyAlignment="1">
      <alignment horizontal="right" vertical="center"/>
    </xf>
    <xf numFmtId="168" fontId="150" fillId="5" borderId="379" xfId="0" applyNumberFormat="1" applyFont="1" applyFill="1" applyBorder="1" applyAlignment="1">
      <alignment horizontal="center" vertical="center"/>
    </xf>
    <xf numFmtId="166" fontId="44" fillId="7" borderId="316" xfId="0" applyNumberFormat="1" applyFont="1" applyFill="1" applyBorder="1" applyAlignment="1">
      <alignment horizontal="right" vertical="center"/>
    </xf>
    <xf numFmtId="168" fontId="44" fillId="5" borderId="379" xfId="0" applyNumberFormat="1" applyFont="1" applyFill="1" applyBorder="1" applyAlignment="1">
      <alignment horizontal="center" vertical="center"/>
    </xf>
    <xf numFmtId="169" fontId="108" fillId="0" borderId="324" xfId="0" applyNumberFormat="1" applyFont="1" applyBorder="1" applyAlignment="1">
      <alignment horizontal="center" vertical="center"/>
    </xf>
    <xf numFmtId="165" fontId="108" fillId="0" borderId="324" xfId="0" applyNumberFormat="1" applyFont="1" applyBorder="1" applyAlignment="1">
      <alignment horizontal="left" vertical="center"/>
    </xf>
    <xf numFmtId="166" fontId="108" fillId="0" borderId="324" xfId="0" applyNumberFormat="1" applyFont="1" applyBorder="1" applyAlignment="1">
      <alignment vertical="center"/>
    </xf>
    <xf numFmtId="166" fontId="44" fillId="0" borderId="324" xfId="0" applyNumberFormat="1" applyFont="1" applyBorder="1" applyAlignment="1">
      <alignment vertical="center"/>
    </xf>
    <xf numFmtId="197" fontId="150" fillId="0" borderId="324" xfId="0" applyNumberFormat="1" applyFont="1" applyBorder="1" applyAlignment="1">
      <alignment horizontal="right" vertical="center"/>
    </xf>
    <xf numFmtId="166" fontId="109" fillId="0" borderId="324" xfId="0" applyNumberFormat="1" applyFont="1" applyBorder="1" applyAlignment="1">
      <alignment vertical="center"/>
    </xf>
    <xf numFmtId="168" fontId="150" fillId="5" borderId="172" xfId="0" quotePrefix="1" applyNumberFormat="1" applyFont="1" applyFill="1" applyBorder="1" applyAlignment="1">
      <alignment horizontal="center" vertical="center"/>
    </xf>
    <xf numFmtId="168" fontId="63" fillId="5" borderId="379" xfId="0" quotePrefix="1" applyNumberFormat="1" applyFont="1" applyFill="1" applyBorder="1" applyAlignment="1">
      <alignment horizontal="center" vertical="center"/>
    </xf>
    <xf numFmtId="170" fontId="42" fillId="7" borderId="400" xfId="2" quotePrefix="1" applyNumberFormat="1" applyFont="1" applyFill="1" applyBorder="1" applyAlignment="1" applyProtection="1">
      <alignment horizontal="right" vertical="center"/>
    </xf>
    <xf numFmtId="168" fontId="52" fillId="5" borderId="172" xfId="0" applyNumberFormat="1" applyFont="1" applyFill="1" applyBorder="1" applyAlignment="1" applyProtection="1">
      <alignment horizontal="center" vertical="center"/>
      <protection locked="0"/>
    </xf>
    <xf numFmtId="168" fontId="52" fillId="5" borderId="359" xfId="0" applyNumberFormat="1" applyFont="1" applyFill="1" applyBorder="1" applyAlignment="1" applyProtection="1">
      <alignment horizontal="center" vertical="center"/>
      <protection locked="0"/>
    </xf>
    <xf numFmtId="187" fontId="74" fillId="7" borderId="300" xfId="0" applyNumberFormat="1" applyFont="1" applyFill="1" applyBorder="1" applyAlignment="1">
      <alignment horizontal="left" vertical="center"/>
    </xf>
    <xf numFmtId="188" fontId="74" fillId="7" borderId="304" xfId="0" applyNumberFormat="1" applyFont="1" applyFill="1" applyBorder="1" applyAlignment="1">
      <alignment horizontal="left" vertical="center"/>
    </xf>
    <xf numFmtId="189" fontId="74" fillId="7" borderId="307" xfId="0" applyNumberFormat="1" applyFont="1" applyFill="1" applyBorder="1" applyAlignment="1">
      <alignment horizontal="left" vertical="center"/>
    </xf>
    <xf numFmtId="197" fontId="74" fillId="7" borderId="429" xfId="0" applyNumberFormat="1" applyFont="1" applyFill="1" applyBorder="1" applyAlignment="1">
      <alignment horizontal="right" vertical="center"/>
    </xf>
    <xf numFmtId="197" fontId="74" fillId="7" borderId="422" xfId="0" applyNumberFormat="1" applyFont="1" applyFill="1" applyBorder="1" applyAlignment="1">
      <alignment horizontal="right" vertical="center"/>
    </xf>
    <xf numFmtId="197" fontId="74" fillId="7" borderId="327" xfId="0" applyNumberFormat="1" applyFont="1" applyFill="1" applyBorder="1" applyAlignment="1">
      <alignment horizontal="right" vertical="center"/>
    </xf>
    <xf numFmtId="188" fontId="43" fillId="0" borderId="135" xfId="0" applyNumberFormat="1" applyFont="1" applyBorder="1" applyAlignment="1" applyProtection="1">
      <alignment horizontal="left" vertical="center"/>
      <protection locked="0"/>
    </xf>
    <xf numFmtId="189" fontId="43" fillId="0" borderId="135" xfId="0" applyNumberFormat="1" applyFont="1" applyBorder="1" applyAlignment="1" applyProtection="1">
      <alignment horizontal="left" vertical="center"/>
      <protection locked="0"/>
    </xf>
    <xf numFmtId="188" fontId="100" fillId="0" borderId="131" xfId="2" applyNumberFormat="1" applyFont="1" applyFill="1" applyBorder="1" applyAlignment="1" applyProtection="1">
      <alignment horizontal="center" vertical="center"/>
      <protection locked="0"/>
    </xf>
    <xf numFmtId="189" fontId="100" fillId="0" borderId="131" xfId="2" applyNumberFormat="1" applyFont="1" applyFill="1" applyBorder="1" applyAlignment="1" applyProtection="1">
      <alignment horizontal="center" vertical="center"/>
      <protection locked="0"/>
    </xf>
    <xf numFmtId="195" fontId="242" fillId="35" borderId="217" xfId="2" quotePrefix="1" applyNumberFormat="1" applyFont="1" applyFill="1" applyBorder="1" applyAlignment="1" applyProtection="1">
      <alignment horizontal="center" vertical="center"/>
    </xf>
    <xf numFmtId="168" fontId="81" fillId="35" borderId="431" xfId="8" applyNumberFormat="1" applyFont="1" applyFill="1" applyBorder="1" applyAlignment="1" applyProtection="1">
      <alignment horizontal="center" vertical="center"/>
      <protection locked="0"/>
    </xf>
    <xf numFmtId="193" fontId="302" fillId="35" borderId="316" xfId="0" applyNumberFormat="1" applyFont="1" applyFill="1" applyBorder="1" applyAlignment="1">
      <alignment horizontal="right" vertical="center"/>
    </xf>
    <xf numFmtId="231" fontId="302" fillId="35" borderId="316" xfId="0" applyNumberFormat="1" applyFont="1" applyFill="1" applyBorder="1" applyAlignment="1">
      <alignment horizontal="right" vertical="center"/>
    </xf>
    <xf numFmtId="200" fontId="302" fillId="35" borderId="316" xfId="0" applyNumberFormat="1" applyFont="1" applyFill="1" applyBorder="1" applyAlignment="1">
      <alignment vertical="center"/>
    </xf>
    <xf numFmtId="166" fontId="302" fillId="35" borderId="316" xfId="0" quotePrefix="1" applyNumberFormat="1" applyFont="1" applyFill="1" applyBorder="1" applyAlignment="1">
      <alignment horizontal="right" vertical="center"/>
    </xf>
    <xf numFmtId="244" fontId="302" fillId="35" borderId="316" xfId="0" applyNumberFormat="1" applyFont="1" applyFill="1" applyBorder="1" applyAlignment="1">
      <alignment vertical="center"/>
    </xf>
    <xf numFmtId="14" fontId="302" fillId="35" borderId="378" xfId="0" applyNumberFormat="1" applyFont="1" applyFill="1" applyBorder="1" applyAlignment="1">
      <alignment horizontal="left" vertical="center"/>
    </xf>
    <xf numFmtId="164" fontId="133" fillId="38" borderId="374" xfId="7" applyNumberFormat="1" applyFont="1" applyFill="1" applyBorder="1" applyAlignment="1" applyProtection="1">
      <alignment horizontal="center" vertical="center"/>
    </xf>
    <xf numFmtId="166" fontId="305" fillId="20" borderId="374" xfId="0" applyNumberFormat="1" applyFont="1" applyFill="1" applyBorder="1" applyAlignment="1">
      <alignment horizontal="center" vertical="center"/>
    </xf>
    <xf numFmtId="166" fontId="135" fillId="10" borderId="374" xfId="0" applyNumberFormat="1" applyFont="1" applyFill="1" applyBorder="1" applyAlignment="1">
      <alignment horizontal="center" vertical="center"/>
    </xf>
    <xf numFmtId="3" fontId="306" fillId="5" borderId="324" xfId="0" applyNumberFormat="1" applyFont="1" applyFill="1" applyBorder="1" applyAlignment="1">
      <alignment vertical="center"/>
    </xf>
    <xf numFmtId="164" fontId="180" fillId="0" borderId="0" xfId="0" applyFont="1" applyAlignment="1" applyProtection="1">
      <alignment horizontal="left" vertical="top"/>
      <protection locked="0"/>
    </xf>
    <xf numFmtId="165" fontId="307" fillId="0" borderId="324" xfId="0" applyNumberFormat="1" applyFont="1" applyBorder="1" applyAlignment="1">
      <alignment vertical="center"/>
    </xf>
    <xf numFmtId="0" fontId="43" fillId="0" borderId="432" xfId="0" applyNumberFormat="1" applyFont="1" applyBorder="1" applyAlignment="1" applyProtection="1">
      <alignment horizontal="left" vertical="center"/>
      <protection locked="0"/>
    </xf>
    <xf numFmtId="197" fontId="43" fillId="0" borderId="433" xfId="0" applyNumberFormat="1" applyFont="1" applyBorder="1" applyAlignment="1" applyProtection="1">
      <alignment horizontal="right" vertical="center"/>
      <protection locked="0"/>
    </xf>
    <xf numFmtId="197" fontId="42" fillId="0" borderId="433" xfId="0" applyNumberFormat="1" applyFont="1" applyBorder="1" applyAlignment="1" applyProtection="1">
      <alignment horizontal="right" vertical="center"/>
      <protection locked="0"/>
    </xf>
    <xf numFmtId="0" fontId="43" fillId="0" borderId="432" xfId="0" applyNumberFormat="1" applyFont="1" applyBorder="1" applyAlignment="1" applyProtection="1">
      <alignment horizontal="right" vertical="center"/>
      <protection locked="0"/>
    </xf>
    <xf numFmtId="245" fontId="43" fillId="0" borderId="433" xfId="0" applyNumberFormat="1" applyFont="1" applyBorder="1" applyAlignment="1" applyProtection="1">
      <alignment horizontal="right" vertical="center"/>
      <protection locked="0"/>
    </xf>
    <xf numFmtId="197" fontId="124" fillId="0" borderId="433" xfId="0" applyNumberFormat="1" applyFont="1" applyBorder="1" applyAlignment="1" applyProtection="1">
      <alignment horizontal="right" vertical="center"/>
      <protection locked="0"/>
    </xf>
    <xf numFmtId="197" fontId="36" fillId="0" borderId="433" xfId="0" applyNumberFormat="1" applyFont="1" applyBorder="1" applyAlignment="1" applyProtection="1">
      <alignment horizontal="right" vertical="center"/>
      <protection locked="0"/>
    </xf>
    <xf numFmtId="175" fontId="42" fillId="0" borderId="76" xfId="5" applyNumberFormat="1" applyFont="1" applyBorder="1" applyAlignment="1" applyProtection="1">
      <alignment horizontal="right" vertical="center"/>
      <protection locked="0"/>
    </xf>
    <xf numFmtId="197" fontId="60" fillId="0" borderId="134" xfId="0" applyNumberFormat="1" applyFont="1" applyBorder="1" applyAlignment="1" applyProtection="1">
      <alignment horizontal="right" vertical="center"/>
      <protection locked="0"/>
    </xf>
    <xf numFmtId="0" fontId="60" fillId="0" borderId="132" xfId="0" applyNumberFormat="1" applyFont="1" applyBorder="1" applyAlignment="1" applyProtection="1">
      <alignment horizontal="right" vertical="center"/>
      <protection locked="0"/>
    </xf>
    <xf numFmtId="165" fontId="46" fillId="15" borderId="329" xfId="0" applyNumberFormat="1" applyFont="1" applyFill="1" applyBorder="1" applyAlignment="1" applyProtection="1">
      <alignment horizontal="center" vertical="center"/>
      <protection locked="0"/>
    </xf>
    <xf numFmtId="165" fontId="46" fillId="15" borderId="330" xfId="0" applyNumberFormat="1" applyFont="1" applyFill="1" applyBorder="1" applyAlignment="1" applyProtection="1">
      <alignment horizontal="center" vertical="center"/>
      <protection locked="0"/>
    </xf>
    <xf numFmtId="5" fontId="43" fillId="15" borderId="338" xfId="6" applyNumberFormat="1" applyFont="1" applyFill="1" applyBorder="1" applyAlignment="1" applyProtection="1">
      <alignment horizontal="center" vertical="center"/>
      <protection locked="0"/>
    </xf>
    <xf numFmtId="5" fontId="43" fillId="15" borderId="339" xfId="6" applyNumberFormat="1" applyFont="1" applyFill="1" applyBorder="1" applyAlignment="1" applyProtection="1">
      <alignment horizontal="center" vertical="center"/>
      <protection locked="0"/>
    </xf>
    <xf numFmtId="5" fontId="48" fillId="12" borderId="350" xfId="6" applyNumberFormat="1" applyFont="1" applyFill="1" applyBorder="1" applyAlignment="1" applyProtection="1">
      <alignment vertical="center"/>
    </xf>
    <xf numFmtId="5" fontId="48" fillId="12" borderId="344" xfId="6" applyNumberFormat="1" applyFont="1" applyFill="1" applyBorder="1" applyAlignment="1" applyProtection="1">
      <alignment vertical="center"/>
    </xf>
    <xf numFmtId="5" fontId="48" fillId="12" borderId="345" xfId="6" applyNumberFormat="1" applyFont="1" applyFill="1" applyBorder="1" applyAlignment="1" applyProtection="1">
      <alignment vertical="center"/>
    </xf>
    <xf numFmtId="5" fontId="48" fillId="12" borderId="331" xfId="6" applyNumberFormat="1" applyFont="1" applyFill="1" applyBorder="1" applyAlignment="1" applyProtection="1">
      <alignment vertical="center"/>
    </xf>
    <xf numFmtId="5" fontId="48" fillId="12" borderId="332" xfId="6" applyNumberFormat="1" applyFont="1" applyFill="1" applyBorder="1" applyAlignment="1" applyProtection="1">
      <alignment vertical="center"/>
    </xf>
    <xf numFmtId="5" fontId="48" fillId="12" borderId="333" xfId="6" applyNumberFormat="1" applyFont="1" applyFill="1" applyBorder="1" applyAlignment="1" applyProtection="1">
      <alignment vertical="center"/>
    </xf>
    <xf numFmtId="6" fontId="48" fillId="7" borderId="334" xfId="6" applyNumberFormat="1" applyFont="1" applyFill="1" applyBorder="1" applyAlignment="1" applyProtection="1">
      <alignment vertical="center"/>
    </xf>
    <xf numFmtId="6" fontId="48" fillId="7" borderId="335" xfId="6" applyNumberFormat="1" applyFont="1" applyFill="1" applyBorder="1" applyAlignment="1" applyProtection="1">
      <alignment vertical="center"/>
    </xf>
    <xf numFmtId="6" fontId="48" fillId="7" borderId="336" xfId="6" applyNumberFormat="1" applyFont="1" applyFill="1" applyBorder="1" applyAlignment="1" applyProtection="1">
      <alignment vertical="center"/>
    </xf>
    <xf numFmtId="5" fontId="48" fillId="7" borderId="328" xfId="6" applyNumberFormat="1" applyFont="1" applyFill="1" applyBorder="1" applyAlignment="1" applyProtection="1">
      <alignment vertical="center"/>
    </xf>
    <xf numFmtId="5" fontId="48" fillId="7" borderId="329" xfId="6" applyNumberFormat="1" applyFont="1" applyFill="1" applyBorder="1" applyAlignment="1" applyProtection="1">
      <alignment vertical="center"/>
    </xf>
    <xf numFmtId="5" fontId="48" fillId="7" borderId="330" xfId="6" applyNumberFormat="1" applyFont="1" applyFill="1" applyBorder="1" applyAlignment="1" applyProtection="1">
      <alignment vertical="center"/>
    </xf>
    <xf numFmtId="5" fontId="48" fillId="7" borderId="346" xfId="6" applyNumberFormat="1" applyFont="1" applyFill="1" applyBorder="1" applyAlignment="1" applyProtection="1">
      <alignment horizontal="center" vertical="center"/>
    </xf>
    <xf numFmtId="5" fontId="48" fillId="7" borderId="347" xfId="6" applyNumberFormat="1" applyFont="1" applyFill="1" applyBorder="1" applyAlignment="1" applyProtection="1">
      <alignment horizontal="center" vertical="center"/>
    </xf>
    <xf numFmtId="5" fontId="74" fillId="15" borderId="344" xfId="6" applyNumberFormat="1" applyFont="1" applyFill="1" applyBorder="1" applyAlignment="1" applyProtection="1">
      <alignment vertical="center"/>
      <protection locked="0"/>
    </xf>
    <xf numFmtId="5" fontId="74" fillId="15" borderId="345" xfId="6" applyNumberFormat="1" applyFont="1" applyFill="1" applyBorder="1" applyAlignment="1" applyProtection="1">
      <alignment vertical="center"/>
      <protection locked="0"/>
    </xf>
    <xf numFmtId="164" fontId="298" fillId="0" borderId="343" xfId="0" applyFont="1" applyBorder="1" applyAlignment="1">
      <alignment horizontal="center" vertical="center"/>
    </xf>
    <xf numFmtId="169" fontId="48" fillId="6" borderId="354" xfId="0" applyNumberFormat="1" applyFont="1" applyFill="1" applyBorder="1" applyAlignment="1">
      <alignment horizontal="left" vertical="center"/>
    </xf>
    <xf numFmtId="164" fontId="298" fillId="0" borderId="342" xfId="0" applyFont="1" applyBorder="1" applyAlignment="1">
      <alignment horizontal="center" vertical="center"/>
    </xf>
    <xf numFmtId="169" fontId="48" fillId="6" borderId="355" xfId="0" applyNumberFormat="1" applyFont="1" applyFill="1" applyBorder="1" applyAlignment="1">
      <alignment horizontal="left" vertical="center"/>
    </xf>
    <xf numFmtId="169" fontId="48" fillId="6" borderId="355" xfId="0" quotePrefix="1" applyNumberFormat="1" applyFont="1" applyFill="1" applyBorder="1" applyAlignment="1">
      <alignment horizontal="left" vertical="center"/>
    </xf>
    <xf numFmtId="169" fontId="48" fillId="7" borderId="99" xfId="0" applyNumberFormat="1" applyFont="1" applyFill="1" applyBorder="1" applyAlignment="1">
      <alignment vertical="center"/>
    </xf>
    <xf numFmtId="169" fontId="35" fillId="0" borderId="0" xfId="0" applyNumberFormat="1" applyFont="1" applyAlignment="1">
      <alignment horizontal="left" vertical="center"/>
    </xf>
    <xf numFmtId="169" fontId="35" fillId="0" borderId="0" xfId="0" applyNumberFormat="1" applyFont="1" applyAlignment="1">
      <alignment horizontal="right" vertical="center"/>
    </xf>
    <xf numFmtId="164" fontId="298" fillId="0" borderId="92" xfId="0" applyFont="1" applyBorder="1" applyAlignment="1">
      <alignment horizontal="center" vertical="center"/>
    </xf>
    <xf numFmtId="164" fontId="298" fillId="0" borderId="102" xfId="0" applyFont="1" applyBorder="1" applyAlignment="1">
      <alignment horizontal="center" vertical="center"/>
    </xf>
    <xf numFmtId="174" fontId="158" fillId="0" borderId="0" xfId="0" quotePrefix="1" applyNumberFormat="1" applyFont="1" applyAlignment="1">
      <alignment horizontal="left" vertical="center"/>
    </xf>
    <xf numFmtId="164" fontId="103" fillId="7" borderId="99" xfId="0" applyFont="1" applyFill="1" applyBorder="1" applyAlignment="1">
      <alignment horizontal="center" vertical="center"/>
    </xf>
    <xf numFmtId="248" fontId="48" fillId="7" borderId="102" xfId="0" applyNumberFormat="1" applyFont="1" applyFill="1" applyBorder="1" applyAlignment="1">
      <alignment horizontal="left" vertical="center"/>
    </xf>
    <xf numFmtId="168" fontId="9" fillId="0" borderId="0" xfId="0" applyNumberFormat="1" applyFont="1" applyAlignment="1">
      <alignment vertical="center"/>
    </xf>
    <xf numFmtId="164" fontId="105" fillId="0" borderId="351" xfId="0" applyFont="1" applyBorder="1" applyAlignment="1">
      <alignment horizontal="center" vertical="center"/>
    </xf>
    <xf numFmtId="246" fontId="48" fillId="0" borderId="352" xfId="0" applyNumberFormat="1" applyFont="1" applyBorder="1" applyAlignment="1">
      <alignment horizontal="left" vertical="center"/>
    </xf>
    <xf numFmtId="164" fontId="105" fillId="0" borderId="343" xfId="0" applyFont="1" applyBorder="1" applyAlignment="1">
      <alignment horizontal="center" vertical="center"/>
    </xf>
    <xf numFmtId="247" fontId="48" fillId="0" borderId="357" xfId="0" applyNumberFormat="1" applyFont="1" applyBorder="1" applyAlignment="1">
      <alignment horizontal="left" vertical="center"/>
    </xf>
    <xf numFmtId="169" fontId="74" fillId="6" borderId="354" xfId="0" applyNumberFormat="1" applyFont="1" applyFill="1" applyBorder="1" applyAlignment="1">
      <alignment horizontal="left" vertical="center"/>
    </xf>
    <xf numFmtId="164" fontId="298" fillId="0" borderId="99" xfId="0" applyFont="1" applyBorder="1" applyAlignment="1">
      <alignment horizontal="center" vertical="center"/>
    </xf>
    <xf numFmtId="169" fontId="315" fillId="6" borderId="102" xfId="0" applyNumberFormat="1" applyFont="1" applyFill="1" applyBorder="1" applyAlignment="1">
      <alignment horizontal="left" vertical="center"/>
    </xf>
    <xf numFmtId="164" fontId="298" fillId="7" borderId="92" xfId="0" applyFont="1" applyFill="1" applyBorder="1" applyAlignment="1">
      <alignment horizontal="center" vertical="center"/>
    </xf>
    <xf numFmtId="5" fontId="48" fillId="7" borderId="337" xfId="2" applyNumberFormat="1" applyFont="1" applyFill="1" applyBorder="1" applyAlignment="1" applyProtection="1">
      <alignment horizontal="center" vertical="center"/>
    </xf>
    <xf numFmtId="5" fontId="48" fillId="7" borderId="338" xfId="2" applyNumberFormat="1" applyFont="1" applyFill="1" applyBorder="1" applyAlignment="1" applyProtection="1">
      <alignment horizontal="center" vertical="center"/>
    </xf>
    <xf numFmtId="5" fontId="48" fillId="7" borderId="339" xfId="2" applyNumberFormat="1" applyFont="1" applyFill="1" applyBorder="1" applyAlignment="1" applyProtection="1">
      <alignment horizontal="center" vertical="center"/>
    </xf>
    <xf numFmtId="14" fontId="11" fillId="0" borderId="434" xfId="0" applyNumberFormat="1" applyFont="1" applyBorder="1" applyAlignment="1">
      <alignment horizontal="center" vertical="center"/>
    </xf>
    <xf numFmtId="164" fontId="12" fillId="0" borderId="434" xfId="0" applyFont="1" applyBorder="1" applyAlignment="1">
      <alignment vertical="center"/>
    </xf>
    <xf numFmtId="164" fontId="5" fillId="0" borderId="434" xfId="0" applyFont="1" applyBorder="1" applyAlignment="1">
      <alignment horizontal="center" vertical="center"/>
    </xf>
    <xf numFmtId="168" fontId="8" fillId="0" borderId="434" xfId="0" applyNumberFormat="1" applyFont="1" applyBorder="1" applyAlignment="1">
      <alignment horizontal="center" vertical="center"/>
    </xf>
    <xf numFmtId="168" fontId="9" fillId="0" borderId="434" xfId="0" applyNumberFormat="1" applyFont="1" applyBorder="1" applyAlignment="1">
      <alignment vertical="center"/>
    </xf>
    <xf numFmtId="168" fontId="14" fillId="0" borderId="434" xfId="0" applyNumberFormat="1" applyFont="1" applyBorder="1" applyAlignment="1">
      <alignment vertical="center"/>
    </xf>
    <xf numFmtId="4" fontId="311" fillId="0" borderId="0" xfId="0" applyNumberFormat="1" applyFont="1" applyAlignment="1">
      <alignment vertical="center"/>
    </xf>
    <xf numFmtId="164" fontId="310" fillId="0" borderId="0" xfId="0" applyFont="1" applyAlignment="1">
      <alignment horizontal="center"/>
    </xf>
    <xf numFmtId="164" fontId="311" fillId="0" borderId="0" xfId="0" applyFont="1" applyAlignment="1">
      <alignment vertical="center"/>
    </xf>
    <xf numFmtId="165" fontId="46" fillId="7" borderId="343" xfId="0" applyNumberFormat="1" applyFont="1" applyFill="1" applyBorder="1" applyAlignment="1">
      <alignment horizontal="right" vertical="center"/>
    </xf>
    <xf numFmtId="251" fontId="48" fillId="7" borderId="354" xfId="0" applyNumberFormat="1" applyFont="1" applyFill="1" applyBorder="1" applyAlignment="1">
      <alignment horizontal="left" vertical="center"/>
    </xf>
    <xf numFmtId="5" fontId="48" fillId="7" borderId="350" xfId="0" applyNumberFormat="1" applyFont="1" applyFill="1" applyBorder="1" applyAlignment="1">
      <alignment horizontal="center" vertical="center"/>
    </xf>
    <xf numFmtId="5" fontId="48" fillId="7" borderId="344" xfId="0" applyNumberFormat="1" applyFont="1" applyFill="1" applyBorder="1" applyAlignment="1">
      <alignment horizontal="center" vertical="center"/>
    </xf>
    <xf numFmtId="5" fontId="48" fillId="7" borderId="345" xfId="0" applyNumberFormat="1" applyFont="1" applyFill="1" applyBorder="1" applyAlignment="1">
      <alignment horizontal="center" vertical="center"/>
    </xf>
    <xf numFmtId="165" fontId="46" fillId="7" borderId="99" xfId="0" applyNumberFormat="1" applyFont="1" applyFill="1" applyBorder="1" applyAlignment="1">
      <alignment horizontal="right" vertical="center"/>
    </xf>
    <xf numFmtId="251" fontId="48" fillId="7" borderId="353" xfId="0" applyNumberFormat="1" applyFont="1" applyFill="1" applyBorder="1" applyAlignment="1">
      <alignment horizontal="left" vertical="center"/>
    </xf>
    <xf numFmtId="5" fontId="48" fillId="7" borderId="334" xfId="0" applyNumberFormat="1" applyFont="1" applyFill="1" applyBorder="1" applyAlignment="1">
      <alignment horizontal="center" vertical="center"/>
    </xf>
    <xf numFmtId="5" fontId="48" fillId="7" borderId="335" xfId="0" applyNumberFormat="1" applyFont="1" applyFill="1" applyBorder="1" applyAlignment="1">
      <alignment horizontal="center" vertical="center"/>
    </xf>
    <xf numFmtId="5" fontId="48" fillId="7" borderId="336" xfId="0" applyNumberFormat="1" applyFont="1" applyFill="1" applyBorder="1" applyAlignment="1">
      <alignment horizontal="center" vertical="center"/>
    </xf>
    <xf numFmtId="164" fontId="54" fillId="0" borderId="0" xfId="0" applyFont="1" applyAlignment="1">
      <alignment horizontal="center" vertical="center"/>
    </xf>
    <xf numFmtId="5" fontId="313" fillId="35" borderId="92" xfId="0" applyNumberFormat="1" applyFont="1" applyFill="1" applyBorder="1" applyAlignment="1">
      <alignment horizontal="right" vertical="center"/>
    </xf>
    <xf numFmtId="5" fontId="48" fillId="23" borderId="343" xfId="0" applyNumberFormat="1" applyFont="1" applyFill="1" applyBorder="1" applyAlignment="1">
      <alignment horizontal="right" vertical="center"/>
    </xf>
    <xf numFmtId="251" fontId="48" fillId="23" borderId="354" xfId="0" applyNumberFormat="1" applyFont="1" applyFill="1" applyBorder="1" applyAlignment="1">
      <alignment vertical="center"/>
    </xf>
    <xf numFmtId="251" fontId="121" fillId="23" borderId="357" xfId="0" applyNumberFormat="1" applyFont="1" applyFill="1" applyBorder="1" applyAlignment="1">
      <alignment horizontal="center" vertical="center"/>
    </xf>
    <xf numFmtId="5" fontId="48" fillId="23" borderId="349" xfId="0" applyNumberFormat="1" applyFont="1" applyFill="1" applyBorder="1" applyAlignment="1">
      <alignment horizontal="right" vertical="center"/>
    </xf>
    <xf numFmtId="251" fontId="48" fillId="23" borderId="353" xfId="0" applyNumberFormat="1" applyFont="1" applyFill="1" applyBorder="1" applyAlignment="1">
      <alignment vertical="center"/>
    </xf>
    <xf numFmtId="251" fontId="121" fillId="23" borderId="358" xfId="0" applyNumberFormat="1" applyFont="1" applyFill="1" applyBorder="1" applyAlignment="1">
      <alignment horizontal="center" vertical="center"/>
    </xf>
    <xf numFmtId="164" fontId="163" fillId="0" borderId="0" xfId="0" applyFont="1" applyAlignment="1">
      <alignment horizontal="center" vertical="center"/>
    </xf>
    <xf numFmtId="165" fontId="43" fillId="0" borderId="0" xfId="0" applyNumberFormat="1" applyFont="1" applyAlignment="1">
      <alignment horizontal="right" vertical="center"/>
    </xf>
    <xf numFmtId="8" fontId="43" fillId="0" borderId="0" xfId="0" applyNumberFormat="1" applyFont="1" applyAlignment="1">
      <alignment horizontal="right" vertical="center"/>
    </xf>
    <xf numFmtId="166" fontId="48" fillId="0" borderId="0" xfId="0" applyNumberFormat="1" applyFont="1" applyAlignment="1">
      <alignment vertical="center"/>
    </xf>
    <xf numFmtId="166" fontId="35" fillId="0" borderId="0" xfId="0" applyNumberFormat="1" applyFont="1" applyAlignment="1">
      <alignment vertical="center"/>
    </xf>
    <xf numFmtId="166" fontId="121" fillId="0" borderId="0" xfId="0" applyNumberFormat="1" applyFont="1" applyAlignment="1">
      <alignment horizontal="center" vertical="center"/>
    </xf>
    <xf numFmtId="169" fontId="48" fillId="7" borderId="104" xfId="0" applyNumberFormat="1" applyFont="1" applyFill="1" applyBorder="1" applyAlignment="1">
      <alignment vertical="center"/>
    </xf>
    <xf numFmtId="5" fontId="48" fillId="7" borderId="348" xfId="6" applyNumberFormat="1" applyFont="1" applyFill="1" applyBorder="1" applyAlignment="1" applyProtection="1">
      <alignment horizontal="center" vertical="center"/>
    </xf>
    <xf numFmtId="164" fontId="298" fillId="0" borderId="349" xfId="0" applyFont="1" applyBorder="1" applyAlignment="1">
      <alignment horizontal="center" vertical="center"/>
    </xf>
    <xf numFmtId="169" fontId="48" fillId="0" borderId="353" xfId="0" applyNumberFormat="1" applyFont="1" applyBorder="1" applyAlignment="1">
      <alignment horizontal="left" vertical="center"/>
    </xf>
    <xf numFmtId="5" fontId="48" fillId="7" borderId="346" xfId="2" applyNumberFormat="1" applyFont="1" applyFill="1" applyBorder="1" applyAlignment="1" applyProtection="1">
      <alignment horizontal="center" vertical="center"/>
    </xf>
    <xf numFmtId="5" fontId="48" fillId="7" borderId="347" xfId="2" applyNumberFormat="1" applyFont="1" applyFill="1" applyBorder="1" applyAlignment="1" applyProtection="1">
      <alignment horizontal="center" vertical="center"/>
    </xf>
    <xf numFmtId="5" fontId="48" fillId="7" borderId="348" xfId="2" applyNumberFormat="1" applyFont="1" applyFill="1" applyBorder="1" applyAlignment="1" applyProtection="1">
      <alignment horizontal="center" vertical="center"/>
    </xf>
    <xf numFmtId="165" fontId="46" fillId="0" borderId="253" xfId="0" applyNumberFormat="1" applyFont="1" applyBorder="1" applyAlignment="1">
      <alignment horizontal="left" vertical="center"/>
    </xf>
    <xf numFmtId="180" fontId="83" fillId="15" borderId="338" xfId="0" applyNumberFormat="1" applyFont="1" applyFill="1" applyBorder="1" applyAlignment="1" applyProtection="1">
      <alignment horizontal="center" vertical="center"/>
      <protection locked="0"/>
    </xf>
    <xf numFmtId="180" fontId="83" fillId="15" borderId="339" xfId="0" applyNumberFormat="1" applyFont="1" applyFill="1" applyBorder="1" applyAlignment="1" applyProtection="1">
      <alignment horizontal="center" vertical="center"/>
      <protection locked="0"/>
    </xf>
    <xf numFmtId="182" fontId="46" fillId="15" borderId="335" xfId="6" quotePrefix="1" applyNumberFormat="1" applyFont="1" applyFill="1" applyBorder="1" applyAlignment="1" applyProtection="1">
      <alignment horizontal="center" vertical="center"/>
      <protection locked="0"/>
    </xf>
    <xf numFmtId="182" fontId="46" fillId="15" borderId="336" xfId="6" quotePrefix="1" applyNumberFormat="1" applyFont="1" applyFill="1" applyBorder="1" applyAlignment="1" applyProtection="1">
      <alignment horizontal="center" vertical="center"/>
      <protection locked="0"/>
    </xf>
    <xf numFmtId="169" fontId="43" fillId="7" borderId="253" xfId="0" applyNumberFormat="1" applyFont="1" applyFill="1" applyBorder="1" applyAlignment="1">
      <alignment horizontal="left" vertical="center"/>
    </xf>
    <xf numFmtId="5" fontId="309" fillId="32" borderId="337" xfId="2" applyNumberFormat="1" applyFont="1" applyFill="1" applyBorder="1" applyAlignment="1" applyProtection="1">
      <alignment horizontal="center" vertical="center"/>
    </xf>
    <xf numFmtId="5" fontId="309" fillId="32" borderId="338" xfId="2" applyNumberFormat="1" applyFont="1" applyFill="1" applyBorder="1" applyAlignment="1" applyProtection="1">
      <alignment horizontal="center" vertical="center"/>
    </xf>
    <xf numFmtId="164" fontId="162" fillId="32" borderId="92" xfId="0" applyFont="1" applyFill="1" applyBorder="1" applyAlignment="1">
      <alignment horizontal="center" vertical="center"/>
    </xf>
    <xf numFmtId="250" fontId="316" fillId="32" borderId="253" xfId="0" applyNumberFormat="1" applyFont="1" applyFill="1" applyBorder="1" applyAlignment="1">
      <alignment horizontal="left" vertical="center"/>
    </xf>
    <xf numFmtId="5" fontId="309" fillId="32" borderId="435" xfId="2" applyNumberFormat="1" applyFont="1" applyFill="1" applyBorder="1" applyAlignment="1" applyProtection="1">
      <alignment horizontal="center" vertical="center"/>
    </xf>
    <xf numFmtId="5" fontId="46" fillId="15" borderId="347" xfId="6" applyNumberFormat="1" applyFont="1" applyFill="1" applyBorder="1" applyAlignment="1" applyProtection="1">
      <alignment vertical="center"/>
      <protection locked="0"/>
    </xf>
    <xf numFmtId="5" fontId="46" fillId="15" borderId="348" xfId="6" applyNumberFormat="1" applyFont="1" applyFill="1" applyBorder="1" applyAlignment="1" applyProtection="1">
      <alignment vertical="center"/>
      <protection locked="0"/>
    </xf>
    <xf numFmtId="164" fontId="298" fillId="7" borderId="99" xfId="0" applyFont="1" applyFill="1" applyBorder="1" applyAlignment="1">
      <alignment horizontal="center" vertical="center"/>
    </xf>
    <xf numFmtId="169" fontId="48" fillId="7" borderId="102" xfId="0" applyNumberFormat="1" applyFont="1" applyFill="1" applyBorder="1" applyAlignment="1">
      <alignment horizontal="left" vertical="center"/>
    </xf>
    <xf numFmtId="165" fontId="124" fillId="7" borderId="346" xfId="0" applyNumberFormat="1" applyFont="1" applyFill="1" applyBorder="1" applyAlignment="1" applyProtection="1">
      <alignment horizontal="center" vertical="center"/>
      <protection locked="0"/>
    </xf>
    <xf numFmtId="165" fontId="124" fillId="7" borderId="347" xfId="0" applyNumberFormat="1" applyFont="1" applyFill="1" applyBorder="1" applyAlignment="1" applyProtection="1">
      <alignment horizontal="center" vertical="center"/>
      <protection locked="0"/>
    </xf>
    <xf numFmtId="165" fontId="124" fillId="7" borderId="348" xfId="0" applyNumberFormat="1" applyFont="1" applyFill="1" applyBorder="1" applyAlignment="1" applyProtection="1">
      <alignment horizontal="center" vertical="center"/>
      <protection locked="0"/>
    </xf>
    <xf numFmtId="172" fontId="82" fillId="35" borderId="253" xfId="0" applyNumberFormat="1" applyFont="1" applyFill="1" applyBorder="1" applyAlignment="1">
      <alignment vertical="center"/>
    </xf>
    <xf numFmtId="195" fontId="242" fillId="35" borderId="253" xfId="2" quotePrefix="1" applyNumberFormat="1" applyFont="1" applyFill="1" applyBorder="1" applyAlignment="1" applyProtection="1">
      <alignment horizontal="center" vertical="center"/>
    </xf>
    <xf numFmtId="168" fontId="81" fillId="35" borderId="254" xfId="8" applyNumberFormat="1" applyFont="1" applyFill="1" applyBorder="1" applyAlignment="1" applyProtection="1">
      <alignment horizontal="center" vertical="center"/>
      <protection locked="0"/>
    </xf>
    <xf numFmtId="183" fontId="103" fillId="0" borderId="342" xfId="0" applyNumberFormat="1" applyFont="1" applyBorder="1" applyAlignment="1">
      <alignment vertical="center"/>
    </xf>
    <xf numFmtId="249" fontId="48" fillId="0" borderId="436" xfId="0" applyNumberFormat="1" applyFont="1" applyBorder="1" applyAlignment="1">
      <alignment horizontal="left" vertical="center"/>
    </xf>
    <xf numFmtId="251" fontId="48" fillId="23" borderId="354" xfId="0" applyNumberFormat="1" applyFont="1" applyFill="1" applyBorder="1" applyAlignment="1">
      <alignment horizontal="left" vertical="center"/>
    </xf>
    <xf numFmtId="251" fontId="48" fillId="23" borderId="353" xfId="0" applyNumberFormat="1" applyFont="1" applyFill="1" applyBorder="1" applyAlignment="1">
      <alignment horizontal="left" vertical="center"/>
    </xf>
    <xf numFmtId="166" fontId="44" fillId="7" borderId="440" xfId="2" applyNumberFormat="1" applyFont="1" applyFill="1" applyBorder="1" applyAlignment="1" applyProtection="1">
      <alignment horizontal="right" vertical="center"/>
    </xf>
    <xf numFmtId="166" fontId="50" fillId="7" borderId="441" xfId="0" applyNumberFormat="1" applyFont="1" applyFill="1" applyBorder="1" applyAlignment="1">
      <alignment horizontal="right" vertical="center"/>
    </xf>
    <xf numFmtId="166" fontId="86" fillId="7" borderId="442" xfId="0" applyNumberFormat="1" applyFont="1" applyFill="1" applyBorder="1" applyAlignment="1">
      <alignment horizontal="right" vertical="center"/>
    </xf>
    <xf numFmtId="0" fontId="42" fillId="7" borderId="375" xfId="0" applyNumberFormat="1" applyFont="1" applyFill="1" applyBorder="1" applyAlignment="1">
      <alignment horizontal="center" vertical="center" textRotation="90"/>
    </xf>
    <xf numFmtId="166" fontId="44" fillId="7" borderId="444" xfId="2" applyNumberFormat="1" applyFont="1" applyFill="1" applyBorder="1" applyAlignment="1" applyProtection="1">
      <alignment horizontal="right" vertical="center"/>
    </xf>
    <xf numFmtId="166" fontId="50" fillId="7" borderId="445" xfId="0" applyNumberFormat="1" applyFont="1" applyFill="1" applyBorder="1" applyAlignment="1">
      <alignment horizontal="right" vertical="center"/>
    </xf>
    <xf numFmtId="166" fontId="86" fillId="7" borderId="379" xfId="0" quotePrefix="1" applyNumberFormat="1" applyFont="1" applyFill="1" applyBorder="1" applyAlignment="1">
      <alignment horizontal="right" vertical="center"/>
    </xf>
    <xf numFmtId="164" fontId="32" fillId="0" borderId="320" xfId="0" applyFont="1" applyBorder="1" applyAlignment="1">
      <alignment vertical="center"/>
    </xf>
    <xf numFmtId="164" fontId="125" fillId="0" borderId="446" xfId="0" applyFont="1" applyBorder="1" applyAlignment="1">
      <alignment horizontal="right" vertical="center"/>
    </xf>
    <xf numFmtId="8" fontId="126" fillId="0" borderId="193" xfId="1" applyNumberFormat="1" applyFont="1" applyFill="1" applyBorder="1" applyAlignment="1" applyProtection="1">
      <alignment horizontal="right" vertical="center"/>
    </xf>
    <xf numFmtId="164" fontId="32" fillId="0" borderId="446" xfId="0" quotePrefix="1" applyFont="1" applyBorder="1" applyAlignment="1">
      <alignment horizontal="center" vertical="center"/>
    </xf>
    <xf numFmtId="164" fontId="183" fillId="7" borderId="447" xfId="0" applyFont="1" applyFill="1" applyBorder="1" applyAlignment="1">
      <alignment horizontal="center" vertical="center"/>
    </xf>
    <xf numFmtId="174" fontId="42" fillId="7" borderId="38" xfId="0" quotePrefix="1" applyNumberFormat="1" applyFont="1" applyFill="1" applyBorder="1" applyAlignment="1">
      <alignment horizontal="right" vertical="center"/>
    </xf>
    <xf numFmtId="170" fontId="42" fillId="7" borderId="448" xfId="2" quotePrefix="1" applyNumberFormat="1" applyFont="1" applyFill="1" applyBorder="1" applyAlignment="1" applyProtection="1">
      <alignment horizontal="right" vertical="center"/>
    </xf>
    <xf numFmtId="166" fontId="44" fillId="7" borderId="449" xfId="0" quotePrefix="1" applyNumberFormat="1" applyFont="1" applyFill="1" applyBorder="1" applyAlignment="1">
      <alignment horizontal="right" vertical="center"/>
    </xf>
    <xf numFmtId="166" fontId="158" fillId="7" borderId="438" xfId="0" applyNumberFormat="1" applyFont="1" applyFill="1" applyBorder="1" applyAlignment="1">
      <alignment horizontal="right" vertical="center"/>
    </xf>
    <xf numFmtId="197" fontId="74" fillId="7" borderId="450" xfId="0" applyNumberFormat="1" applyFont="1" applyFill="1" applyBorder="1" applyAlignment="1">
      <alignment horizontal="right" vertical="center"/>
    </xf>
    <xf numFmtId="169" fontId="28" fillId="9" borderId="375" xfId="0" applyNumberFormat="1" applyFont="1" applyFill="1" applyBorder="1" applyAlignment="1">
      <alignment horizontal="left" vertical="center"/>
    </xf>
    <xf numFmtId="191" fontId="44" fillId="9" borderId="324" xfId="0" applyNumberFormat="1" applyFont="1" applyFill="1" applyBorder="1" applyAlignment="1">
      <alignment horizontal="center" vertical="center"/>
    </xf>
    <xf numFmtId="243" fontId="44" fillId="9" borderId="172" xfId="0" applyNumberFormat="1" applyFont="1" applyFill="1" applyBorder="1" applyAlignment="1">
      <alignment horizontal="center" vertical="center"/>
    </xf>
    <xf numFmtId="166" fontId="28" fillId="9" borderId="380" xfId="0" applyNumberFormat="1" applyFont="1" applyFill="1" applyBorder="1" applyAlignment="1">
      <alignment horizontal="center" vertical="center"/>
    </xf>
    <xf numFmtId="241" fontId="15" fillId="0" borderId="451" xfId="1" applyNumberFormat="1" applyFont="1" applyFill="1" applyBorder="1" applyAlignment="1" applyProtection="1">
      <alignment vertical="center"/>
    </xf>
    <xf numFmtId="165" fontId="44" fillId="9" borderId="324" xfId="0" applyNumberFormat="1" applyFont="1" applyFill="1" applyBorder="1" applyAlignment="1">
      <alignment vertical="center"/>
    </xf>
    <xf numFmtId="191" fontId="44" fillId="9" borderId="324" xfId="0" applyNumberFormat="1" applyFont="1" applyFill="1" applyBorder="1" applyAlignment="1">
      <alignment horizontal="left" vertical="center"/>
    </xf>
    <xf numFmtId="173" fontId="319" fillId="12" borderId="0" xfId="0" applyNumberFormat="1" applyFont="1" applyFill="1" applyAlignment="1">
      <alignment horizontal="right"/>
    </xf>
    <xf numFmtId="7" fontId="319" fillId="12" borderId="0" xfId="0" applyNumberFormat="1" applyFont="1" applyFill="1" applyAlignment="1">
      <alignment horizontal="right"/>
    </xf>
    <xf numFmtId="164" fontId="140" fillId="12" borderId="108" xfId="0" applyFont="1" applyFill="1" applyBorder="1" applyAlignment="1">
      <alignment horizontal="left" vertical="center"/>
    </xf>
    <xf numFmtId="164" fontId="28" fillId="0" borderId="61" xfId="0" applyFont="1" applyBorder="1" applyAlignment="1">
      <alignment vertical="center"/>
    </xf>
    <xf numFmtId="164" fontId="318" fillId="0" borderId="59" xfId="0" applyFont="1" applyBorder="1" applyAlignment="1">
      <alignment horizontal="center" vertical="center"/>
    </xf>
    <xf numFmtId="164" fontId="318" fillId="0" borderId="54" xfId="0" applyFont="1" applyBorder="1" applyAlignment="1">
      <alignment vertical="center"/>
    </xf>
    <xf numFmtId="7" fontId="318" fillId="0" borderId="59" xfId="1" applyNumberFormat="1" applyFont="1" applyFill="1" applyBorder="1" applyAlignment="1" applyProtection="1">
      <alignment vertical="center"/>
    </xf>
    <xf numFmtId="0" fontId="321" fillId="12" borderId="15" xfId="0" applyNumberFormat="1" applyFont="1" applyFill="1" applyBorder="1" applyAlignment="1">
      <alignment horizontal="left" vertical="center"/>
    </xf>
    <xf numFmtId="173" fontId="322" fillId="12" borderId="0" xfId="0" applyNumberFormat="1" applyFont="1" applyFill="1"/>
    <xf numFmtId="173" fontId="322" fillId="12" borderId="0" xfId="0" applyNumberFormat="1" applyFont="1" applyFill="1" applyAlignment="1">
      <alignment horizontal="center"/>
    </xf>
    <xf numFmtId="164" fontId="323" fillId="12" borderId="1" xfId="0" applyFont="1" applyFill="1" applyBorder="1" applyAlignment="1">
      <alignment vertical="center"/>
    </xf>
    <xf numFmtId="0" fontId="324" fillId="12" borderId="108" xfId="0" applyNumberFormat="1" applyFont="1" applyFill="1" applyBorder="1" applyAlignment="1">
      <alignment horizontal="left" vertical="center"/>
    </xf>
    <xf numFmtId="173" fontId="319" fillId="12" borderId="0" xfId="0" applyNumberFormat="1" applyFont="1" applyFill="1"/>
    <xf numFmtId="173" fontId="319" fillId="12" borderId="0" xfId="0" applyNumberFormat="1" applyFont="1" applyFill="1" applyAlignment="1">
      <alignment horizontal="center"/>
    </xf>
    <xf numFmtId="164" fontId="325" fillId="12" borderId="1" xfId="0" applyFont="1" applyFill="1" applyBorder="1" applyAlignment="1">
      <alignment vertical="center"/>
    </xf>
    <xf numFmtId="164" fontId="325" fillId="0" borderId="0" xfId="0" applyFont="1" applyAlignment="1">
      <alignment vertical="center"/>
    </xf>
    <xf numFmtId="0" fontId="326" fillId="12" borderId="0" xfId="0" applyNumberFormat="1" applyFont="1" applyFill="1" applyAlignment="1">
      <alignment horizontal="center"/>
    </xf>
    <xf numFmtId="173" fontId="30" fillId="12" borderId="0" xfId="0" applyNumberFormat="1" applyFont="1" applyFill="1"/>
    <xf numFmtId="173" fontId="137" fillId="23" borderId="452" xfId="0" quotePrefix="1" applyNumberFormat="1" applyFont="1" applyFill="1" applyBorder="1" applyAlignment="1" applyProtection="1">
      <alignment horizontal="center" vertical="center"/>
      <protection locked="0"/>
    </xf>
    <xf numFmtId="1" fontId="32" fillId="6" borderId="452" xfId="0" applyNumberFormat="1" applyFont="1" applyFill="1" applyBorder="1" applyAlignment="1" applyProtection="1">
      <alignment horizontal="center" vertical="center"/>
      <protection locked="0"/>
    </xf>
    <xf numFmtId="173" fontId="32" fillId="6" borderId="452" xfId="0" quotePrefix="1" applyNumberFormat="1" applyFont="1" applyFill="1" applyBorder="1" applyAlignment="1" applyProtection="1">
      <alignment horizontal="center" vertical="center"/>
      <protection locked="0"/>
    </xf>
    <xf numFmtId="173" fontId="32" fillId="14" borderId="452" xfId="0" quotePrefix="1" applyNumberFormat="1" applyFont="1" applyFill="1" applyBorder="1" applyAlignment="1" applyProtection="1">
      <alignment horizontal="center" vertical="center"/>
      <protection locked="0"/>
    </xf>
    <xf numFmtId="164" fontId="4" fillId="0" borderId="0" xfId="0" applyFont="1" applyAlignment="1">
      <alignment vertical="top"/>
    </xf>
    <xf numFmtId="0" fontId="321" fillId="12" borderId="15" xfId="0" applyNumberFormat="1" applyFont="1" applyFill="1" applyBorder="1" applyAlignment="1">
      <alignment horizontal="left" vertical="top"/>
    </xf>
    <xf numFmtId="190" fontId="133" fillId="5" borderId="287" xfId="0" applyNumberFormat="1" applyFont="1" applyFill="1" applyBorder="1" applyAlignment="1">
      <alignment vertical="center"/>
    </xf>
    <xf numFmtId="169" fontId="327" fillId="30" borderId="151" xfId="0" applyNumberFormat="1" applyFont="1" applyFill="1" applyBorder="1" applyAlignment="1" applyProtection="1">
      <alignment horizontal="center" vertical="center"/>
      <protection locked="0"/>
    </xf>
    <xf numFmtId="169" fontId="328" fillId="30" borderId="153" xfId="0" applyNumberFormat="1" applyFont="1" applyFill="1" applyBorder="1" applyAlignment="1" applyProtection="1">
      <alignment horizontal="center" vertical="center"/>
      <protection locked="0"/>
    </xf>
    <xf numFmtId="203" fontId="35" fillId="27" borderId="40" xfId="0" applyNumberFormat="1" applyFont="1" applyFill="1" applyBorder="1" applyAlignment="1">
      <alignment vertical="center"/>
    </xf>
    <xf numFmtId="206" fontId="35" fillId="27" borderId="40" xfId="0" applyNumberFormat="1" applyFont="1" applyFill="1" applyBorder="1" applyAlignment="1">
      <alignment vertical="center"/>
    </xf>
    <xf numFmtId="253" fontId="35" fillId="27" borderId="41" xfId="0" applyNumberFormat="1" applyFont="1" applyFill="1" applyBorder="1" applyAlignment="1">
      <alignment horizontal="left" vertical="center"/>
    </xf>
    <xf numFmtId="164" fontId="329" fillId="0" borderId="0" xfId="0" applyFont="1"/>
    <xf numFmtId="164" fontId="330" fillId="0" borderId="0" xfId="0" applyFont="1"/>
    <xf numFmtId="173" fontId="44" fillId="12" borderId="0" xfId="0" applyNumberFormat="1" applyFont="1" applyFill="1" applyAlignment="1" applyProtection="1">
      <alignment horizontal="right"/>
      <protection locked="0"/>
    </xf>
    <xf numFmtId="173" fontId="44" fillId="12" borderId="0" xfId="0" applyNumberFormat="1" applyFont="1" applyFill="1" applyAlignment="1" applyProtection="1">
      <alignment horizontal="right" vertical="center"/>
      <protection locked="0"/>
    </xf>
    <xf numFmtId="173" fontId="44" fillId="12" borderId="0" xfId="0" quotePrefix="1" applyNumberFormat="1" applyFont="1" applyFill="1" applyAlignment="1" applyProtection="1">
      <alignment horizontal="right" vertical="top"/>
      <protection locked="0"/>
    </xf>
    <xf numFmtId="201" fontId="133" fillId="0" borderId="434" xfId="0" applyNumberFormat="1" applyFont="1" applyBorder="1" applyAlignment="1">
      <alignment horizontal="center" vertical="center"/>
    </xf>
    <xf numFmtId="14" fontId="35" fillId="0" borderId="434" xfId="0" applyNumberFormat="1" applyFont="1" applyBorder="1" applyAlignment="1">
      <alignment horizontal="left" vertical="center"/>
    </xf>
    <xf numFmtId="252" fontId="35" fillId="0" borderId="434" xfId="0" applyNumberFormat="1" applyFont="1" applyBorder="1" applyAlignment="1">
      <alignment horizontal="center" vertical="center"/>
    </xf>
    <xf numFmtId="166" fontId="124" fillId="0" borderId="179" xfId="0" applyNumberFormat="1" applyFont="1" applyBorder="1" applyAlignment="1" applyProtection="1">
      <alignment horizontal="right" vertical="center"/>
      <protection locked="0"/>
    </xf>
    <xf numFmtId="166" fontId="124" fillId="0" borderId="69" xfId="0" applyNumberFormat="1" applyFont="1" applyBorder="1" applyAlignment="1" applyProtection="1">
      <alignment horizontal="right" vertical="center"/>
      <protection locked="0"/>
    </xf>
    <xf numFmtId="176" fontId="198" fillId="5" borderId="67" xfId="0" applyNumberFormat="1" applyFont="1" applyFill="1" applyBorder="1" applyAlignment="1">
      <alignment horizontal="center" vertical="center"/>
    </xf>
    <xf numFmtId="4" fontId="198" fillId="5" borderId="13" xfId="0" applyNumberFormat="1" applyFont="1" applyFill="1" applyBorder="1" applyAlignment="1">
      <alignment horizontal="right" vertical="center"/>
    </xf>
    <xf numFmtId="165" fontId="46" fillId="15" borderId="328" xfId="2" applyNumberFormat="1" applyFont="1" applyFill="1" applyBorder="1" applyAlignment="1" applyProtection="1">
      <alignment horizontal="center" vertical="center"/>
      <protection locked="0"/>
    </xf>
    <xf numFmtId="165" fontId="46" fillId="15" borderId="329" xfId="2" applyNumberFormat="1" applyFont="1" applyFill="1" applyBorder="1" applyAlignment="1" applyProtection="1">
      <alignment horizontal="center" vertical="center"/>
      <protection locked="0"/>
    </xf>
    <xf numFmtId="165" fontId="46" fillId="15" borderId="331" xfId="2" applyNumberFormat="1" applyFont="1" applyFill="1" applyBorder="1" applyAlignment="1" applyProtection="1">
      <alignment horizontal="center" vertical="center"/>
      <protection locked="0"/>
    </xf>
    <xf numFmtId="165" fontId="46" fillId="15" borderId="332" xfId="2" applyNumberFormat="1" applyFont="1" applyFill="1" applyBorder="1" applyAlignment="1" applyProtection="1">
      <alignment horizontal="center" vertical="center"/>
      <protection locked="0"/>
    </xf>
    <xf numFmtId="14" fontId="46" fillId="15" borderId="331" xfId="2" applyNumberFormat="1" applyFont="1" applyFill="1" applyBorder="1" applyAlignment="1" applyProtection="1">
      <alignment horizontal="center" vertical="center"/>
      <protection locked="0"/>
    </xf>
    <xf numFmtId="14" fontId="46" fillId="15" borderId="332" xfId="2" applyNumberFormat="1" applyFont="1" applyFill="1" applyBorder="1" applyAlignment="1" applyProtection="1">
      <alignment horizontal="center" vertical="center"/>
      <protection locked="0"/>
    </xf>
    <xf numFmtId="7" fontId="46" fillId="15" borderId="331" xfId="2" applyNumberFormat="1" applyFont="1" applyFill="1" applyBorder="1" applyAlignment="1" applyProtection="1">
      <alignment horizontal="center" vertical="center"/>
      <protection locked="0"/>
    </xf>
    <xf numFmtId="7" fontId="46" fillId="15" borderId="332" xfId="2" applyNumberFormat="1" applyFont="1" applyFill="1" applyBorder="1" applyAlignment="1" applyProtection="1">
      <alignment horizontal="center" vertical="center"/>
      <protection locked="0"/>
    </xf>
    <xf numFmtId="5" fontId="46" fillId="15" borderId="331" xfId="2" applyNumberFormat="1" applyFont="1" applyFill="1" applyBorder="1" applyAlignment="1" applyProtection="1">
      <alignment horizontal="center" vertical="center"/>
      <protection locked="0"/>
    </xf>
    <xf numFmtId="5" fontId="46" fillId="15" borderId="332" xfId="2" applyNumberFormat="1" applyFont="1" applyFill="1" applyBorder="1" applyAlignment="1" applyProtection="1">
      <alignment horizontal="center" vertical="center"/>
      <protection locked="0"/>
    </xf>
    <xf numFmtId="175" fontId="46" fillId="15" borderId="331" xfId="2" applyNumberFormat="1" applyFont="1" applyFill="1" applyBorder="1" applyAlignment="1" applyProtection="1">
      <alignment horizontal="center" vertical="center"/>
      <protection locked="0"/>
    </xf>
    <xf numFmtId="175" fontId="46" fillId="15" borderId="332" xfId="2" applyNumberFormat="1" applyFont="1" applyFill="1" applyBorder="1" applyAlignment="1" applyProtection="1">
      <alignment horizontal="center" vertical="center"/>
      <protection locked="0"/>
    </xf>
    <xf numFmtId="182" fontId="46" fillId="15" borderId="334" xfId="2" quotePrefix="1" applyNumberFormat="1" applyFont="1" applyFill="1" applyBorder="1" applyAlignment="1" applyProtection="1">
      <alignment horizontal="center" vertical="center"/>
      <protection locked="0"/>
    </xf>
    <xf numFmtId="182" fontId="46" fillId="15" borderId="335" xfId="2" quotePrefix="1" applyNumberFormat="1" applyFont="1" applyFill="1" applyBorder="1" applyAlignment="1" applyProtection="1">
      <alignment horizontal="center" vertical="center"/>
      <protection locked="0"/>
    </xf>
    <xf numFmtId="5" fontId="43" fillId="15" borderId="337" xfId="2" applyNumberFormat="1" applyFont="1" applyFill="1" applyBorder="1" applyAlignment="1" applyProtection="1">
      <alignment horizontal="center" vertical="center"/>
      <protection locked="0"/>
    </xf>
    <xf numFmtId="5" fontId="43" fillId="15" borderId="338" xfId="2" applyNumberFormat="1" applyFont="1" applyFill="1" applyBorder="1" applyAlignment="1" applyProtection="1">
      <alignment horizontal="center" vertical="center"/>
      <protection locked="0"/>
    </xf>
    <xf numFmtId="180" fontId="83" fillId="15" borderId="337" xfId="2" applyNumberFormat="1" applyFont="1" applyFill="1" applyBorder="1" applyAlignment="1" applyProtection="1">
      <alignment horizontal="center" vertical="center"/>
      <protection locked="0"/>
    </xf>
    <xf numFmtId="180" fontId="83" fillId="15" borderId="338" xfId="2" applyNumberFormat="1" applyFont="1" applyFill="1" applyBorder="1" applyAlignment="1" applyProtection="1">
      <alignment horizontal="center" vertical="center"/>
      <protection locked="0"/>
    </xf>
    <xf numFmtId="5" fontId="74" fillId="15" borderId="350" xfId="2" applyNumberFormat="1" applyFont="1" applyFill="1" applyBorder="1" applyAlignment="1" applyProtection="1">
      <alignment vertical="center"/>
      <protection locked="0"/>
    </xf>
    <xf numFmtId="5" fontId="74" fillId="15" borderId="344" xfId="2" applyNumberFormat="1" applyFont="1" applyFill="1" applyBorder="1" applyAlignment="1" applyProtection="1">
      <alignment vertical="center"/>
      <protection locked="0"/>
    </xf>
    <xf numFmtId="5" fontId="46" fillId="15" borderId="346" xfId="2" applyNumberFormat="1" applyFont="1" applyFill="1" applyBorder="1" applyAlignment="1" applyProtection="1">
      <alignment vertical="center"/>
      <protection locked="0"/>
    </xf>
    <xf numFmtId="5" fontId="46" fillId="15" borderId="347" xfId="2" applyNumberFormat="1" applyFont="1" applyFill="1" applyBorder="1" applyAlignment="1" applyProtection="1">
      <alignment vertical="center"/>
      <protection locked="0"/>
    </xf>
    <xf numFmtId="251" fontId="155" fillId="23" borderId="354" xfId="0" applyNumberFormat="1" applyFont="1" applyFill="1" applyBorder="1" applyAlignment="1">
      <alignment vertical="center"/>
    </xf>
    <xf numFmtId="251" fontId="155" fillId="23" borderId="353" xfId="0" applyNumberFormat="1" applyFont="1" applyFill="1" applyBorder="1" applyAlignment="1">
      <alignment vertical="center"/>
    </xf>
    <xf numFmtId="251" fontId="124" fillId="23" borderId="354" xfId="0" applyNumberFormat="1" applyFont="1" applyFill="1" applyBorder="1" applyAlignment="1">
      <alignment horizontal="center" vertical="center"/>
    </xf>
    <xf numFmtId="251" fontId="124" fillId="23" borderId="353" xfId="0" applyNumberFormat="1" applyFont="1" applyFill="1" applyBorder="1" applyAlignment="1">
      <alignment horizontal="center" vertical="center"/>
    </xf>
    <xf numFmtId="173" fontId="333" fillId="12" borderId="0" xfId="0" applyNumberFormat="1" applyFont="1" applyFill="1" applyAlignment="1" applyProtection="1">
      <alignment horizontal="left" vertical="center"/>
      <protection locked="0"/>
    </xf>
    <xf numFmtId="173" fontId="137" fillId="12" borderId="0" xfId="0" applyNumberFormat="1" applyFont="1" applyFill="1" applyAlignment="1" applyProtection="1">
      <alignment horizontal="left" vertical="center"/>
      <protection locked="0"/>
    </xf>
    <xf numFmtId="232" fontId="137" fillId="12" borderId="0" xfId="0" applyNumberFormat="1" applyFont="1" applyFill="1" applyAlignment="1" applyProtection="1">
      <alignment horizontal="left" vertical="center"/>
      <protection locked="0"/>
    </xf>
    <xf numFmtId="173" fontId="200" fillId="12" borderId="0" xfId="0" applyNumberFormat="1" applyFont="1" applyFill="1" applyAlignment="1" applyProtection="1">
      <alignment horizontal="right" vertical="center"/>
      <protection locked="0"/>
    </xf>
    <xf numFmtId="229" fontId="95" fillId="12" borderId="0" xfId="0" applyNumberFormat="1" applyFont="1" applyFill="1" applyAlignment="1" applyProtection="1">
      <alignment horizontal="right" vertical="center"/>
      <protection locked="0"/>
    </xf>
    <xf numFmtId="164" fontId="280" fillId="0" borderId="70" xfId="8" quotePrefix="1" applyFont="1" applyFill="1" applyBorder="1" applyProtection="1">
      <protection locked="0"/>
    </xf>
    <xf numFmtId="164" fontId="280" fillId="0" borderId="52" xfId="8" quotePrefix="1" applyFont="1" applyFill="1" applyBorder="1" applyProtection="1">
      <protection locked="0"/>
    </xf>
    <xf numFmtId="4" fontId="35" fillId="0" borderId="0" xfId="0" applyNumberFormat="1" applyFont="1" applyAlignment="1" applyProtection="1">
      <alignment vertical="center"/>
      <protection locked="0"/>
    </xf>
    <xf numFmtId="169" fontId="43" fillId="0" borderId="465" xfId="0" applyNumberFormat="1" applyFont="1" applyBorder="1" applyAlignment="1" applyProtection="1">
      <alignment horizontal="center" vertical="center"/>
      <protection locked="0"/>
    </xf>
    <xf numFmtId="0" fontId="43" fillId="0" borderId="466" xfId="0" applyNumberFormat="1" applyFont="1" applyBorder="1" applyAlignment="1" applyProtection="1">
      <alignment horizontal="left" vertical="center"/>
      <protection locked="0"/>
    </xf>
    <xf numFmtId="187" fontId="43" fillId="0" borderId="467" xfId="0" applyNumberFormat="1" applyFont="1" applyBorder="1" applyAlignment="1" applyProtection="1">
      <alignment horizontal="left" vertical="center"/>
      <protection locked="0"/>
    </xf>
    <xf numFmtId="197" fontId="42" fillId="0" borderId="468" xfId="0" quotePrefix="1" applyNumberFormat="1" applyFont="1" applyBorder="1" applyAlignment="1" applyProtection="1">
      <alignment horizontal="right" vertical="center"/>
      <protection locked="0"/>
    </xf>
    <xf numFmtId="0" fontId="43" fillId="0" borderId="465" xfId="0" applyNumberFormat="1" applyFont="1" applyBorder="1" applyAlignment="1" applyProtection="1">
      <alignment horizontal="center" vertical="center"/>
      <protection locked="0"/>
    </xf>
    <xf numFmtId="187" fontId="100" fillId="0" borderId="465" xfId="2" applyNumberFormat="1" applyFont="1" applyFill="1" applyBorder="1" applyAlignment="1" applyProtection="1">
      <alignment horizontal="center" vertical="center"/>
      <protection locked="0"/>
    </xf>
    <xf numFmtId="166" fontId="41" fillId="0" borderId="466" xfId="0" applyNumberFormat="1" applyFont="1" applyBorder="1" applyAlignment="1" applyProtection="1">
      <alignment horizontal="right" vertical="center"/>
      <protection locked="0"/>
    </xf>
    <xf numFmtId="166" fontId="100" fillId="0" borderId="469" xfId="0" applyNumberFormat="1" applyFont="1" applyBorder="1" applyAlignment="1" applyProtection="1">
      <alignment horizontal="right" vertical="center"/>
      <protection locked="0"/>
    </xf>
    <xf numFmtId="169" fontId="43" fillId="0" borderId="464" xfId="0" applyNumberFormat="1" applyFont="1" applyBorder="1" applyAlignment="1" applyProtection="1">
      <alignment horizontal="center" vertical="center"/>
      <protection locked="0"/>
    </xf>
    <xf numFmtId="0" fontId="43" fillId="0" borderId="470" xfId="0" applyNumberFormat="1" applyFont="1" applyBorder="1" applyAlignment="1" applyProtection="1">
      <alignment horizontal="left" vertical="center"/>
      <protection locked="0"/>
    </xf>
    <xf numFmtId="0" fontId="43" fillId="0" borderId="471" xfId="0" applyNumberFormat="1" applyFont="1" applyBorder="1" applyAlignment="1" applyProtection="1">
      <alignment horizontal="left" vertical="center"/>
      <protection locked="0"/>
    </xf>
    <xf numFmtId="197" fontId="42" fillId="0" borderId="472" xfId="0" quotePrefix="1" applyNumberFormat="1" applyFont="1" applyBorder="1" applyAlignment="1" applyProtection="1">
      <alignment horizontal="right" vertical="center"/>
      <protection locked="0"/>
    </xf>
    <xf numFmtId="0" fontId="43" fillId="0" borderId="464" xfId="0" applyNumberFormat="1" applyFont="1" applyBorder="1" applyAlignment="1" applyProtection="1">
      <alignment horizontal="center" vertical="center"/>
      <protection locked="0"/>
    </xf>
    <xf numFmtId="0" fontId="100" fillId="0" borderId="464" xfId="2" applyNumberFormat="1" applyFont="1" applyFill="1" applyBorder="1" applyAlignment="1" applyProtection="1">
      <alignment horizontal="center" vertical="center"/>
      <protection locked="0"/>
    </xf>
    <xf numFmtId="166" fontId="41" fillId="0" borderId="470" xfId="0" applyNumberFormat="1" applyFont="1" applyBorder="1" applyAlignment="1" applyProtection="1">
      <alignment horizontal="right" vertical="center"/>
      <protection locked="0"/>
    </xf>
    <xf numFmtId="166" fontId="100" fillId="0" borderId="473" xfId="0" applyNumberFormat="1" applyFont="1" applyBorder="1" applyAlignment="1" applyProtection="1">
      <alignment horizontal="right" vertical="center"/>
      <protection locked="0"/>
    </xf>
    <xf numFmtId="166" fontId="46" fillId="14" borderId="465" xfId="0" applyNumberFormat="1" applyFont="1" applyFill="1" applyBorder="1" applyAlignment="1" applyProtection="1">
      <alignment vertical="center"/>
      <protection locked="0"/>
    </xf>
    <xf numFmtId="166" fontId="46" fillId="14" borderId="464" xfId="0" applyNumberFormat="1" applyFont="1" applyFill="1" applyBorder="1" applyAlignment="1" applyProtection="1">
      <alignment vertical="center"/>
      <protection locked="0"/>
    </xf>
    <xf numFmtId="164" fontId="297" fillId="7" borderId="476" xfId="0" applyFont="1" applyFill="1" applyBorder="1" applyAlignment="1">
      <alignment horizontal="center" vertical="center"/>
    </xf>
    <xf numFmtId="234" fontId="52" fillId="7" borderId="477" xfId="0" applyNumberFormat="1" applyFont="1" applyFill="1" applyBorder="1" applyAlignment="1">
      <alignment horizontal="left" vertical="center"/>
    </xf>
    <xf numFmtId="166" fontId="50" fillId="7" borderId="461" xfId="0" applyNumberFormat="1" applyFont="1" applyFill="1" applyBorder="1" applyAlignment="1">
      <alignment horizontal="right" vertical="center"/>
    </xf>
    <xf numFmtId="166" fontId="86" fillId="7" borderId="463" xfId="0" quotePrefix="1" applyNumberFormat="1" applyFont="1" applyFill="1" applyBorder="1" applyAlignment="1">
      <alignment horizontal="right" vertical="center"/>
    </xf>
    <xf numFmtId="166" fontId="50" fillId="7" borderId="481" xfId="0" applyNumberFormat="1" applyFont="1" applyFill="1" applyBorder="1" applyAlignment="1">
      <alignment horizontal="right" vertical="center"/>
    </xf>
    <xf numFmtId="166" fontId="86" fillId="7" borderId="480" xfId="0" applyNumberFormat="1" applyFont="1" applyFill="1" applyBorder="1" applyAlignment="1">
      <alignment horizontal="right" vertical="center"/>
    </xf>
    <xf numFmtId="165" fontId="52" fillId="7" borderId="366" xfId="0" applyNumberFormat="1" applyFont="1" applyFill="1" applyBorder="1" applyAlignment="1">
      <alignment vertical="center"/>
    </xf>
    <xf numFmtId="164" fontId="107" fillId="0" borderId="483" xfId="0" quotePrefix="1" applyFont="1" applyBorder="1" applyAlignment="1" applyProtection="1">
      <alignment horizontal="left" vertical="center"/>
      <protection locked="0"/>
    </xf>
    <xf numFmtId="164" fontId="32" fillId="0" borderId="484" xfId="0" quotePrefix="1" applyFont="1" applyBorder="1" applyAlignment="1">
      <alignment horizontal="left" vertical="center"/>
    </xf>
    <xf numFmtId="164" fontId="101" fillId="0" borderId="482" xfId="0" applyFont="1" applyBorder="1" applyAlignment="1">
      <alignment vertical="center"/>
    </xf>
    <xf numFmtId="8" fontId="25" fillId="0" borderId="193" xfId="0" applyNumberFormat="1" applyFont="1" applyBorder="1" applyAlignment="1">
      <alignment vertical="center"/>
    </xf>
    <xf numFmtId="8" fontId="28" fillId="0" borderId="193" xfId="1" applyNumberFormat="1" applyFont="1" applyFill="1" applyBorder="1" applyAlignment="1" applyProtection="1">
      <alignment horizontal="right" vertical="center"/>
    </xf>
    <xf numFmtId="164" fontId="32" fillId="0" borderId="487" xfId="0" quotePrefix="1" applyFont="1" applyBorder="1" applyAlignment="1" applyProtection="1">
      <alignment horizontal="left" vertical="center"/>
      <protection locked="0"/>
    </xf>
    <xf numFmtId="164" fontId="32" fillId="0" borderId="485" xfId="0" quotePrefix="1" applyFont="1" applyBorder="1" applyAlignment="1">
      <alignment horizontal="center" vertical="center"/>
    </xf>
    <xf numFmtId="164" fontId="32" fillId="0" borderId="487" xfId="0" applyFont="1" applyBorder="1" applyAlignment="1">
      <alignment vertical="center"/>
    </xf>
    <xf numFmtId="164" fontId="125" fillId="0" borderId="485" xfId="0" applyFont="1" applyBorder="1" applyAlignment="1">
      <alignment horizontal="right" vertical="center"/>
    </xf>
    <xf numFmtId="8" fontId="126" fillId="0" borderId="486" xfId="1" applyNumberFormat="1" applyFont="1" applyFill="1" applyBorder="1" applyAlignment="1" applyProtection="1">
      <alignment horizontal="right" vertical="center"/>
    </xf>
    <xf numFmtId="6" fontId="28" fillId="19" borderId="486" xfId="1" applyNumberFormat="1" applyFont="1" applyFill="1" applyBorder="1" applyAlignment="1" applyProtection="1">
      <alignment horizontal="right" vertical="center"/>
    </xf>
    <xf numFmtId="170" fontId="42" fillId="7" borderId="489" xfId="2" quotePrefix="1" applyNumberFormat="1" applyFont="1" applyFill="1" applyBorder="1" applyAlignment="1" applyProtection="1">
      <alignment horizontal="right" vertical="center"/>
    </xf>
    <xf numFmtId="166" fontId="44" fillId="7" borderId="438" xfId="0" applyNumberFormat="1" applyFont="1" applyFill="1" applyBorder="1" applyAlignment="1">
      <alignment horizontal="right" vertical="center"/>
    </xf>
    <xf numFmtId="166" fontId="44" fillId="7" borderId="390" xfId="0" applyNumberFormat="1" applyFont="1" applyFill="1" applyBorder="1" applyAlignment="1">
      <alignment horizontal="right" vertical="center"/>
    </xf>
    <xf numFmtId="165" fontId="335" fillId="7" borderId="479" xfId="0" applyNumberFormat="1" applyFont="1" applyFill="1" applyBorder="1" applyAlignment="1">
      <alignment vertical="center"/>
    </xf>
    <xf numFmtId="166" fontId="44" fillId="7" borderId="490" xfId="0" quotePrefix="1" applyNumberFormat="1" applyFont="1" applyFill="1" applyBorder="1" applyAlignment="1">
      <alignment horizontal="right" vertical="center"/>
    </xf>
    <xf numFmtId="166" fontId="44" fillId="7" borderId="491" xfId="0" quotePrefix="1" applyNumberFormat="1" applyFont="1" applyFill="1" applyBorder="1" applyAlignment="1">
      <alignment horizontal="right" vertical="center"/>
    </xf>
    <xf numFmtId="164" fontId="183" fillId="7" borderId="174" xfId="0" applyFont="1" applyFill="1" applyBorder="1" applyAlignment="1">
      <alignment horizontal="center" vertical="center"/>
    </xf>
    <xf numFmtId="165" fontId="36" fillId="7" borderId="474" xfId="0" applyNumberFormat="1" applyFont="1" applyFill="1" applyBorder="1" applyAlignment="1">
      <alignment vertical="center"/>
    </xf>
    <xf numFmtId="174" fontId="42" fillId="7" borderId="474" xfId="0" quotePrefix="1" applyNumberFormat="1" applyFont="1" applyFill="1" applyBorder="1" applyAlignment="1">
      <alignment horizontal="right" vertical="center"/>
    </xf>
    <xf numFmtId="170" fontId="42" fillId="7" borderId="376" xfId="2" quotePrefix="1" applyNumberFormat="1" applyFont="1" applyFill="1" applyBorder="1" applyAlignment="1" applyProtection="1">
      <alignment horizontal="right" vertical="center"/>
    </xf>
    <xf numFmtId="197" fontId="52" fillId="15" borderId="492" xfId="0" quotePrefix="1" applyNumberFormat="1" applyFont="1" applyFill="1" applyBorder="1" applyAlignment="1" applyProtection="1">
      <alignment horizontal="right" vertical="center"/>
      <protection locked="0"/>
    </xf>
    <xf numFmtId="197" fontId="52" fillId="15" borderId="493" xfId="0" applyNumberFormat="1" applyFont="1" applyFill="1" applyBorder="1" applyAlignment="1" applyProtection="1">
      <alignment horizontal="right" vertical="center"/>
      <protection locked="0"/>
    </xf>
    <xf numFmtId="197" fontId="52" fillId="15" borderId="379" xfId="0" quotePrefix="1" applyNumberFormat="1" applyFont="1" applyFill="1" applyBorder="1" applyAlignment="1" applyProtection="1">
      <alignment horizontal="right" vertical="center"/>
      <protection locked="0"/>
    </xf>
    <xf numFmtId="168" fontId="14" fillId="5" borderId="496" xfId="0" applyNumberFormat="1" applyFont="1" applyFill="1" applyBorder="1" applyAlignment="1">
      <alignment vertical="center"/>
    </xf>
    <xf numFmtId="166" fontId="111" fillId="5" borderId="495" xfId="0" applyNumberFormat="1" applyFont="1" applyFill="1" applyBorder="1" applyAlignment="1">
      <alignment horizontal="center" vertical="center"/>
    </xf>
    <xf numFmtId="1" fontId="340" fillId="5" borderId="34" xfId="0" applyNumberFormat="1" applyFont="1" applyFill="1" applyBorder="1" applyAlignment="1">
      <alignment vertical="center"/>
    </xf>
    <xf numFmtId="164" fontId="182" fillId="0" borderId="0" xfId="0" applyFont="1" applyAlignment="1">
      <alignment horizontal="right" vertical="center"/>
    </xf>
    <xf numFmtId="197" fontId="182" fillId="0" borderId="0" xfId="0" applyNumberFormat="1" applyFont="1" applyAlignment="1">
      <alignment horizontal="center" vertical="center"/>
    </xf>
    <xf numFmtId="4" fontId="176" fillId="0" borderId="499" xfId="0" applyNumberFormat="1" applyFont="1" applyBorder="1" applyAlignment="1">
      <alignment horizontal="left" vertical="center"/>
    </xf>
    <xf numFmtId="14" fontId="176" fillId="0" borderId="499" xfId="0" applyNumberFormat="1" applyFont="1" applyBorder="1" applyAlignment="1">
      <alignment horizontal="left" vertical="center"/>
    </xf>
    <xf numFmtId="169" fontId="336" fillId="0" borderId="0" xfId="0" applyNumberFormat="1" applyFont="1" applyAlignment="1">
      <alignment vertical="center" wrapText="1"/>
    </xf>
    <xf numFmtId="189" fontId="41" fillId="0" borderId="0" xfId="0" applyNumberFormat="1" applyFont="1" applyAlignment="1">
      <alignment horizontal="left" vertical="center"/>
    </xf>
    <xf numFmtId="166" fontId="41" fillId="0" borderId="0" xfId="0" applyNumberFormat="1" applyFont="1" applyAlignment="1">
      <alignment vertical="center"/>
    </xf>
    <xf numFmtId="207" fontId="336" fillId="0" borderId="0" xfId="0" applyNumberFormat="1" applyFont="1" applyAlignment="1">
      <alignment vertical="center"/>
    </xf>
    <xf numFmtId="197" fontId="41" fillId="0" borderId="0" xfId="0" applyNumberFormat="1" applyFont="1" applyAlignment="1">
      <alignment horizontal="right" vertical="center"/>
    </xf>
    <xf numFmtId="14" fontId="341" fillId="0" borderId="0" xfId="0" applyNumberFormat="1" applyFont="1" applyAlignment="1">
      <alignment horizontal="center" vertical="center"/>
    </xf>
    <xf numFmtId="164" fontId="341" fillId="0" borderId="0" xfId="0" applyFont="1" applyAlignment="1">
      <alignment vertical="center"/>
    </xf>
    <xf numFmtId="164" fontId="341" fillId="0" borderId="0" xfId="0" applyFont="1" applyAlignment="1">
      <alignment horizontal="right" vertical="center"/>
    </xf>
    <xf numFmtId="168" fontId="341" fillId="0" borderId="0" xfId="0" applyNumberFormat="1" applyFont="1" applyAlignment="1">
      <alignment horizontal="center" vertical="center"/>
    </xf>
    <xf numFmtId="197" fontId="55" fillId="0" borderId="0" xfId="0" applyNumberFormat="1" applyFont="1" applyAlignment="1">
      <alignment vertical="center"/>
    </xf>
    <xf numFmtId="168" fontId="341" fillId="0" borderId="0" xfId="0" applyNumberFormat="1" applyFont="1" applyAlignment="1">
      <alignment vertical="center"/>
    </xf>
    <xf numFmtId="176" fontId="341" fillId="0" borderId="0" xfId="0" applyNumberFormat="1" applyFont="1" applyAlignment="1">
      <alignment vertical="center"/>
    </xf>
    <xf numFmtId="169" fontId="133" fillId="12" borderId="155" xfId="0" applyNumberFormat="1" applyFont="1" applyFill="1" applyBorder="1" applyAlignment="1">
      <alignment horizontal="left" vertical="center"/>
    </xf>
    <xf numFmtId="227" fontId="133" fillId="12" borderId="500" xfId="0" applyNumberFormat="1" applyFont="1" applyFill="1" applyBorder="1" applyAlignment="1">
      <alignment horizontal="left" vertical="center"/>
    </xf>
    <xf numFmtId="164" fontId="176" fillId="12" borderId="0" xfId="0" applyFont="1" applyFill="1" applyAlignment="1">
      <alignment horizontal="left" vertical="center"/>
    </xf>
    <xf numFmtId="197" fontId="133" fillId="12" borderId="501" xfId="0" applyNumberFormat="1" applyFont="1" applyFill="1" applyBorder="1" applyAlignment="1">
      <alignment horizontal="right" vertical="center"/>
    </xf>
    <xf numFmtId="169" fontId="133" fillId="12" borderId="127" xfId="0" applyNumberFormat="1" applyFont="1" applyFill="1" applyBorder="1" applyAlignment="1">
      <alignment horizontal="left" vertical="center"/>
    </xf>
    <xf numFmtId="258" fontId="133" fillId="12" borderId="268" xfId="0" applyNumberFormat="1" applyFont="1" applyFill="1" applyBorder="1" applyAlignment="1">
      <alignment horizontal="left" vertical="center"/>
    </xf>
    <xf numFmtId="257" fontId="133" fillId="12" borderId="268" xfId="0" applyNumberFormat="1" applyFont="1" applyFill="1" applyBorder="1" applyAlignment="1">
      <alignment horizontal="left" vertical="center"/>
    </xf>
    <xf numFmtId="197" fontId="133" fillId="12" borderId="498" xfId="0" applyNumberFormat="1" applyFont="1" applyFill="1" applyBorder="1" applyAlignment="1">
      <alignment horizontal="right" vertical="center"/>
    </xf>
    <xf numFmtId="258" fontId="133" fillId="12" borderId="158" xfId="0" applyNumberFormat="1" applyFont="1" applyFill="1" applyBorder="1" applyAlignment="1">
      <alignment horizontal="left" vertical="center"/>
    </xf>
    <xf numFmtId="169" fontId="71" fillId="12" borderId="127" xfId="0" applyNumberFormat="1" applyFont="1" applyFill="1" applyBorder="1" applyAlignment="1">
      <alignment horizontal="left" vertical="center"/>
    </xf>
    <xf numFmtId="197" fontId="133" fillId="12" borderId="158" xfId="0" applyNumberFormat="1" applyFont="1" applyFill="1" applyBorder="1" applyAlignment="1">
      <alignment horizontal="right" vertical="center"/>
    </xf>
    <xf numFmtId="164" fontId="71" fillId="12" borderId="0" xfId="0" applyFont="1" applyFill="1" applyAlignment="1">
      <alignment horizontal="left" vertical="center"/>
    </xf>
    <xf numFmtId="197" fontId="133" fillId="12" borderId="268" xfId="0" applyNumberFormat="1" applyFont="1" applyFill="1" applyBorder="1" applyAlignment="1">
      <alignment horizontal="left" vertical="center"/>
    </xf>
    <xf numFmtId="197" fontId="133" fillId="12" borderId="500" xfId="0" applyNumberFormat="1" applyFont="1" applyFill="1" applyBorder="1" applyAlignment="1">
      <alignment horizontal="right" vertical="center"/>
    </xf>
    <xf numFmtId="197" fontId="285" fillId="21" borderId="502" xfId="2" applyNumberFormat="1" applyFont="1" applyFill="1" applyBorder="1" applyAlignment="1" applyProtection="1">
      <alignment vertical="center"/>
      <protection locked="0"/>
    </xf>
    <xf numFmtId="256" fontId="152" fillId="21" borderId="503" xfId="2" applyNumberFormat="1" applyFont="1" applyFill="1" applyBorder="1" applyAlignment="1" applyProtection="1">
      <alignment horizontal="right" vertical="center"/>
      <protection locked="0"/>
    </xf>
    <xf numFmtId="166" fontId="152" fillId="21" borderId="503" xfId="2" applyNumberFormat="1" applyFont="1" applyFill="1" applyBorder="1" applyAlignment="1" applyProtection="1">
      <alignment horizontal="left" vertical="center"/>
      <protection locked="0"/>
    </xf>
    <xf numFmtId="197" fontId="182" fillId="21" borderId="504" xfId="0" applyNumberFormat="1" applyFont="1" applyFill="1" applyBorder="1" applyAlignment="1" applyProtection="1">
      <alignment vertical="center"/>
      <protection locked="0"/>
    </xf>
    <xf numFmtId="197" fontId="182" fillId="21" borderId="505" xfId="2" applyNumberFormat="1" applyFont="1" applyFill="1" applyBorder="1" applyAlignment="1" applyProtection="1">
      <alignment vertical="center"/>
      <protection locked="0"/>
    </xf>
    <xf numFmtId="197" fontId="138" fillId="21" borderId="506" xfId="0" applyNumberFormat="1" applyFont="1" applyFill="1" applyBorder="1" applyAlignment="1" applyProtection="1">
      <alignment vertical="center"/>
      <protection locked="0"/>
    </xf>
    <xf numFmtId="168" fontId="59" fillId="5" borderId="210" xfId="0" applyNumberFormat="1" applyFont="1" applyFill="1" applyBorder="1" applyAlignment="1">
      <alignment horizontal="center" vertical="center"/>
    </xf>
    <xf numFmtId="176" fontId="90" fillId="5" borderId="212" xfId="0" applyNumberFormat="1" applyFont="1" applyFill="1" applyBorder="1" applyAlignment="1">
      <alignment horizontal="center" vertical="center"/>
    </xf>
    <xf numFmtId="164" fontId="169" fillId="15" borderId="460" xfId="0" applyFont="1" applyFill="1" applyBorder="1" applyAlignment="1" applyProtection="1">
      <alignment horizontal="center" vertical="center"/>
      <protection locked="0"/>
    </xf>
    <xf numFmtId="259" fontId="332" fillId="35" borderId="253" xfId="0" applyNumberFormat="1" applyFont="1" applyFill="1" applyBorder="1" applyAlignment="1">
      <alignment horizontal="left" vertical="center"/>
    </xf>
    <xf numFmtId="260" fontId="332" fillId="35" borderId="253" xfId="0" applyNumberFormat="1" applyFont="1" applyFill="1" applyBorder="1" applyAlignment="1">
      <alignment horizontal="left" vertical="center"/>
    </xf>
    <xf numFmtId="261" fontId="332" fillId="35" borderId="254" xfId="0" applyNumberFormat="1" applyFont="1" applyFill="1" applyBorder="1" applyAlignment="1">
      <alignment horizontal="right" vertical="center"/>
    </xf>
    <xf numFmtId="5" fontId="46" fillId="15" borderId="332" xfId="6" applyNumberFormat="1" applyFont="1" applyFill="1" applyBorder="1" applyAlignment="1" applyProtection="1">
      <alignment horizontal="center" vertical="center"/>
      <protection locked="0"/>
    </xf>
    <xf numFmtId="5" fontId="46" fillId="15" borderId="333" xfId="6" applyNumberFormat="1" applyFont="1" applyFill="1" applyBorder="1" applyAlignment="1" applyProtection="1">
      <alignment horizontal="center" vertical="center"/>
      <protection locked="0"/>
    </xf>
    <xf numFmtId="262" fontId="60" fillId="19" borderId="106" xfId="5" applyNumberFormat="1" applyFont="1" applyFill="1" applyBorder="1" applyAlignment="1">
      <alignment horizontal="right" vertical="center"/>
    </xf>
    <xf numFmtId="164" fontId="60" fillId="19" borderId="106" xfId="0" applyFont="1" applyFill="1" applyBorder="1" applyAlignment="1">
      <alignment horizontal="right" vertical="center"/>
    </xf>
    <xf numFmtId="262" fontId="336" fillId="19" borderId="106" xfId="5" applyNumberFormat="1" applyFont="1" applyFill="1" applyBorder="1" applyAlignment="1">
      <alignment horizontal="right" vertical="center"/>
    </xf>
    <xf numFmtId="0" fontId="263" fillId="12" borderId="1" xfId="0" applyNumberFormat="1" applyFont="1" applyFill="1" applyBorder="1" applyAlignment="1" applyProtection="1">
      <alignment horizontal="center"/>
      <protection locked="0"/>
    </xf>
    <xf numFmtId="0" fontId="263" fillId="12" borderId="61" xfId="0" applyNumberFormat="1" applyFont="1" applyFill="1" applyBorder="1" applyAlignment="1" applyProtection="1">
      <alignment horizontal="center"/>
      <protection locked="0"/>
    </xf>
    <xf numFmtId="173" fontId="189" fillId="12" borderId="272" xfId="0" applyNumberFormat="1" applyFont="1" applyFill="1" applyBorder="1" applyAlignment="1">
      <alignment horizontal="right" vertical="top"/>
    </xf>
    <xf numFmtId="164" fontId="174" fillId="9" borderId="191" xfId="0" quotePrefix="1" applyFont="1" applyFill="1" applyBorder="1" applyAlignment="1">
      <alignment horizontal="center" vertical="center"/>
    </xf>
    <xf numFmtId="164" fontId="174" fillId="9" borderId="453" xfId="0" quotePrefix="1" applyFont="1" applyFill="1" applyBorder="1" applyAlignment="1">
      <alignment horizontal="center" vertical="center"/>
    </xf>
    <xf numFmtId="164" fontId="174" fillId="9" borderId="108" xfId="0" quotePrefix="1" applyFont="1" applyFill="1" applyBorder="1" applyAlignment="1">
      <alignment horizontal="center" vertical="center"/>
    </xf>
    <xf numFmtId="164" fontId="174" fillId="9" borderId="1" xfId="0" quotePrefix="1" applyFont="1" applyFill="1" applyBorder="1" applyAlignment="1">
      <alignment horizontal="center" vertical="center"/>
    </xf>
    <xf numFmtId="6" fontId="173" fillId="9" borderId="192" xfId="1" applyNumberFormat="1" applyFont="1" applyFill="1" applyBorder="1" applyAlignment="1" applyProtection="1">
      <alignment horizontal="center" vertical="center"/>
    </xf>
    <xf numFmtId="6" fontId="173" fillId="9" borderId="60" xfId="1" applyNumberFormat="1" applyFont="1" applyFill="1" applyBorder="1" applyAlignment="1" applyProtection="1">
      <alignment horizontal="center" vertical="center"/>
    </xf>
    <xf numFmtId="6" fontId="173" fillId="9" borderId="193" xfId="1" applyNumberFormat="1" applyFont="1" applyFill="1" applyBorder="1" applyAlignment="1" applyProtection="1">
      <alignment horizontal="center" vertical="center"/>
    </xf>
    <xf numFmtId="166" fontId="93" fillId="12" borderId="26" xfId="0" applyNumberFormat="1" applyFont="1" applyFill="1" applyBorder="1" applyAlignment="1">
      <alignment horizontal="center" vertical="center"/>
    </xf>
    <xf numFmtId="1" fontId="110" fillId="5" borderId="21" xfId="0" applyNumberFormat="1" applyFont="1" applyFill="1" applyBorder="1" applyAlignment="1">
      <alignment horizontal="left" vertical="center"/>
    </xf>
    <xf numFmtId="1" fontId="110" fillId="5" borderId="17" xfId="0" applyNumberFormat="1" applyFont="1" applyFill="1" applyBorder="1" applyAlignment="1">
      <alignment horizontal="left" vertical="center"/>
    </xf>
    <xf numFmtId="1" fontId="110" fillId="5" borderId="22" xfId="0" applyNumberFormat="1" applyFont="1" applyFill="1" applyBorder="1" applyAlignment="1">
      <alignment horizontal="left" vertical="center"/>
    </xf>
    <xf numFmtId="1" fontId="95" fillId="5" borderId="21" xfId="0" applyNumberFormat="1" applyFont="1" applyFill="1" applyBorder="1" applyAlignment="1">
      <alignment horizontal="left" vertical="center"/>
    </xf>
    <xf numFmtId="1" fontId="95" fillId="5" borderId="17" xfId="0" applyNumberFormat="1" applyFont="1" applyFill="1" applyBorder="1" applyAlignment="1">
      <alignment horizontal="left" vertical="center"/>
    </xf>
    <xf numFmtId="1" fontId="95" fillId="5" borderId="22" xfId="0" applyNumberFormat="1" applyFont="1" applyFill="1" applyBorder="1" applyAlignment="1">
      <alignment horizontal="left" vertical="center"/>
    </xf>
    <xf numFmtId="170" fontId="128" fillId="12" borderId="0" xfId="0" applyNumberFormat="1" applyFont="1" applyFill="1" applyAlignment="1" applyProtection="1">
      <alignment horizontal="right" vertical="top"/>
      <protection locked="0"/>
    </xf>
    <xf numFmtId="1" fontId="29" fillId="5" borderId="105" xfId="0" applyNumberFormat="1" applyFont="1" applyFill="1" applyBorder="1" applyAlignment="1" applyProtection="1">
      <alignment horizontal="left" vertical="center"/>
      <protection locked="0"/>
    </xf>
    <xf numFmtId="1" fontId="29" fillId="5" borderId="83" xfId="0" applyNumberFormat="1" applyFont="1" applyFill="1" applyBorder="1" applyAlignment="1" applyProtection="1">
      <alignment horizontal="left" vertical="center"/>
      <protection locked="0"/>
    </xf>
    <xf numFmtId="235" fontId="35" fillId="5" borderId="268" xfId="0" applyNumberFormat="1" applyFont="1" applyFill="1" applyBorder="1" applyAlignment="1" applyProtection="1">
      <alignment horizontal="right" vertical="center"/>
      <protection locked="0"/>
    </xf>
    <xf numFmtId="1" fontId="319" fillId="5" borderId="21" xfId="0" applyNumberFormat="1" applyFont="1" applyFill="1" applyBorder="1" applyAlignment="1">
      <alignment horizontal="left" vertical="center"/>
    </xf>
    <xf numFmtId="1" fontId="319" fillId="5" borderId="17" xfId="0" applyNumberFormat="1" applyFont="1" applyFill="1" applyBorder="1" applyAlignment="1">
      <alignment horizontal="left" vertical="center"/>
    </xf>
    <xf numFmtId="1" fontId="319" fillId="5" borderId="22" xfId="0" applyNumberFormat="1" applyFont="1" applyFill="1" applyBorder="1" applyAlignment="1">
      <alignment horizontal="left" vertical="center"/>
    </xf>
    <xf numFmtId="255" fontId="52" fillId="5" borderId="497" xfId="0" applyNumberFormat="1" applyFont="1" applyFill="1" applyBorder="1" applyAlignment="1">
      <alignment horizontal="center"/>
    </xf>
    <xf numFmtId="168" fontId="61" fillId="0" borderId="0" xfId="0" applyNumberFormat="1" applyFont="1" applyAlignment="1">
      <alignment horizontal="left"/>
    </xf>
    <xf numFmtId="191" fontId="127" fillId="0" borderId="58" xfId="0" applyNumberFormat="1" applyFont="1" applyBorder="1" applyAlignment="1">
      <alignment horizontal="center" vertical="center"/>
    </xf>
    <xf numFmtId="191" fontId="127" fillId="0" borderId="60" xfId="0" applyNumberFormat="1" applyFont="1" applyBorder="1" applyAlignment="1">
      <alignment horizontal="center" vertical="center"/>
    </xf>
    <xf numFmtId="191" fontId="127" fillId="0" borderId="59" xfId="0" applyNumberFormat="1" applyFont="1" applyBorder="1" applyAlignment="1">
      <alignment horizontal="center" vertical="center"/>
    </xf>
    <xf numFmtId="215" fontId="193" fillId="29" borderId="455" xfId="0" applyNumberFormat="1" applyFont="1" applyFill="1" applyBorder="1" applyAlignment="1">
      <alignment horizontal="center" vertical="center"/>
    </xf>
    <xf numFmtId="215" fontId="193" fillId="29" borderId="61" xfId="0" applyNumberFormat="1" applyFont="1" applyFill="1" applyBorder="1" applyAlignment="1">
      <alignment horizontal="center" vertical="center"/>
    </xf>
    <xf numFmtId="214" fontId="35" fillId="27" borderId="118" xfId="0" quotePrefix="1" applyNumberFormat="1" applyFont="1" applyFill="1" applyBorder="1" applyAlignment="1">
      <alignment horizontal="center" vertical="center"/>
    </xf>
    <xf numFmtId="214" fontId="35" fillId="27" borderId="61" xfId="0" quotePrefix="1" applyNumberFormat="1" applyFont="1" applyFill="1" applyBorder="1" applyAlignment="1">
      <alignment horizontal="center" vertical="center"/>
    </xf>
    <xf numFmtId="173" fontId="204" fillId="12" borderId="114" xfId="0" applyNumberFormat="1" applyFont="1" applyFill="1" applyBorder="1" applyAlignment="1" applyProtection="1">
      <alignment horizontal="left" vertical="top"/>
      <protection locked="0"/>
    </xf>
    <xf numFmtId="164" fontId="320" fillId="19" borderId="457" xfId="0" quotePrefix="1" applyFont="1" applyFill="1" applyBorder="1" applyAlignment="1" applyProtection="1">
      <alignment horizontal="left" vertical="center"/>
      <protection locked="0"/>
    </xf>
    <xf numFmtId="164" fontId="320" fillId="19" borderId="458" xfId="0" quotePrefix="1" applyFont="1" applyFill="1" applyBorder="1" applyAlignment="1" applyProtection="1">
      <alignment horizontal="left" vertical="center"/>
      <protection locked="0"/>
    </xf>
    <xf numFmtId="164" fontId="320" fillId="19" borderId="108" xfId="0" quotePrefix="1" applyFont="1" applyFill="1" applyBorder="1" applyAlignment="1" applyProtection="1">
      <alignment horizontal="left" vertical="center"/>
      <protection locked="0"/>
    </xf>
    <xf numFmtId="164" fontId="320" fillId="19" borderId="1" xfId="0" quotePrefix="1" applyFont="1" applyFill="1" applyBorder="1" applyAlignment="1" applyProtection="1">
      <alignment horizontal="left" vertical="center"/>
      <protection locked="0"/>
    </xf>
    <xf numFmtId="195" fontId="331" fillId="19" borderId="108" xfId="2" quotePrefix="1" applyNumberFormat="1" applyFont="1" applyFill="1" applyBorder="1" applyAlignment="1" applyProtection="1">
      <alignment horizontal="left" vertical="top"/>
    </xf>
    <xf numFmtId="195" fontId="331" fillId="19" borderId="1" xfId="2" quotePrefix="1" applyNumberFormat="1" applyFont="1" applyFill="1" applyBorder="1" applyAlignment="1" applyProtection="1">
      <alignment horizontal="left" vertical="top"/>
    </xf>
    <xf numFmtId="195" fontId="331" fillId="19" borderId="454" xfId="2" quotePrefix="1" applyNumberFormat="1" applyFont="1" applyFill="1" applyBorder="1" applyAlignment="1" applyProtection="1">
      <alignment horizontal="left" vertical="top"/>
    </xf>
    <xf numFmtId="195" fontId="331" fillId="19" borderId="456" xfId="2" quotePrefix="1" applyNumberFormat="1" applyFont="1" applyFill="1" applyBorder="1" applyAlignment="1" applyProtection="1">
      <alignment horizontal="left" vertical="top"/>
    </xf>
    <xf numFmtId="14" fontId="181" fillId="0" borderId="136" xfId="0" applyNumberFormat="1" applyFont="1" applyBorder="1" applyAlignment="1">
      <alignment horizontal="left" vertical="center"/>
    </xf>
    <xf numFmtId="166" fontId="56" fillId="10" borderId="14" xfId="0" applyNumberFormat="1" applyFont="1" applyFill="1" applyBorder="1" applyAlignment="1">
      <alignment horizontal="right" vertical="center"/>
    </xf>
    <xf numFmtId="166" fontId="56" fillId="10" borderId="4" xfId="0" applyNumberFormat="1" applyFont="1" applyFill="1" applyBorder="1" applyAlignment="1">
      <alignment horizontal="right" vertical="center"/>
    </xf>
    <xf numFmtId="172" fontId="115" fillId="2" borderId="3" xfId="0" applyNumberFormat="1" applyFont="1" applyFill="1" applyBorder="1" applyAlignment="1">
      <alignment horizontal="center"/>
    </xf>
    <xf numFmtId="172" fontId="115" fillId="2" borderId="2" xfId="0" applyNumberFormat="1" applyFont="1" applyFill="1" applyBorder="1" applyAlignment="1">
      <alignment horizontal="center"/>
    </xf>
    <xf numFmtId="172" fontId="115" fillId="2" borderId="5" xfId="0" applyNumberFormat="1" applyFont="1" applyFill="1" applyBorder="1" applyAlignment="1">
      <alignment horizontal="center"/>
    </xf>
    <xf numFmtId="14" fontId="181" fillId="0" borderId="284" xfId="0" applyNumberFormat="1" applyFont="1" applyBorder="1" applyAlignment="1">
      <alignment horizontal="left" vertical="center"/>
    </xf>
    <xf numFmtId="172" fontId="136" fillId="2" borderId="3" xfId="0" applyNumberFormat="1" applyFont="1" applyFill="1" applyBorder="1" applyAlignment="1">
      <alignment horizontal="center"/>
    </xf>
    <xf numFmtId="172" fontId="136" fillId="2" borderId="2" xfId="0" applyNumberFormat="1" applyFont="1" applyFill="1" applyBorder="1" applyAlignment="1">
      <alignment horizontal="center"/>
    </xf>
    <xf numFmtId="172" fontId="136" fillId="2" borderId="5" xfId="0" applyNumberFormat="1" applyFont="1" applyFill="1" applyBorder="1" applyAlignment="1">
      <alignment horizontal="center"/>
    </xf>
    <xf numFmtId="166" fontId="56" fillId="13" borderId="14" xfId="0" applyNumberFormat="1" applyFont="1" applyFill="1" applyBorder="1" applyAlignment="1">
      <alignment horizontal="right" vertical="center"/>
    </xf>
    <xf numFmtId="166" fontId="56" fillId="13" borderId="4" xfId="0" applyNumberFormat="1" applyFont="1" applyFill="1" applyBorder="1" applyAlignment="1">
      <alignment horizontal="right" vertical="center"/>
    </xf>
    <xf numFmtId="172" fontId="117" fillId="2" borderId="3" xfId="0" applyNumberFormat="1" applyFont="1" applyFill="1" applyBorder="1" applyAlignment="1">
      <alignment horizontal="center"/>
    </xf>
    <xf numFmtId="172" fontId="117" fillId="2" borderId="2" xfId="0" applyNumberFormat="1" applyFont="1" applyFill="1" applyBorder="1" applyAlignment="1">
      <alignment horizontal="center"/>
    </xf>
    <xf numFmtId="172" fontId="117" fillId="2" borderId="5" xfId="0" applyNumberFormat="1" applyFont="1" applyFill="1" applyBorder="1" applyAlignment="1">
      <alignment horizontal="center"/>
    </xf>
    <xf numFmtId="172" fontId="116" fillId="2" borderId="3" xfId="0" applyNumberFormat="1" applyFont="1" applyFill="1" applyBorder="1" applyAlignment="1">
      <alignment horizontal="center"/>
    </xf>
    <xf numFmtId="172" fontId="116" fillId="2" borderId="2" xfId="0" applyNumberFormat="1" applyFont="1" applyFill="1" applyBorder="1" applyAlignment="1">
      <alignment horizontal="center"/>
    </xf>
    <xf numFmtId="172" fontId="116" fillId="2" borderId="5" xfId="0" applyNumberFormat="1" applyFont="1" applyFill="1" applyBorder="1" applyAlignment="1">
      <alignment horizontal="center"/>
    </xf>
    <xf numFmtId="166" fontId="56" fillId="9" borderId="14" xfId="0" applyNumberFormat="1" applyFont="1" applyFill="1" applyBorder="1" applyAlignment="1">
      <alignment horizontal="right" vertical="center"/>
    </xf>
    <xf numFmtId="166" fontId="56" fillId="9" borderId="4" xfId="0" applyNumberFormat="1" applyFont="1" applyFill="1" applyBorder="1" applyAlignment="1">
      <alignment horizontal="right" vertical="center"/>
    </xf>
    <xf numFmtId="0" fontId="124" fillId="30" borderId="152" xfId="0" applyNumberFormat="1" applyFont="1" applyFill="1" applyBorder="1" applyAlignment="1" applyProtection="1">
      <alignment horizontal="center" vertical="center"/>
      <protection locked="0"/>
    </xf>
    <xf numFmtId="0" fontId="124" fillId="30" borderId="153" xfId="0" applyNumberFormat="1" applyFont="1" applyFill="1" applyBorder="1" applyAlignment="1" applyProtection="1">
      <alignment horizontal="center" vertical="center"/>
      <protection locked="0"/>
    </xf>
    <xf numFmtId="172" fontId="116" fillId="2" borderId="146" xfId="0" applyNumberFormat="1" applyFont="1" applyFill="1" applyBorder="1" applyAlignment="1">
      <alignment horizontal="center"/>
    </xf>
    <xf numFmtId="172" fontId="116" fillId="2" borderId="147" xfId="0" applyNumberFormat="1" applyFont="1" applyFill="1" applyBorder="1" applyAlignment="1">
      <alignment horizontal="center"/>
    </xf>
    <xf numFmtId="172" fontId="116" fillId="2" borderId="148" xfId="0" applyNumberFormat="1" applyFont="1" applyFill="1" applyBorder="1" applyAlignment="1">
      <alignment horizontal="center"/>
    </xf>
    <xf numFmtId="166" fontId="59" fillId="9" borderId="12" xfId="0" applyNumberFormat="1" applyFont="1" applyFill="1" applyBorder="1" applyAlignment="1">
      <alignment horizontal="right" vertical="center"/>
    </xf>
    <xf numFmtId="166" fontId="59" fillId="9" borderId="145" xfId="0" applyNumberFormat="1" applyFont="1" applyFill="1" applyBorder="1" applyAlignment="1">
      <alignment horizontal="right" vertical="center"/>
    </xf>
    <xf numFmtId="166" fontId="182" fillId="21" borderId="502" xfId="2" applyNumberFormat="1" applyFont="1" applyFill="1" applyBorder="1" applyAlignment="1" applyProtection="1">
      <alignment horizontal="right" vertical="center"/>
      <protection locked="0"/>
    </xf>
    <xf numFmtId="166" fontId="182" fillId="21" borderId="507" xfId="2" applyNumberFormat="1" applyFont="1" applyFill="1" applyBorder="1" applyAlignment="1" applyProtection="1">
      <alignment horizontal="right" vertical="center"/>
      <protection locked="0"/>
    </xf>
    <xf numFmtId="164" fontId="71" fillId="0" borderId="0" xfId="0" applyFont="1" applyAlignment="1">
      <alignment horizontal="center" vertical="center"/>
    </xf>
    <xf numFmtId="14" fontId="61" fillId="0" borderId="154" xfId="0" applyNumberFormat="1" applyFont="1" applyBorder="1" applyAlignment="1">
      <alignment horizontal="left" vertical="top"/>
    </xf>
    <xf numFmtId="14" fontId="61" fillId="0" borderId="0" xfId="0" applyNumberFormat="1" applyFont="1" applyAlignment="1">
      <alignment horizontal="left" vertical="top"/>
    </xf>
    <xf numFmtId="172" fontId="185" fillId="2" borderId="150" xfId="0" applyNumberFormat="1" applyFont="1" applyFill="1" applyBorder="1" applyAlignment="1">
      <alignment horizontal="center"/>
    </xf>
    <xf numFmtId="172" fontId="185" fillId="2" borderId="148" xfId="0" applyNumberFormat="1" applyFont="1" applyFill="1" applyBorder="1" applyAlignment="1">
      <alignment horizontal="center"/>
    </xf>
    <xf numFmtId="172" fontId="112" fillId="2" borderId="149" xfId="0" applyNumberFormat="1" applyFont="1" applyFill="1" applyBorder="1" applyAlignment="1">
      <alignment horizontal="left"/>
    </xf>
    <xf numFmtId="172" fontId="112" fillId="2" borderId="150" xfId="0" applyNumberFormat="1" applyFont="1" applyFill="1" applyBorder="1" applyAlignment="1">
      <alignment horizontal="left"/>
    </xf>
    <xf numFmtId="192" fontId="138" fillId="23" borderId="295" xfId="0" applyNumberFormat="1" applyFont="1" applyFill="1" applyBorder="1" applyAlignment="1" applyProtection="1">
      <alignment horizontal="center" vertical="center"/>
      <protection locked="0"/>
    </xf>
    <xf numFmtId="192" fontId="138" fillId="23" borderId="297" xfId="0" applyNumberFormat="1" applyFont="1" applyFill="1" applyBorder="1" applyAlignment="1" applyProtection="1">
      <alignment horizontal="center" vertical="center"/>
      <protection locked="0"/>
    </xf>
    <xf numFmtId="4" fontId="100" fillId="0" borderId="185" xfId="0" applyNumberFormat="1" applyFont="1" applyBorder="1" applyAlignment="1">
      <alignment horizontal="left" vertical="center"/>
    </xf>
    <xf numFmtId="4" fontId="99" fillId="0" borderId="0" xfId="0" quotePrefix="1" applyNumberFormat="1" applyFont="1" applyAlignment="1">
      <alignment horizontal="center" wrapText="1"/>
    </xf>
    <xf numFmtId="4" fontId="99" fillId="0" borderId="187" xfId="0" quotePrefix="1" applyNumberFormat="1" applyFont="1" applyBorder="1" applyAlignment="1">
      <alignment horizontal="center"/>
    </xf>
    <xf numFmtId="169" fontId="74" fillId="0" borderId="0" xfId="0" applyNumberFormat="1" applyFont="1" applyAlignment="1">
      <alignment horizontal="left" vertical="center"/>
    </xf>
    <xf numFmtId="168" fontId="182" fillId="0" borderId="0" xfId="0" applyNumberFormat="1" applyFont="1" applyAlignment="1">
      <alignment horizontal="center" wrapText="1"/>
    </xf>
    <xf numFmtId="168" fontId="182" fillId="0" borderId="37" xfId="0" applyNumberFormat="1" applyFont="1" applyBorder="1" applyAlignment="1">
      <alignment horizontal="center" wrapText="1"/>
    </xf>
    <xf numFmtId="168" fontId="182" fillId="0" borderId="298" xfId="0" applyNumberFormat="1" applyFont="1" applyBorder="1" applyAlignment="1">
      <alignment horizontal="center" vertical="center" wrapText="1"/>
    </xf>
    <xf numFmtId="207" fontId="145" fillId="28" borderId="294" xfId="0" applyNumberFormat="1" applyFont="1" applyFill="1" applyBorder="1" applyAlignment="1">
      <alignment horizontal="center" vertical="center"/>
    </xf>
    <xf numFmtId="207" fontId="145" fillId="28" borderId="308" xfId="0" applyNumberFormat="1" applyFont="1" applyFill="1" applyBorder="1" applyAlignment="1">
      <alignment horizontal="center" vertical="center"/>
    </xf>
    <xf numFmtId="169" fontId="99" fillId="7" borderId="299" xfId="0" applyNumberFormat="1" applyFont="1" applyFill="1" applyBorder="1" applyAlignment="1">
      <alignment horizontal="center" vertical="center" wrapText="1"/>
    </xf>
    <xf numFmtId="169" fontId="99" fillId="7" borderId="285" xfId="0" applyNumberFormat="1" applyFont="1" applyFill="1" applyBorder="1" applyAlignment="1">
      <alignment horizontal="center" vertical="center" wrapText="1"/>
    </xf>
    <xf numFmtId="169" fontId="99" fillId="7" borderId="170" xfId="0" applyNumberFormat="1" applyFont="1" applyFill="1" applyBorder="1" applyAlignment="1">
      <alignment horizontal="center" vertical="center" wrapText="1"/>
    </xf>
    <xf numFmtId="168" fontId="71" fillId="0" borderId="0" xfId="0" applyNumberFormat="1" applyFont="1" applyAlignment="1">
      <alignment horizontal="center" vertical="center"/>
    </xf>
    <xf numFmtId="186" fontId="162" fillId="0" borderId="0" xfId="2" quotePrefix="1" applyNumberFormat="1" applyFont="1" applyFill="1" applyBorder="1" applyAlignment="1" applyProtection="1">
      <alignment horizontal="center" vertical="top"/>
    </xf>
    <xf numFmtId="186" fontId="162" fillId="0" borderId="37" xfId="2" quotePrefix="1" applyNumberFormat="1" applyFont="1" applyFill="1" applyBorder="1" applyAlignment="1" applyProtection="1">
      <alignment horizontal="center" vertical="top"/>
    </xf>
    <xf numFmtId="224" fontId="104" fillId="29" borderId="166" xfId="0" applyNumberFormat="1" applyFont="1" applyFill="1" applyBorder="1" applyAlignment="1">
      <alignment horizontal="center" vertical="center"/>
    </xf>
    <xf numFmtId="224" fontId="104" fillId="29" borderId="161" xfId="0" applyNumberFormat="1" applyFont="1" applyFill="1" applyBorder="1" applyAlignment="1">
      <alignment horizontal="center" vertical="center"/>
    </xf>
    <xf numFmtId="165" fontId="36" fillId="7" borderId="172" xfId="0" applyNumberFormat="1" applyFont="1" applyFill="1" applyBorder="1" applyAlignment="1">
      <alignment horizontal="right" vertical="center"/>
    </xf>
    <xf numFmtId="165" fontId="36" fillId="7" borderId="173" xfId="0" applyNumberFormat="1" applyFont="1" applyFill="1" applyBorder="1" applyAlignment="1">
      <alignment horizontal="right" vertical="center"/>
    </xf>
    <xf numFmtId="166" fontId="63" fillId="7" borderId="174" xfId="0" applyNumberFormat="1" applyFont="1" applyFill="1" applyBorder="1" applyAlignment="1">
      <alignment horizontal="right" vertical="center"/>
    </xf>
    <xf numFmtId="166" fontId="63" fillId="7" borderId="173" xfId="0" applyNumberFormat="1" applyFont="1" applyFill="1" applyBorder="1" applyAlignment="1">
      <alignment horizontal="right" vertical="center"/>
    </xf>
    <xf numFmtId="166" fontId="60" fillId="12" borderId="158" xfId="2" applyNumberFormat="1" applyFont="1" applyFill="1" applyBorder="1" applyAlignment="1" applyProtection="1">
      <alignment horizontal="right" vertical="center"/>
    </xf>
    <xf numFmtId="166" fontId="60" fillId="12" borderId="107" xfId="2" applyNumberFormat="1" applyFont="1" applyFill="1" applyBorder="1" applyAlignment="1" applyProtection="1">
      <alignment horizontal="right" vertical="center"/>
    </xf>
    <xf numFmtId="166" fontId="60" fillId="12" borderId="162" xfId="2" applyNumberFormat="1" applyFont="1" applyFill="1" applyBorder="1" applyAlignment="1" applyProtection="1">
      <alignment horizontal="right" vertical="center"/>
    </xf>
    <xf numFmtId="166" fontId="60" fillId="12" borderId="163" xfId="2" applyNumberFormat="1" applyFont="1" applyFill="1" applyBorder="1" applyAlignment="1" applyProtection="1">
      <alignment horizontal="right" vertical="center"/>
    </xf>
    <xf numFmtId="166" fontId="104" fillId="20" borderId="182" xfId="0" applyNumberFormat="1" applyFont="1" applyFill="1" applyBorder="1" applyAlignment="1">
      <alignment horizontal="right" vertical="center"/>
    </xf>
    <xf numFmtId="166" fontId="104" fillId="20" borderId="183" xfId="0" applyNumberFormat="1" applyFont="1" applyFill="1" applyBorder="1" applyAlignment="1">
      <alignment horizontal="right" vertical="center"/>
    </xf>
    <xf numFmtId="166" fontId="168" fillId="20" borderId="186" xfId="0" quotePrefix="1" applyNumberFormat="1" applyFont="1" applyFill="1" applyBorder="1" applyAlignment="1">
      <alignment horizontal="center" vertical="center"/>
    </xf>
    <xf numFmtId="166" fontId="138" fillId="23" borderId="164" xfId="0" applyNumberFormat="1" applyFont="1" applyFill="1" applyBorder="1" applyAlignment="1" applyProtection="1">
      <alignment horizontal="center" vertical="center"/>
      <protection locked="0"/>
    </xf>
    <xf numFmtId="166" fontId="138" fillId="23" borderId="305" xfId="0" applyNumberFormat="1" applyFont="1" applyFill="1" applyBorder="1" applyAlignment="1" applyProtection="1">
      <alignment horizontal="center" vertical="center"/>
      <protection locked="0"/>
    </xf>
    <xf numFmtId="14" fontId="312" fillId="0" borderId="102" xfId="0" applyNumberFormat="1" applyFont="1" applyBorder="1" applyAlignment="1">
      <alignment horizontal="left"/>
    </xf>
    <xf numFmtId="14" fontId="187" fillId="0" borderId="102" xfId="0" applyNumberFormat="1" applyFont="1" applyBorder="1" applyAlignment="1">
      <alignment horizontal="left"/>
    </xf>
    <xf numFmtId="169" fontId="48" fillId="7" borderId="92" xfId="0" applyNumberFormat="1" applyFont="1" applyFill="1" applyBorder="1" applyAlignment="1">
      <alignment horizontal="left" vertical="center"/>
    </xf>
    <xf numFmtId="169" fontId="48" fillId="7" borderId="254" xfId="0" applyNumberFormat="1" applyFont="1" applyFill="1" applyBorder="1" applyAlignment="1">
      <alignment horizontal="left" vertical="center"/>
    </xf>
    <xf numFmtId="240" fontId="314" fillId="35" borderId="92" xfId="0" applyNumberFormat="1" applyFont="1" applyFill="1" applyBorder="1" applyAlignment="1">
      <alignment horizontal="left" vertical="center"/>
    </xf>
    <xf numFmtId="240" fontId="314" fillId="35" borderId="254" xfId="0" applyNumberFormat="1" applyFont="1" applyFill="1" applyBorder="1" applyAlignment="1">
      <alignment horizontal="left" vertical="center"/>
    </xf>
    <xf numFmtId="5" fontId="103" fillId="7" borderId="334" xfId="0" applyNumberFormat="1" applyFont="1" applyFill="1" applyBorder="1" applyAlignment="1">
      <alignment horizontal="center" vertical="center"/>
    </xf>
    <xf numFmtId="5" fontId="103" fillId="7" borderId="335" xfId="0" applyNumberFormat="1" applyFont="1" applyFill="1" applyBorder="1" applyAlignment="1">
      <alignment horizontal="center" vertical="center"/>
    </xf>
    <xf numFmtId="5" fontId="103" fillId="7" borderId="336" xfId="0" applyNumberFormat="1" applyFont="1" applyFill="1" applyBorder="1" applyAlignment="1">
      <alignment horizontal="center" vertical="center"/>
    </xf>
    <xf numFmtId="166" fontId="317" fillId="35" borderId="253" xfId="0" applyNumberFormat="1" applyFont="1" applyFill="1" applyBorder="1" applyAlignment="1">
      <alignment horizontal="left" vertical="center"/>
    </xf>
    <xf numFmtId="172" fontId="97" fillId="35" borderId="253" xfId="0" applyNumberFormat="1" applyFont="1" applyFill="1" applyBorder="1" applyAlignment="1">
      <alignment horizontal="center" vertical="center"/>
    </xf>
    <xf numFmtId="170" fontId="96" fillId="35" borderId="92" xfId="0" applyNumberFormat="1" applyFont="1" applyFill="1" applyBorder="1" applyAlignment="1">
      <alignment horizontal="left" vertical="center"/>
    </xf>
    <xf numFmtId="170" fontId="96" fillId="35" borderId="253" xfId="0" applyNumberFormat="1" applyFont="1" applyFill="1" applyBorder="1" applyAlignment="1">
      <alignment horizontal="left" vertical="center"/>
    </xf>
    <xf numFmtId="169" fontId="103" fillId="7" borderId="328" xfId="0" applyNumberFormat="1" applyFont="1" applyFill="1" applyBorder="1" applyAlignment="1">
      <alignment horizontal="left" vertical="center"/>
    </xf>
    <xf numFmtId="169" fontId="103" fillId="7" borderId="340" xfId="0" applyNumberFormat="1" applyFont="1" applyFill="1" applyBorder="1" applyAlignment="1">
      <alignment horizontal="left" vertical="center"/>
    </xf>
    <xf numFmtId="169" fontId="103" fillId="7" borderId="334" xfId="0" applyNumberFormat="1" applyFont="1" applyFill="1" applyBorder="1" applyAlignment="1">
      <alignment horizontal="left" vertical="center"/>
    </xf>
    <xf numFmtId="169" fontId="103" fillId="7" borderId="341" xfId="0" applyNumberFormat="1" applyFont="1" applyFill="1" applyBorder="1" applyAlignment="1">
      <alignment horizontal="left" vertical="center"/>
    </xf>
    <xf numFmtId="6" fontId="103" fillId="7" borderId="328" xfId="0" applyNumberFormat="1" applyFont="1" applyFill="1" applyBorder="1" applyAlignment="1">
      <alignment horizontal="center" vertical="center"/>
    </xf>
    <xf numFmtId="6" fontId="103" fillId="7" borderId="329" xfId="0" applyNumberFormat="1" applyFont="1" applyFill="1" applyBorder="1" applyAlignment="1">
      <alignment horizontal="center" vertical="center"/>
    </xf>
    <xf numFmtId="6" fontId="103" fillId="7" borderId="330" xfId="0" applyNumberFormat="1" applyFont="1" applyFill="1" applyBorder="1" applyAlignment="1">
      <alignment horizontal="center" vertical="center"/>
    </xf>
    <xf numFmtId="169" fontId="103" fillId="7" borderId="350" xfId="0" applyNumberFormat="1" applyFont="1" applyFill="1" applyBorder="1" applyAlignment="1">
      <alignment horizontal="left" vertical="center"/>
    </xf>
    <xf numFmtId="169" fontId="103" fillId="7" borderId="356" xfId="0" applyNumberFormat="1" applyFont="1" applyFill="1" applyBorder="1" applyAlignment="1">
      <alignment horizontal="left" vertical="center"/>
    </xf>
    <xf numFmtId="0" fontId="42" fillId="7" borderId="395" xfId="0" applyNumberFormat="1" applyFont="1" applyFill="1" applyBorder="1" applyAlignment="1">
      <alignment horizontal="center" vertical="center" textRotation="90"/>
    </xf>
    <xf numFmtId="0" fontId="42" fillId="7" borderId="377" xfId="0" applyNumberFormat="1" applyFont="1" applyFill="1" applyBorder="1" applyAlignment="1">
      <alignment horizontal="center" vertical="center" textRotation="90"/>
    </xf>
    <xf numFmtId="243" fontId="103" fillId="9" borderId="172" xfId="0" applyNumberFormat="1" applyFont="1" applyFill="1" applyBorder="1" applyAlignment="1">
      <alignment horizontal="center" vertical="center"/>
    </xf>
    <xf numFmtId="243" fontId="103" fillId="9" borderId="325" xfId="0" applyNumberFormat="1" applyFont="1" applyFill="1" applyBorder="1" applyAlignment="1">
      <alignment horizontal="center" vertical="center"/>
    </xf>
    <xf numFmtId="197" fontId="103" fillId="7" borderId="361" xfId="0" quotePrefix="1" applyNumberFormat="1" applyFont="1" applyFill="1" applyBorder="1" applyAlignment="1">
      <alignment horizontal="center" vertical="center"/>
    </xf>
    <xf numFmtId="197" fontId="103" fillId="7" borderId="424" xfId="0" quotePrefix="1" applyNumberFormat="1" applyFont="1" applyFill="1" applyBorder="1" applyAlignment="1">
      <alignment horizontal="center" vertical="center"/>
    </xf>
    <xf numFmtId="197" fontId="103" fillId="7" borderId="119" xfId="5" applyNumberFormat="1" applyFont="1" applyFill="1" applyBorder="1" applyAlignment="1" applyProtection="1">
      <alignment horizontal="center" vertical="center"/>
    </xf>
    <xf numFmtId="197" fontId="103" fillId="7" borderId="317" xfId="5" applyNumberFormat="1" applyFont="1" applyFill="1" applyBorder="1" applyAlignment="1" applyProtection="1">
      <alignment horizontal="center" vertical="center"/>
    </xf>
    <xf numFmtId="4" fontId="134" fillId="7" borderId="316" xfId="0" applyNumberFormat="1" applyFont="1" applyFill="1" applyBorder="1" applyAlignment="1">
      <alignment horizontal="right" vertical="center"/>
    </xf>
    <xf numFmtId="4" fontId="134" fillId="7" borderId="317" xfId="0" applyNumberFormat="1" applyFont="1" applyFill="1" applyBorder="1" applyAlignment="1">
      <alignment horizontal="right" vertical="center"/>
    </xf>
    <xf numFmtId="229" fontId="81" fillId="35" borderId="430" xfId="0" applyNumberFormat="1" applyFont="1" applyFill="1" applyBorder="1" applyAlignment="1">
      <alignment horizontal="left" vertical="center"/>
    </xf>
    <xf numFmtId="229" fontId="81" fillId="35" borderId="217" xfId="0" applyNumberFormat="1" applyFont="1" applyFill="1" applyBorder="1" applyAlignment="1">
      <alignment horizontal="left" vertical="center"/>
    </xf>
    <xf numFmtId="166" fontId="32" fillId="19" borderId="381" xfId="0" applyNumberFormat="1" applyFont="1" applyFill="1" applyBorder="1" applyAlignment="1">
      <alignment horizontal="right" vertical="center"/>
    </xf>
    <xf numFmtId="166" fontId="32" fillId="19" borderId="382" xfId="0" applyNumberFormat="1" applyFont="1" applyFill="1" applyBorder="1" applyAlignment="1">
      <alignment horizontal="right" vertical="center"/>
    </xf>
    <xf numFmtId="242" fontId="97" fillId="35" borderId="217" xfId="0" applyNumberFormat="1" applyFont="1" applyFill="1" applyBorder="1" applyAlignment="1">
      <alignment horizontal="center" vertical="center"/>
    </xf>
    <xf numFmtId="166" fontId="109" fillId="19" borderId="381" xfId="0" applyNumberFormat="1" applyFont="1" applyFill="1" applyBorder="1" applyAlignment="1">
      <alignment vertical="center"/>
    </xf>
    <xf numFmtId="166" fontId="109" fillId="19" borderId="382" xfId="0" applyNumberFormat="1" applyFont="1" applyFill="1" applyBorder="1" applyAlignment="1">
      <alignment vertical="center"/>
    </xf>
    <xf numFmtId="165" fontId="44" fillId="7" borderId="363" xfId="0" applyNumberFormat="1" applyFont="1" applyFill="1" applyBorder="1" applyAlignment="1">
      <alignment horizontal="left" vertical="center"/>
    </xf>
    <xf numFmtId="165" fontId="44" fillId="7" borderId="369" xfId="0" applyNumberFormat="1" applyFont="1" applyFill="1" applyBorder="1" applyAlignment="1">
      <alignment horizontal="left" vertical="center"/>
    </xf>
    <xf numFmtId="4" fontId="42" fillId="7" borderId="316" xfId="0" applyNumberFormat="1" applyFont="1" applyFill="1" applyBorder="1" applyAlignment="1">
      <alignment horizontal="right" vertical="center"/>
    </xf>
    <xf numFmtId="4" fontId="42" fillId="7" borderId="317" xfId="0" applyNumberFormat="1" applyFont="1" applyFill="1" applyBorder="1" applyAlignment="1">
      <alignment horizontal="right" vertical="center"/>
    </xf>
    <xf numFmtId="236" fontId="302" fillId="35" borderId="377" xfId="0" quotePrefix="1" applyNumberFormat="1" applyFont="1" applyFill="1" applyBorder="1" applyAlignment="1">
      <alignment horizontal="left" vertical="center"/>
    </xf>
    <xf numFmtId="236" fontId="302" fillId="35" borderId="316" xfId="0" quotePrefix="1" applyNumberFormat="1" applyFont="1" applyFill="1" applyBorder="1" applyAlignment="1">
      <alignment horizontal="left" vertical="center"/>
    </xf>
    <xf numFmtId="165" fontId="108" fillId="7" borderId="409" xfId="0" applyNumberFormat="1" applyFont="1" applyFill="1" applyBorder="1" applyAlignment="1">
      <alignment horizontal="left" vertical="center"/>
    </xf>
    <xf numFmtId="165" fontId="108" fillId="7" borderId="410" xfId="0" applyNumberFormat="1" applyFont="1" applyFill="1" applyBorder="1" applyAlignment="1">
      <alignment horizontal="left" vertical="center"/>
    </xf>
    <xf numFmtId="165" fontId="108" fillId="7" borderId="414" xfId="0" applyNumberFormat="1" applyFont="1" applyFill="1" applyBorder="1" applyAlignment="1">
      <alignment horizontal="left" vertical="center"/>
    </xf>
    <xf numFmtId="165" fontId="108" fillId="7" borderId="415" xfId="0" applyNumberFormat="1" applyFont="1" applyFill="1" applyBorder="1" applyAlignment="1">
      <alignment horizontal="left" vertical="center"/>
    </xf>
    <xf numFmtId="165" fontId="160" fillId="7" borderId="406" xfId="0" quotePrefix="1" applyNumberFormat="1" applyFont="1" applyFill="1" applyBorder="1" applyAlignment="1">
      <alignment horizontal="right" vertical="center"/>
    </xf>
    <xf numFmtId="165" fontId="160" fillId="7" borderId="407" xfId="0" applyNumberFormat="1" applyFont="1" applyFill="1" applyBorder="1" applyAlignment="1">
      <alignment horizontal="right" vertical="center"/>
    </xf>
    <xf numFmtId="197" fontId="334" fillId="7" borderId="474" xfId="0" applyNumberFormat="1" applyFont="1" applyFill="1" applyBorder="1" applyAlignment="1">
      <alignment horizontal="right" vertical="center"/>
    </xf>
    <xf numFmtId="197" fontId="334" fillId="7" borderId="475" xfId="0" applyNumberFormat="1" applyFont="1" applyFill="1" applyBorder="1" applyAlignment="1">
      <alignment horizontal="right" vertical="center"/>
    </xf>
    <xf numFmtId="254" fontId="100" fillId="5" borderId="474" xfId="0" applyNumberFormat="1" applyFont="1" applyFill="1" applyBorder="1" applyAlignment="1">
      <alignment horizontal="right" vertical="center"/>
    </xf>
    <xf numFmtId="254" fontId="100" fillId="5" borderId="475" xfId="0" applyNumberFormat="1" applyFont="1" applyFill="1" applyBorder="1" applyAlignment="1">
      <alignment horizontal="right" vertical="center"/>
    </xf>
    <xf numFmtId="164" fontId="170" fillId="0" borderId="0" xfId="0" applyFont="1" applyAlignment="1">
      <alignment horizontal="left"/>
    </xf>
    <xf numFmtId="164" fontId="76" fillId="12" borderId="374" xfId="0" applyFont="1" applyFill="1" applyBorder="1" applyAlignment="1">
      <alignment horizontal="left" vertical="center"/>
    </xf>
    <xf numFmtId="199" fontId="147" fillId="32" borderId="174" xfId="5" quotePrefix="1" applyNumberFormat="1" applyFont="1" applyFill="1" applyBorder="1" applyAlignment="1" applyProtection="1">
      <alignment horizontal="center" vertical="center"/>
    </xf>
    <xf numFmtId="199" fontId="147" fillId="32" borderId="325" xfId="5" quotePrefix="1" applyNumberFormat="1" applyFont="1" applyFill="1" applyBorder="1" applyAlignment="1" applyProtection="1">
      <alignment horizontal="center" vertical="center"/>
    </xf>
    <xf numFmtId="197" fontId="149" fillId="19" borderId="381" xfId="0" applyNumberFormat="1" applyFont="1" applyFill="1" applyBorder="1" applyAlignment="1">
      <alignment horizontal="right" vertical="center"/>
    </xf>
    <xf numFmtId="197" fontId="149" fillId="19" borderId="382" xfId="0" applyNumberFormat="1" applyFont="1" applyFill="1" applyBorder="1" applyAlignment="1">
      <alignment horizontal="right" vertical="center"/>
    </xf>
    <xf numFmtId="197" fontId="28" fillId="19" borderId="381" xfId="0" applyNumberFormat="1" applyFont="1" applyFill="1" applyBorder="1" applyAlignment="1">
      <alignment horizontal="right" vertical="center"/>
    </xf>
    <xf numFmtId="197" fontId="28" fillId="19" borderId="382" xfId="0" applyNumberFormat="1" applyFont="1" applyFill="1" applyBorder="1" applyAlignment="1">
      <alignment horizontal="right" vertical="center"/>
    </xf>
    <xf numFmtId="169" fontId="131" fillId="20" borderId="324" xfId="0" applyNumberFormat="1" applyFont="1" applyFill="1" applyBorder="1" applyAlignment="1">
      <alignment horizontal="center" vertical="center"/>
    </xf>
    <xf numFmtId="169" fontId="131" fillId="20" borderId="325" xfId="0" applyNumberFormat="1" applyFont="1" applyFill="1" applyBorder="1" applyAlignment="1">
      <alignment horizontal="center" vertical="center"/>
    </xf>
    <xf numFmtId="195" fontId="168" fillId="20" borderId="324" xfId="2" quotePrefix="1" applyNumberFormat="1" applyFont="1" applyFill="1" applyBorder="1" applyAlignment="1" applyProtection="1">
      <alignment vertical="center" wrapText="1"/>
    </xf>
    <xf numFmtId="169" fontId="131" fillId="20" borderId="375" xfId="0" applyNumberFormat="1" applyFont="1" applyFill="1" applyBorder="1" applyAlignment="1">
      <alignment horizontal="left" vertical="center"/>
    </xf>
    <xf numFmtId="169" fontId="131" fillId="20" borderId="324" xfId="0" applyNumberFormat="1" applyFont="1" applyFill="1" applyBorder="1" applyAlignment="1">
      <alignment horizontal="left" vertical="center"/>
    </xf>
    <xf numFmtId="165" fontId="36" fillId="7" borderId="437" xfId="0" applyNumberFormat="1" applyFont="1" applyFill="1" applyBorder="1" applyAlignment="1">
      <alignment horizontal="left" vertical="center"/>
    </xf>
    <xf numFmtId="165" fontId="36" fillId="7" borderId="439" xfId="0" applyNumberFormat="1" applyFont="1" applyFill="1" applyBorder="1" applyAlignment="1">
      <alignment horizontal="left" vertical="center"/>
    </xf>
    <xf numFmtId="165" fontId="36" fillId="7" borderId="392" xfId="0" applyNumberFormat="1" applyFont="1" applyFill="1" applyBorder="1" applyAlignment="1">
      <alignment horizontal="left" vertical="center"/>
    </xf>
    <xf numFmtId="165" fontId="36" fillId="7" borderId="393" xfId="0" applyNumberFormat="1" applyFont="1" applyFill="1" applyBorder="1" applyAlignment="1">
      <alignment horizontal="left" vertical="center"/>
    </xf>
    <xf numFmtId="165" fontId="36" fillId="7" borderId="324" xfId="0" applyNumberFormat="1" applyFont="1" applyFill="1" applyBorder="1" applyAlignment="1">
      <alignment horizontal="left" vertical="center"/>
    </xf>
    <xf numFmtId="165" fontId="36" fillId="7" borderId="443" xfId="0" applyNumberFormat="1" applyFont="1" applyFill="1" applyBorder="1" applyAlignment="1">
      <alignment horizontal="left" vertical="center"/>
    </xf>
    <xf numFmtId="4" fontId="42" fillId="7" borderId="366" xfId="0" applyNumberFormat="1" applyFont="1" applyFill="1" applyBorder="1" applyAlignment="1">
      <alignment horizontal="right" vertical="center"/>
    </xf>
    <xf numFmtId="197" fontId="134" fillId="7" borderId="406" xfId="0" applyNumberFormat="1" applyFont="1" applyFill="1" applyBorder="1" applyAlignment="1">
      <alignment horizontal="right" vertical="center"/>
    </xf>
    <xf numFmtId="197" fontId="134" fillId="7" borderId="424" xfId="0" applyNumberFormat="1" applyFont="1" applyFill="1" applyBorder="1" applyAlignment="1">
      <alignment horizontal="right" vertical="center"/>
    </xf>
    <xf numFmtId="197" fontId="134" fillId="7" borderId="316" xfId="0" applyNumberFormat="1" applyFont="1" applyFill="1" applyBorder="1" applyAlignment="1">
      <alignment horizontal="right" vertical="center"/>
    </xf>
    <xf numFmtId="197" fontId="134" fillId="7" borderId="317" xfId="0" applyNumberFormat="1" applyFont="1" applyFill="1" applyBorder="1" applyAlignment="1">
      <alignment horizontal="right" vertical="center"/>
    </xf>
    <xf numFmtId="166" fontId="111" fillId="19" borderId="494" xfId="0" applyNumberFormat="1" applyFont="1" applyFill="1" applyBorder="1" applyAlignment="1">
      <alignment horizontal="right" vertical="center"/>
    </xf>
    <xf numFmtId="166" fontId="111" fillId="19" borderId="381" xfId="0" applyNumberFormat="1" applyFont="1" applyFill="1" applyBorder="1" applyAlignment="1">
      <alignment horizontal="right" vertical="center"/>
    </xf>
    <xf numFmtId="166" fontId="111" fillId="19" borderId="488" xfId="0" applyNumberFormat="1" applyFont="1" applyFill="1" applyBorder="1" applyAlignment="1">
      <alignment horizontal="right" vertical="center"/>
    </xf>
    <xf numFmtId="166" fontId="28" fillId="19" borderId="381" xfId="0" applyNumberFormat="1" applyFont="1" applyFill="1" applyBorder="1" applyAlignment="1">
      <alignment horizontal="right" vertical="center"/>
    </xf>
    <xf numFmtId="166" fontId="28" fillId="19" borderId="382" xfId="0" applyNumberFormat="1" applyFont="1" applyFill="1" applyBorder="1" applyAlignment="1">
      <alignment horizontal="right" vertical="center"/>
    </xf>
    <xf numFmtId="4" fontId="134" fillId="7" borderId="406" xfId="0" applyNumberFormat="1" applyFont="1" applyFill="1" applyBorder="1" applyAlignment="1">
      <alignment horizontal="right" vertical="center"/>
    </xf>
    <xf numFmtId="4" fontId="134" fillId="7" borderId="424" xfId="0" applyNumberFormat="1" applyFont="1" applyFill="1" applyBorder="1" applyAlignment="1">
      <alignment horizontal="right" vertical="center"/>
    </xf>
    <xf numFmtId="165" fontId="36" fillId="7" borderId="406" xfId="0" applyNumberFormat="1" applyFont="1" applyFill="1" applyBorder="1" applyAlignment="1">
      <alignment horizontal="left" vertical="center"/>
    </xf>
    <xf numFmtId="165" fontId="36" fillId="7" borderId="425" xfId="0" applyNumberFormat="1" applyFont="1" applyFill="1" applyBorder="1" applyAlignment="1">
      <alignment horizontal="left" vertical="center"/>
    </xf>
    <xf numFmtId="10" fontId="152" fillId="7" borderId="462" xfId="2" applyNumberFormat="1" applyFont="1" applyFill="1" applyBorder="1" applyAlignment="1" applyProtection="1">
      <alignment horizontal="center" vertical="center"/>
      <protection locked="0"/>
    </xf>
    <xf numFmtId="10" fontId="152" fillId="7" borderId="478" xfId="2" applyNumberFormat="1" applyFont="1" applyFill="1" applyBorder="1" applyAlignment="1" applyProtection="1">
      <alignment horizontal="center" vertical="center"/>
      <protection locked="0"/>
    </xf>
    <xf numFmtId="166" fontId="32" fillId="19" borderId="459" xfId="0" applyNumberFormat="1" applyFont="1" applyFill="1" applyBorder="1" applyAlignment="1">
      <alignment horizontal="right" vertical="center"/>
    </xf>
    <xf numFmtId="165" fontId="335" fillId="7" borderId="479" xfId="0" applyNumberFormat="1" applyFont="1" applyFill="1" applyBorder="1" applyAlignment="1">
      <alignment horizontal="left" vertical="center"/>
    </xf>
    <xf numFmtId="165" fontId="335" fillId="7" borderId="480" xfId="0" applyNumberFormat="1" applyFont="1" applyFill="1" applyBorder="1" applyAlignment="1">
      <alignment horizontal="left" vertical="center"/>
    </xf>
    <xf numFmtId="170" fontId="128" fillId="12" borderId="0" xfId="0" applyNumberFormat="1" applyFont="1" applyFill="1" applyAlignment="1">
      <alignment horizontal="right" vertical="top"/>
    </xf>
    <xf numFmtId="173" fontId="150" fillId="28" borderId="126" xfId="0" quotePrefix="1" applyNumberFormat="1" applyFont="1" applyFill="1" applyBorder="1" applyAlignment="1">
      <alignment horizontal="left" vertical="center"/>
    </xf>
    <xf numFmtId="173" fontId="153" fillId="12" borderId="108" xfId="0" applyNumberFormat="1" applyFont="1" applyFill="1" applyBorder="1" applyAlignment="1">
      <alignment horizontal="center" vertical="center" wrapText="1"/>
    </xf>
    <xf numFmtId="8" fontId="150" fillId="13" borderId="126" xfId="1" applyNumberFormat="1" applyFont="1" applyFill="1" applyBorder="1" applyAlignment="1" applyProtection="1">
      <alignment horizontal="left" vertical="center"/>
    </xf>
    <xf numFmtId="7" fontId="150" fillId="31" borderId="126" xfId="0" applyNumberFormat="1" applyFont="1" applyFill="1" applyBorder="1" applyAlignment="1">
      <alignment horizontal="left" vertical="top"/>
    </xf>
    <xf numFmtId="7" fontId="150" fillId="32" borderId="126" xfId="0" applyNumberFormat="1" applyFont="1" applyFill="1" applyBorder="1" applyAlignment="1">
      <alignment horizontal="left" vertical="top"/>
    </xf>
    <xf numFmtId="164" fontId="200" fillId="0" borderId="38" xfId="0" applyFont="1" applyBorder="1" applyAlignment="1">
      <alignment horizontal="left" vertical="center"/>
    </xf>
    <xf numFmtId="164" fontId="239" fillId="0" borderId="38" xfId="0" applyFont="1" applyBorder="1" applyAlignment="1">
      <alignment horizontal="right" vertical="center"/>
    </xf>
    <xf numFmtId="168" fontId="61" fillId="12" borderId="78" xfId="0" applyNumberFormat="1" applyFont="1" applyFill="1" applyBorder="1" applyAlignment="1">
      <alignment horizontal="left"/>
    </xf>
    <xf numFmtId="1" fontId="204" fillId="5" borderId="105" xfId="0" applyNumberFormat="1" applyFont="1" applyFill="1" applyBorder="1" applyAlignment="1">
      <alignment horizontal="left" vertical="center"/>
    </xf>
    <xf numFmtId="1" fontId="204" fillId="5" borderId="158" xfId="0" applyNumberFormat="1" applyFont="1" applyFill="1" applyBorder="1" applyAlignment="1">
      <alignment horizontal="left" vertical="center"/>
    </xf>
    <xf numFmtId="209" fontId="168" fillId="5" borderId="158" xfId="0" applyNumberFormat="1" applyFont="1" applyFill="1" applyBorder="1" applyAlignment="1">
      <alignment horizontal="right" vertical="center"/>
    </xf>
    <xf numFmtId="1" fontId="204" fillId="5" borderId="194" xfId="0" applyNumberFormat="1" applyFont="1" applyFill="1" applyBorder="1" applyAlignment="1">
      <alignment horizontal="left" vertical="center"/>
    </xf>
    <xf numFmtId="191" fontId="204" fillId="0" borderId="196" xfId="0" applyNumberFormat="1" applyFont="1" applyBorder="1" applyAlignment="1">
      <alignment horizontal="center" vertical="center"/>
    </xf>
    <xf numFmtId="191" fontId="204" fillId="0" borderId="59" xfId="0" applyNumberFormat="1" applyFont="1" applyBorder="1" applyAlignment="1">
      <alignment horizontal="center" vertical="center"/>
    </xf>
    <xf numFmtId="173" fontId="165" fillId="12" borderId="114" xfId="0" applyNumberFormat="1" applyFont="1" applyFill="1" applyBorder="1" applyAlignment="1">
      <alignment horizontal="left" vertical="top"/>
    </xf>
    <xf numFmtId="173" fontId="165" fillId="12" borderId="114" xfId="0" applyNumberFormat="1" applyFont="1" applyFill="1" applyBorder="1" applyAlignment="1">
      <alignment horizontal="right" vertical="top"/>
    </xf>
    <xf numFmtId="1" fontId="81" fillId="27" borderId="190" xfId="0" applyNumberFormat="1" applyFont="1" applyFill="1" applyBorder="1" applyAlignment="1">
      <alignment vertical="center"/>
    </xf>
    <xf numFmtId="1" fontId="81" fillId="27" borderId="78" xfId="0" applyNumberFormat="1" applyFont="1" applyFill="1" applyBorder="1" applyAlignment="1">
      <alignment vertical="center"/>
    </xf>
    <xf numFmtId="164" fontId="207" fillId="12" borderId="108" xfId="0" quotePrefix="1" applyFont="1" applyFill="1" applyBorder="1" applyAlignment="1">
      <alignment horizontal="left" vertical="center"/>
    </xf>
    <xf numFmtId="164" fontId="207" fillId="12" borderId="1" xfId="0" quotePrefix="1" applyFont="1" applyFill="1" applyBorder="1" applyAlignment="1">
      <alignment horizontal="left" vertical="center"/>
    </xf>
    <xf numFmtId="6" fontId="208" fillId="12" borderId="60" xfId="1" applyNumberFormat="1" applyFont="1" applyFill="1" applyBorder="1" applyAlignment="1" applyProtection="1">
      <alignment horizontal="right" vertical="center"/>
    </xf>
    <xf numFmtId="6" fontId="208" fillId="12" borderId="193" xfId="1" applyNumberFormat="1" applyFont="1" applyFill="1" applyBorder="1" applyAlignment="1" applyProtection="1">
      <alignment horizontal="right" vertical="center"/>
    </xf>
    <xf numFmtId="215" fontId="135" fillId="13" borderId="105" xfId="0" applyNumberFormat="1" applyFont="1" applyFill="1" applyBorder="1" applyAlignment="1">
      <alignment horizontal="center" vertical="center"/>
    </xf>
    <xf numFmtId="215" fontId="135" fillId="13" borderId="194" xfId="0" applyNumberFormat="1" applyFont="1" applyFill="1" applyBorder="1" applyAlignment="1">
      <alignment horizontal="center" vertical="center"/>
    </xf>
    <xf numFmtId="214" fontId="145" fillId="13" borderId="190" xfId="0" quotePrefix="1" applyNumberFormat="1" applyFont="1" applyFill="1" applyBorder="1" applyAlignment="1">
      <alignment horizontal="center" vertical="center"/>
    </xf>
    <xf numFmtId="214" fontId="145" fillId="13" borderId="81" xfId="0" quotePrefix="1" applyNumberFormat="1" applyFont="1" applyFill="1" applyBorder="1" applyAlignment="1">
      <alignment horizontal="center" vertical="center"/>
    </xf>
    <xf numFmtId="166" fontId="93" fillId="12" borderId="114" xfId="0" applyNumberFormat="1" applyFont="1" applyFill="1" applyBorder="1" applyAlignment="1">
      <alignment horizontal="center" vertical="center"/>
    </xf>
    <xf numFmtId="166" fontId="201" fillId="14" borderId="111" xfId="6" applyNumberFormat="1" applyFont="1" applyFill="1" applyBorder="1" applyAlignment="1" applyProtection="1">
      <alignment horizontal="center" vertical="center" wrapText="1"/>
    </xf>
    <xf numFmtId="166" fontId="201" fillId="14" borderId="114" xfId="6" applyNumberFormat="1" applyFont="1" applyFill="1" applyBorder="1" applyAlignment="1" applyProtection="1">
      <alignment horizontal="center" vertical="center" wrapText="1"/>
    </xf>
    <xf numFmtId="166" fontId="201" fillId="14" borderId="112" xfId="6" applyNumberFormat="1" applyFont="1" applyFill="1" applyBorder="1" applyAlignment="1" applyProtection="1">
      <alignment horizontal="center" vertical="center" wrapText="1"/>
    </xf>
    <xf numFmtId="1" fontId="110" fillId="5" borderId="105" xfId="0" applyNumberFormat="1" applyFont="1" applyFill="1" applyBorder="1" applyAlignment="1">
      <alignment horizontal="left" vertical="center"/>
    </xf>
    <xf numFmtId="1" fontId="110" fillId="5" borderId="158" xfId="0" applyNumberFormat="1" applyFont="1" applyFill="1" applyBorder="1" applyAlignment="1">
      <alignment horizontal="left" vertical="center"/>
    </xf>
    <xf numFmtId="1" fontId="110" fillId="5" borderId="194" xfId="0" applyNumberFormat="1" applyFont="1" applyFill="1" applyBorder="1" applyAlignment="1">
      <alignment horizontal="left" vertical="center"/>
    </xf>
    <xf numFmtId="173" fontId="204" fillId="15" borderId="105" xfId="0" applyNumberFormat="1" applyFont="1" applyFill="1" applyBorder="1" applyAlignment="1">
      <alignment horizontal="left" vertical="top"/>
    </xf>
    <xf numFmtId="173" fontId="204" fillId="15" borderId="194" xfId="0" applyNumberFormat="1" applyFont="1" applyFill="1" applyBorder="1" applyAlignment="1">
      <alignment horizontal="left" vertical="top"/>
    </xf>
    <xf numFmtId="166" fontId="245" fillId="12" borderId="158" xfId="0" quotePrefix="1" applyNumberFormat="1" applyFont="1" applyFill="1" applyBorder="1" applyAlignment="1">
      <alignment horizontal="left" vertical="top"/>
    </xf>
    <xf numFmtId="170" fontId="128" fillId="15" borderId="196" xfId="0" applyNumberFormat="1" applyFont="1" applyFill="1" applyBorder="1" applyAlignment="1">
      <alignment horizontal="right" vertical="top"/>
    </xf>
    <xf numFmtId="170" fontId="128" fillId="15" borderId="60" xfId="0" applyNumberFormat="1" applyFont="1" applyFill="1" applyBorder="1" applyAlignment="1">
      <alignment horizontal="right" vertical="top"/>
    </xf>
    <xf numFmtId="170" fontId="128" fillId="15" borderId="193" xfId="0" applyNumberFormat="1" applyFont="1" applyFill="1" applyBorder="1" applyAlignment="1">
      <alignment horizontal="right" vertical="top"/>
    </xf>
    <xf numFmtId="166" fontId="245" fillId="12" borderId="158" xfId="0" applyNumberFormat="1" applyFont="1" applyFill="1" applyBorder="1" applyAlignment="1">
      <alignment horizontal="left" vertical="top"/>
    </xf>
    <xf numFmtId="166" fontId="245" fillId="12" borderId="268" xfId="0" quotePrefix="1" applyNumberFormat="1" applyFont="1" applyFill="1" applyBorder="1" applyAlignment="1">
      <alignment horizontal="left" vertical="top"/>
    </xf>
    <xf numFmtId="173" fontId="245" fillId="12" borderId="268" xfId="0" applyNumberFormat="1" applyFont="1" applyFill="1" applyBorder="1" applyAlignment="1">
      <alignment horizontal="right" vertical="top"/>
    </xf>
    <xf numFmtId="164" fontId="153" fillId="30" borderId="190" xfId="0" applyFont="1" applyFill="1" applyBorder="1" applyAlignment="1">
      <alignment horizontal="center" vertical="center" wrapText="1"/>
    </xf>
    <xf numFmtId="164" fontId="153" fillId="30" borderId="78" xfId="0" applyFont="1" applyFill="1" applyBorder="1" applyAlignment="1">
      <alignment horizontal="center" vertical="center" wrapText="1"/>
    </xf>
    <xf numFmtId="164" fontId="153" fillId="30" borderId="81" xfId="0" applyFont="1" applyFill="1" applyBorder="1" applyAlignment="1">
      <alignment horizontal="center" vertical="center" wrapText="1"/>
    </xf>
    <xf numFmtId="173" fontId="251" fillId="12" borderId="78" xfId="0" applyNumberFormat="1" applyFont="1" applyFill="1" applyBorder="1" applyAlignment="1">
      <alignment horizontal="right"/>
    </xf>
    <xf numFmtId="209" fontId="158" fillId="15" borderId="158" xfId="0" applyNumberFormat="1" applyFont="1" applyFill="1" applyBorder="1" applyAlignment="1">
      <alignment horizontal="right" vertical="center"/>
    </xf>
    <xf numFmtId="173" fontId="245" fillId="12" borderId="158" xfId="0" quotePrefix="1" applyNumberFormat="1" applyFont="1" applyFill="1" applyBorder="1" applyAlignment="1">
      <alignment horizontal="right" vertical="top"/>
    </xf>
    <xf numFmtId="166" fontId="201" fillId="14" borderId="190" xfId="6" applyNumberFormat="1" applyFont="1" applyFill="1" applyBorder="1" applyAlignment="1" applyProtection="1">
      <alignment horizontal="center" vertical="center" wrapText="1"/>
    </xf>
    <xf numFmtId="166" fontId="201" fillId="14" borderId="78" xfId="6" applyNumberFormat="1" applyFont="1" applyFill="1" applyBorder="1" applyAlignment="1" applyProtection="1">
      <alignment horizontal="center" vertical="center" wrapText="1"/>
    </xf>
    <xf numFmtId="166" fontId="201" fillId="14" borderId="81" xfId="6" applyNumberFormat="1" applyFont="1" applyFill="1" applyBorder="1" applyAlignment="1" applyProtection="1">
      <alignment horizontal="center" vertical="center" wrapText="1"/>
    </xf>
    <xf numFmtId="164" fontId="153" fillId="30" borderId="111" xfId="0" applyFont="1" applyFill="1" applyBorder="1" applyAlignment="1">
      <alignment horizontal="center" vertical="center" wrapText="1"/>
    </xf>
    <xf numFmtId="164" fontId="153" fillId="30" borderId="114" xfId="0" applyFont="1" applyFill="1" applyBorder="1" applyAlignment="1">
      <alignment horizontal="center" vertical="center" wrapText="1"/>
    </xf>
    <xf numFmtId="164" fontId="153" fillId="30" borderId="112" xfId="0" applyFont="1" applyFill="1" applyBorder="1" applyAlignment="1">
      <alignment horizontal="center" vertical="center" wrapText="1"/>
    </xf>
    <xf numFmtId="173" fontId="294" fillId="12" borderId="326" xfId="0" quotePrefix="1" applyNumberFormat="1" applyFont="1" applyFill="1" applyBorder="1" applyAlignment="1">
      <alignment horizontal="right" vertical="top"/>
    </xf>
    <xf numFmtId="168" fontId="245" fillId="0" borderId="0" xfId="0" applyNumberFormat="1" applyFont="1" applyAlignment="1">
      <alignment horizontal="right" vertical="top"/>
    </xf>
    <xf numFmtId="176" fontId="245" fillId="0" borderId="0" xfId="0" applyNumberFormat="1" applyFont="1" applyAlignment="1">
      <alignment horizontal="right" vertical="top"/>
    </xf>
    <xf numFmtId="179" fontId="245" fillId="5" borderId="122" xfId="0" applyNumberFormat="1" applyFont="1" applyFill="1" applyBorder="1" applyAlignment="1">
      <alignment horizontal="left" vertical="center"/>
    </xf>
    <xf numFmtId="179" fontId="245" fillId="5" borderId="203" xfId="0" applyNumberFormat="1" applyFont="1" applyFill="1" applyBorder="1" applyAlignment="1">
      <alignment horizontal="left" vertical="center"/>
    </xf>
    <xf numFmtId="179" fontId="245" fillId="5" borderId="204" xfId="0" applyNumberFormat="1" applyFont="1" applyFill="1" applyBorder="1" applyAlignment="1">
      <alignment horizontal="left" vertical="center"/>
    </xf>
    <xf numFmtId="166" fontId="219" fillId="5" borderId="205" xfId="0" applyNumberFormat="1" applyFont="1" applyFill="1" applyBorder="1" applyAlignment="1">
      <alignment horizontal="left" vertical="center" wrapText="1"/>
    </xf>
    <xf numFmtId="166" fontId="219" fillId="5" borderId="145" xfId="0" applyNumberFormat="1" applyFont="1" applyFill="1" applyBorder="1" applyAlignment="1">
      <alignment horizontal="left" vertical="center"/>
    </xf>
    <xf numFmtId="1" fontId="251" fillId="5" borderId="206" xfId="0" applyNumberFormat="1" applyFont="1" applyFill="1" applyBorder="1" applyAlignment="1">
      <alignment horizontal="left" vertical="center"/>
    </xf>
    <xf numFmtId="1" fontId="251" fillId="5" borderId="207" xfId="0" applyNumberFormat="1" applyFont="1" applyFill="1" applyBorder="1" applyAlignment="1">
      <alignment horizontal="left" vertical="center"/>
    </xf>
    <xf numFmtId="1" fontId="251" fillId="5" borderId="208" xfId="0" applyNumberFormat="1" applyFont="1" applyFill="1" applyBorder="1" applyAlignment="1">
      <alignment horizontal="left" vertical="center"/>
    </xf>
    <xf numFmtId="14" fontId="186" fillId="0" borderId="197" xfId="0" applyNumberFormat="1" applyFont="1" applyBorder="1" applyAlignment="1">
      <alignment horizontal="left" vertical="center"/>
    </xf>
    <xf numFmtId="172" fontId="222" fillId="5" borderId="206" xfId="0" applyNumberFormat="1" applyFont="1" applyFill="1" applyBorder="1" applyAlignment="1">
      <alignment horizontal="right" vertical="center"/>
    </xf>
    <xf numFmtId="172" fontId="222" fillId="5" borderId="207" xfId="0" applyNumberFormat="1" applyFont="1" applyFill="1" applyBorder="1" applyAlignment="1">
      <alignment horizontal="right" vertical="center"/>
    </xf>
    <xf numFmtId="172" fontId="254" fillId="5" borderId="207" xfId="0" applyNumberFormat="1" applyFont="1" applyFill="1" applyBorder="1" applyAlignment="1">
      <alignment horizontal="right" vertical="center" wrapText="1"/>
    </xf>
    <xf numFmtId="172" fontId="254" fillId="5" borderId="208" xfId="0" applyNumberFormat="1" applyFont="1" applyFill="1" applyBorder="1" applyAlignment="1">
      <alignment horizontal="right" vertical="center"/>
    </xf>
    <xf numFmtId="164" fontId="245" fillId="0" borderId="201" xfId="0" applyFont="1" applyBorder="1" applyAlignment="1">
      <alignment horizontal="center" vertical="top"/>
    </xf>
    <xf numFmtId="168" fontId="245" fillId="0" borderId="201" xfId="0" applyNumberFormat="1" applyFont="1" applyBorder="1" applyAlignment="1">
      <alignment horizontal="right" vertical="top"/>
    </xf>
    <xf numFmtId="14" fontId="245" fillId="0" borderId="201" xfId="0" applyNumberFormat="1" applyFont="1" applyBorder="1" applyAlignment="1">
      <alignment horizontal="left" vertical="center"/>
    </xf>
    <xf numFmtId="164" fontId="245" fillId="0" borderId="0" xfId="0" applyFont="1" applyAlignment="1">
      <alignment horizontal="left" vertical="center"/>
    </xf>
    <xf numFmtId="4" fontId="200" fillId="0" borderId="197" xfId="0" applyNumberFormat="1" applyFont="1" applyBorder="1" applyAlignment="1">
      <alignment horizontal="left" vertical="center"/>
    </xf>
    <xf numFmtId="0" fontId="245" fillId="0" borderId="0" xfId="0" applyNumberFormat="1" applyFont="1" applyAlignment="1">
      <alignment horizontal="right" vertical="center"/>
    </xf>
    <xf numFmtId="0" fontId="245" fillId="0" borderId="1" xfId="0" applyNumberFormat="1" applyFont="1" applyBorder="1" applyAlignment="1">
      <alignment horizontal="right" vertical="center"/>
    </xf>
    <xf numFmtId="166" fontId="251" fillId="0" borderId="108" xfId="0" applyNumberFormat="1" applyFont="1" applyBorder="1" applyAlignment="1">
      <alignment horizontal="left" vertical="center" wrapText="1"/>
    </xf>
    <xf numFmtId="166" fontId="251" fillId="0" borderId="0" xfId="0" applyNumberFormat="1" applyFont="1" applyAlignment="1">
      <alignment horizontal="left" vertical="center" wrapText="1"/>
    </xf>
    <xf numFmtId="172" fontId="218" fillId="5" borderId="149" xfId="0" applyNumberFormat="1" applyFont="1" applyFill="1" applyBorder="1" applyAlignment="1">
      <alignment horizontal="right" vertical="center"/>
    </xf>
    <xf numFmtId="172" fontId="218" fillId="5" borderId="150" xfId="0" applyNumberFormat="1" applyFont="1" applyFill="1" applyBorder="1" applyAlignment="1">
      <alignment horizontal="right" vertical="center"/>
    </xf>
    <xf numFmtId="172" fontId="254" fillId="5" borderId="150" xfId="0" applyNumberFormat="1" applyFont="1" applyFill="1" applyBorder="1" applyAlignment="1">
      <alignment horizontal="right" vertical="center" wrapText="1"/>
    </xf>
    <xf numFmtId="172" fontId="254" fillId="5" borderId="148" xfId="0" applyNumberFormat="1" applyFont="1" applyFill="1" applyBorder="1" applyAlignment="1">
      <alignment horizontal="right" vertical="center"/>
    </xf>
    <xf numFmtId="169" fontId="264" fillId="0" borderId="0" xfId="0" applyNumberFormat="1" applyFont="1" applyAlignment="1">
      <alignment horizontal="left" vertical="center"/>
    </xf>
    <xf numFmtId="169" fontId="258" fillId="0" borderId="0" xfId="0" applyNumberFormat="1" applyFont="1" applyAlignment="1">
      <alignment horizontal="left" vertical="center"/>
    </xf>
    <xf numFmtId="169" fontId="260" fillId="0" borderId="0" xfId="0" applyNumberFormat="1" applyFont="1" applyAlignment="1">
      <alignment horizontal="center" vertical="center" textRotation="90" wrapText="1"/>
    </xf>
    <xf numFmtId="169" fontId="260" fillId="0" borderId="187" xfId="0" applyNumberFormat="1" applyFont="1" applyBorder="1" applyAlignment="1">
      <alignment horizontal="center" vertical="center" textRotation="90" wrapText="1"/>
    </xf>
    <xf numFmtId="192" fontId="99" fillId="15" borderId="270" xfId="0" applyNumberFormat="1" applyFont="1" applyFill="1" applyBorder="1" applyAlignment="1">
      <alignment horizontal="center" vertical="center"/>
    </xf>
    <xf numFmtId="192" fontId="99" fillId="15" borderId="269" xfId="0" applyNumberFormat="1" applyFont="1" applyFill="1" applyBorder="1" applyAlignment="1">
      <alignment horizontal="center" vertical="center"/>
    </xf>
    <xf numFmtId="166" fontId="145" fillId="15" borderId="105" xfId="0" applyNumberFormat="1" applyFont="1" applyFill="1" applyBorder="1" applyAlignment="1">
      <alignment horizontal="center" vertical="center"/>
    </xf>
    <xf numFmtId="166" fontId="145" fillId="15" borderId="194" xfId="0" applyNumberFormat="1" applyFont="1" applyFill="1" applyBorder="1" applyAlignment="1">
      <alignment horizontal="center" vertical="center"/>
    </xf>
    <xf numFmtId="172" fontId="97" fillId="5" borderId="206" xfId="0" applyNumberFormat="1" applyFont="1" applyFill="1" applyBorder="1" applyAlignment="1">
      <alignment horizontal="left" vertical="center"/>
    </xf>
    <xf numFmtId="172" fontId="97" fillId="5" borderId="207" xfId="0" applyNumberFormat="1" applyFont="1" applyFill="1" applyBorder="1" applyAlignment="1">
      <alignment horizontal="left" vertical="center"/>
    </xf>
    <xf numFmtId="168" fontId="158" fillId="0" borderId="0" xfId="0" applyNumberFormat="1" applyFont="1" applyAlignment="1">
      <alignment horizontal="center" wrapText="1"/>
    </xf>
    <xf numFmtId="168" fontId="158" fillId="0" borderId="38" xfId="0" applyNumberFormat="1" applyFont="1" applyBorder="1" applyAlignment="1">
      <alignment horizontal="center" wrapText="1"/>
    </xf>
    <xf numFmtId="164" fontId="245" fillId="0" borderId="108" xfId="0" applyFont="1" applyBorder="1" applyAlignment="1">
      <alignment horizontal="left" wrapText="1"/>
    </xf>
    <xf numFmtId="164" fontId="245" fillId="0" borderId="0" xfId="0" applyFont="1" applyAlignment="1">
      <alignment horizontal="left" wrapText="1"/>
    </xf>
    <xf numFmtId="166" fontId="201" fillId="14" borderId="105" xfId="6" applyNumberFormat="1" applyFont="1" applyFill="1" applyBorder="1" applyAlignment="1" applyProtection="1">
      <alignment horizontal="center" vertical="center" wrapText="1"/>
    </xf>
    <xf numFmtId="166" fontId="201" fillId="14" borderId="158" xfId="6" applyNumberFormat="1" applyFont="1" applyFill="1" applyBorder="1" applyAlignment="1" applyProtection="1">
      <alignment horizontal="center" vertical="center" wrapText="1"/>
    </xf>
    <xf numFmtId="166" fontId="201" fillId="14" borderId="194" xfId="6" applyNumberFormat="1" applyFont="1" applyFill="1" applyBorder="1" applyAlignment="1" applyProtection="1">
      <alignment horizontal="center" vertical="center" wrapText="1"/>
    </xf>
    <xf numFmtId="164" fontId="32" fillId="0" borderId="0" xfId="0" applyFont="1" applyAlignment="1">
      <alignment horizontal="left" vertical="center"/>
    </xf>
    <xf numFmtId="166" fontId="254" fillId="0" borderId="73" xfId="0" applyNumberFormat="1" applyFont="1" applyBorder="1" applyAlignment="1">
      <alignment horizontal="right"/>
    </xf>
    <xf numFmtId="14" fontId="230" fillId="34" borderId="217" xfId="0" applyNumberFormat="1" applyFont="1" applyFill="1" applyBorder="1" applyAlignment="1">
      <alignment horizontal="left" vertical="center"/>
    </xf>
    <xf numFmtId="164" fontId="259" fillId="0" borderId="0" xfId="0" applyFont="1" applyAlignment="1">
      <alignment horizontal="left" vertical="center"/>
    </xf>
    <xf numFmtId="164" fontId="257" fillId="0" borderId="213" xfId="0" applyFont="1" applyBorder="1" applyAlignment="1">
      <alignment horizontal="left" vertical="center"/>
    </xf>
    <xf numFmtId="164" fontId="257" fillId="0" borderId="0" xfId="0" applyFont="1" applyAlignment="1">
      <alignment horizontal="left" vertical="center"/>
    </xf>
    <xf numFmtId="3" fontId="61" fillId="7" borderId="101" xfId="0" applyNumberFormat="1" applyFont="1" applyFill="1" applyBorder="1" applyAlignment="1">
      <alignment horizontal="left" vertical="center"/>
    </xf>
    <xf numFmtId="3" fontId="61" fillId="7" borderId="116" xfId="0" applyNumberFormat="1" applyFont="1" applyFill="1" applyBorder="1" applyAlignment="1">
      <alignment horizontal="left" vertical="center"/>
    </xf>
    <xf numFmtId="166" fontId="245" fillId="7" borderId="258" xfId="0" applyNumberFormat="1" applyFont="1" applyFill="1" applyBorder="1" applyAlignment="1">
      <alignment horizontal="left" vertical="center"/>
    </xf>
    <xf numFmtId="166" fontId="245" fillId="7" borderId="165" xfId="0" applyNumberFormat="1" applyFont="1" applyFill="1" applyBorder="1" applyAlignment="1">
      <alignment horizontal="left" vertical="center"/>
    </xf>
    <xf numFmtId="166" fontId="245" fillId="7" borderId="79" xfId="0" applyNumberFormat="1" applyFont="1" applyFill="1" applyBorder="1" applyAlignment="1">
      <alignment horizontal="left" vertical="center"/>
    </xf>
    <xf numFmtId="169" fontId="53" fillId="7" borderId="95" xfId="0" applyNumberFormat="1" applyFont="1" applyFill="1" applyBorder="1" applyAlignment="1">
      <alignment horizontal="left" vertical="center"/>
    </xf>
    <xf numFmtId="169" fontId="53" fillId="7" borderId="96" xfId="0" applyNumberFormat="1" applyFont="1" applyFill="1" applyBorder="1" applyAlignment="1">
      <alignment horizontal="left" vertical="center"/>
    </xf>
    <xf numFmtId="169" fontId="53" fillId="7" borderId="98" xfId="0" applyNumberFormat="1" applyFont="1" applyFill="1" applyBorder="1" applyAlignment="1">
      <alignment horizontal="left" vertical="center"/>
    </xf>
    <xf numFmtId="169" fontId="53" fillId="7" borderId="48" xfId="0" applyNumberFormat="1" applyFont="1" applyFill="1" applyBorder="1" applyAlignment="1">
      <alignment horizontal="left" vertical="center"/>
    </xf>
    <xf numFmtId="8" fontId="44" fillId="7" borderId="89" xfId="0" applyNumberFormat="1" applyFont="1" applyFill="1" applyBorder="1" applyAlignment="1">
      <alignment horizontal="center" vertical="center"/>
    </xf>
    <xf numFmtId="8" fontId="44" fillId="7" borderId="90" xfId="0" applyNumberFormat="1" applyFont="1" applyFill="1" applyBorder="1" applyAlignment="1">
      <alignment horizontal="center" vertical="center"/>
    </xf>
    <xf numFmtId="8" fontId="44" fillId="7" borderId="97" xfId="0" applyNumberFormat="1" applyFont="1" applyFill="1" applyBorder="1" applyAlignment="1">
      <alignment horizontal="center" vertical="center"/>
    </xf>
    <xf numFmtId="229" fontId="81" fillId="27" borderId="49" xfId="0" applyNumberFormat="1" applyFont="1" applyFill="1" applyBorder="1" applyAlignment="1">
      <alignment horizontal="left" vertical="center"/>
    </xf>
    <xf numFmtId="229" fontId="81" fillId="27" borderId="50" xfId="0" applyNumberFormat="1" applyFont="1" applyFill="1" applyBorder="1" applyAlignment="1">
      <alignment horizontal="left" vertical="center"/>
    </xf>
    <xf numFmtId="172" fontId="233" fillId="27" borderId="117" xfId="0" applyNumberFormat="1" applyFont="1" applyFill="1" applyBorder="1" applyAlignment="1">
      <alignment horizontal="right" vertical="center"/>
    </xf>
    <xf numFmtId="172" fontId="271" fillId="27" borderId="117" xfId="0" applyNumberFormat="1" applyFont="1" applyFill="1" applyBorder="1" applyAlignment="1">
      <alignment horizontal="right" vertical="center" wrapText="1"/>
    </xf>
    <xf numFmtId="172" fontId="271" fillId="27" borderId="256" xfId="0" applyNumberFormat="1" applyFont="1" applyFill="1" applyBorder="1" applyAlignment="1">
      <alignment horizontal="right" vertical="center"/>
    </xf>
    <xf numFmtId="165" fontId="245" fillId="0" borderId="246" xfId="0" applyNumberFormat="1" applyFont="1" applyBorder="1" applyAlignment="1">
      <alignment horizontal="left" vertical="center"/>
    </xf>
    <xf numFmtId="165" fontId="245" fillId="0" borderId="247" xfId="0" applyNumberFormat="1" applyFont="1" applyBorder="1" applyAlignment="1">
      <alignment horizontal="left" vertical="center"/>
    </xf>
    <xf numFmtId="165" fontId="245" fillId="0" borderId="248" xfId="0" applyNumberFormat="1" applyFont="1" applyBorder="1" applyAlignment="1">
      <alignment horizontal="left" vertical="center"/>
    </xf>
    <xf numFmtId="164" fontId="245" fillId="0" borderId="103" xfId="0" applyFont="1" applyBorder="1" applyAlignment="1">
      <alignment vertical="center"/>
    </xf>
    <xf numFmtId="164" fontId="245" fillId="0" borderId="102" xfId="0" applyFont="1" applyBorder="1" applyAlignment="1">
      <alignment vertical="center"/>
    </xf>
    <xf numFmtId="165" fontId="245" fillId="0" borderId="252" xfId="0" applyNumberFormat="1" applyFont="1" applyBorder="1" applyAlignment="1">
      <alignment horizontal="left" vertical="center"/>
    </xf>
    <xf numFmtId="165" fontId="245" fillId="0" borderId="253" xfId="0" applyNumberFormat="1" applyFont="1" applyBorder="1" applyAlignment="1">
      <alignment horizontal="left" vertical="center"/>
    </xf>
    <xf numFmtId="165" fontId="245" fillId="0" borderId="254" xfId="0" applyNumberFormat="1" applyFont="1" applyBorder="1" applyAlignment="1">
      <alignment horizontal="left" vertical="center"/>
    </xf>
    <xf numFmtId="165" fontId="273" fillId="21" borderId="252" xfId="0" applyNumberFormat="1" applyFont="1" applyFill="1" applyBorder="1" applyAlignment="1">
      <alignment horizontal="left" vertical="center"/>
    </xf>
    <xf numFmtId="165" fontId="273" fillId="21" borderId="253" xfId="0" applyNumberFormat="1" applyFont="1" applyFill="1" applyBorder="1" applyAlignment="1">
      <alignment horizontal="left" vertical="center"/>
    </xf>
    <xf numFmtId="165" fontId="273" fillId="21" borderId="254" xfId="0" applyNumberFormat="1" applyFont="1" applyFill="1" applyBorder="1" applyAlignment="1">
      <alignment horizontal="left" vertical="center"/>
    </xf>
    <xf numFmtId="10" fontId="235" fillId="15" borderId="314" xfId="2" applyNumberFormat="1" applyFont="1" applyFill="1" applyBorder="1" applyAlignment="1" applyProtection="1">
      <alignment horizontal="center" vertical="center"/>
    </xf>
    <xf numFmtId="10" fontId="235" fillId="15" borderId="315" xfId="2" applyNumberFormat="1" applyFont="1" applyFill="1" applyBorder="1" applyAlignment="1" applyProtection="1">
      <alignment horizontal="center" vertical="center"/>
    </xf>
    <xf numFmtId="14" fontId="60" fillId="0" borderId="0" xfId="0" applyNumberFormat="1" applyFont="1" applyAlignment="1">
      <alignment horizontal="left" vertical="center"/>
    </xf>
    <xf numFmtId="170" fontId="96" fillId="27" borderId="100" xfId="0" applyNumberFormat="1" applyFont="1" applyFill="1" applyBorder="1" applyAlignment="1">
      <alignment horizontal="left" vertical="center"/>
    </xf>
    <xf numFmtId="170" fontId="96" fillId="27" borderId="280" xfId="0" applyNumberFormat="1" applyFont="1" applyFill="1" applyBorder="1" applyAlignment="1">
      <alignment horizontal="left" vertical="center"/>
    </xf>
    <xf numFmtId="172" fontId="97" fillId="27" borderId="281" xfId="0" applyNumberFormat="1" applyFont="1" applyFill="1" applyBorder="1" applyAlignment="1">
      <alignment horizontal="right" vertical="center"/>
    </xf>
    <xf numFmtId="172" fontId="97" fillId="27" borderId="282" xfId="0" applyNumberFormat="1" applyFont="1" applyFill="1" applyBorder="1" applyAlignment="1">
      <alignment horizontal="right" vertical="center"/>
    </xf>
    <xf numFmtId="172" fontId="271" fillId="27" borderId="282" xfId="0" applyNumberFormat="1" applyFont="1" applyFill="1" applyBorder="1" applyAlignment="1">
      <alignment horizontal="right" vertical="center" wrapText="1"/>
    </xf>
    <xf numFmtId="172" fontId="271" fillId="27" borderId="280" xfId="0" applyNumberFormat="1" applyFont="1" applyFill="1" applyBorder="1" applyAlignment="1">
      <alignment horizontal="right" vertical="center"/>
    </xf>
    <xf numFmtId="165" fontId="245" fillId="0" borderId="279" xfId="0" applyNumberFormat="1" applyFont="1" applyBorder="1" applyAlignment="1">
      <alignment horizontal="left" vertical="center"/>
    </xf>
    <xf numFmtId="165" fontId="245" fillId="0" borderId="102" xfId="0" applyNumberFormat="1" applyFont="1" applyBorder="1" applyAlignment="1">
      <alignment horizontal="left" vertical="center"/>
    </xf>
    <xf numFmtId="165" fontId="245" fillId="0" borderId="104" xfId="0" applyNumberFormat="1" applyFont="1" applyBorder="1" applyAlignment="1">
      <alignment horizontal="left" vertical="center"/>
    </xf>
    <xf numFmtId="165" fontId="245" fillId="0" borderId="274" xfId="0" applyNumberFormat="1" applyFont="1" applyBorder="1" applyAlignment="1">
      <alignment horizontal="left" vertical="center"/>
    </xf>
    <xf numFmtId="165" fontId="245" fillId="0" borderId="275" xfId="0" applyNumberFormat="1" applyFont="1" applyBorder="1" applyAlignment="1">
      <alignment horizontal="left" vertical="center"/>
    </xf>
    <xf numFmtId="165" fontId="245" fillId="0" borderId="276" xfId="0" applyNumberFormat="1" applyFont="1" applyBorder="1" applyAlignment="1">
      <alignment horizontal="left" vertical="center"/>
    </xf>
    <xf numFmtId="165" fontId="245" fillId="0" borderId="231" xfId="0" applyNumberFormat="1" applyFont="1" applyBorder="1" applyAlignment="1">
      <alignment horizontal="left" vertical="center"/>
    </xf>
    <xf numFmtId="165" fontId="245" fillId="0" borderId="232" xfId="0" applyNumberFormat="1" applyFont="1" applyBorder="1" applyAlignment="1">
      <alignment horizontal="left" vertical="center"/>
    </xf>
    <xf numFmtId="165" fontId="245" fillId="0" borderId="233" xfId="0" applyNumberFormat="1" applyFont="1" applyBorder="1" applyAlignment="1">
      <alignment horizontal="left" vertical="center"/>
    </xf>
    <xf numFmtId="165" fontId="245" fillId="0" borderId="225" xfId="0" applyNumberFormat="1" applyFont="1" applyBorder="1" applyAlignment="1">
      <alignment horizontal="left" vertical="center"/>
    </xf>
    <xf numFmtId="165" fontId="245" fillId="0" borderId="226" xfId="0" applyNumberFormat="1" applyFont="1" applyBorder="1" applyAlignment="1">
      <alignment horizontal="left" vertical="center"/>
    </xf>
    <xf numFmtId="165" fontId="245" fillId="0" borderId="241" xfId="0" applyNumberFormat="1" applyFont="1" applyBorder="1" applyAlignment="1">
      <alignment horizontal="left" vertical="center"/>
    </xf>
    <xf numFmtId="165" fontId="245" fillId="0" borderId="237" xfId="0" applyNumberFormat="1" applyFont="1" applyBorder="1" applyAlignment="1">
      <alignment horizontal="left" vertical="center"/>
    </xf>
    <xf numFmtId="165" fontId="245" fillId="0" borderId="238" xfId="0" applyNumberFormat="1" applyFont="1" applyBorder="1" applyAlignment="1">
      <alignment horizontal="left" vertical="center"/>
    </xf>
    <xf numFmtId="165" fontId="245" fillId="0" borderId="239" xfId="0" applyNumberFormat="1" applyFont="1" applyBorder="1" applyAlignment="1">
      <alignment horizontal="left" vertical="center"/>
    </xf>
    <xf numFmtId="198" fontId="133" fillId="0" borderId="78" xfId="0" applyNumberFormat="1" applyFont="1" applyBorder="1" applyAlignment="1">
      <alignment horizontal="center" vertical="center"/>
    </xf>
    <xf numFmtId="166" fontId="201" fillId="14" borderId="270" xfId="6" applyNumberFormat="1" applyFont="1" applyFill="1" applyBorder="1" applyAlignment="1" applyProtection="1">
      <alignment horizontal="center" vertical="center" wrapText="1"/>
    </xf>
    <xf numFmtId="166" fontId="201" fillId="14" borderId="268" xfId="6" applyNumberFormat="1" applyFont="1" applyFill="1" applyBorder="1" applyAlignment="1" applyProtection="1">
      <alignment horizontal="center" vertical="center" wrapText="1"/>
    </xf>
    <xf numFmtId="166" fontId="201" fillId="14" borderId="269" xfId="6" applyNumberFormat="1" applyFont="1" applyFill="1" applyBorder="1" applyAlignment="1" applyProtection="1">
      <alignment horizontal="center" vertical="center" wrapText="1"/>
    </xf>
    <xf numFmtId="166" fontId="245" fillId="7" borderId="260" xfId="0" applyNumberFormat="1" applyFont="1" applyFill="1" applyBorder="1" applyAlignment="1">
      <alignment horizontal="left" vertical="center"/>
    </xf>
    <xf numFmtId="166" fontId="245" fillId="7" borderId="261" xfId="0" applyNumberFormat="1" applyFont="1" applyFill="1" applyBorder="1" applyAlignment="1">
      <alignment horizontal="left" vertical="center"/>
    </xf>
    <xf numFmtId="164" fontId="76" fillId="0" borderId="158" xfId="0" applyFont="1" applyBorder="1" applyAlignment="1">
      <alignment horizontal="center"/>
    </xf>
    <xf numFmtId="166" fontId="154" fillId="0" borderId="158" xfId="0" quotePrefix="1" applyNumberFormat="1" applyFont="1" applyBorder="1" applyAlignment="1">
      <alignment horizontal="center" vertical="center"/>
    </xf>
    <xf numFmtId="164" fontId="276" fillId="7" borderId="16" xfId="0" applyFont="1" applyFill="1" applyBorder="1" applyAlignment="1">
      <alignment horizontal="right"/>
    </xf>
    <xf numFmtId="164" fontId="276" fillId="7" borderId="101" xfId="0" applyFont="1" applyFill="1" applyBorder="1" applyAlignment="1">
      <alignment horizontal="right"/>
    </xf>
    <xf numFmtId="164" fontId="276" fillId="7" borderId="47" xfId="0" applyFont="1" applyFill="1" applyBorder="1" applyAlignment="1">
      <alignment horizontal="right"/>
    </xf>
    <xf numFmtId="166" fontId="245" fillId="7" borderId="265" xfId="0" applyNumberFormat="1" applyFont="1" applyFill="1" applyBorder="1" applyAlignment="1">
      <alignment horizontal="left" vertical="center"/>
    </xf>
    <xf numFmtId="166" fontId="245" fillId="7" borderId="266" xfId="0" applyNumberFormat="1" applyFont="1" applyFill="1" applyBorder="1" applyAlignment="1">
      <alignment horizontal="left" vertical="center"/>
    </xf>
    <xf numFmtId="166" fontId="245" fillId="7" borderId="267" xfId="0" applyNumberFormat="1" applyFont="1" applyFill="1" applyBorder="1" applyAlignment="1">
      <alignment horizontal="left" vertical="center"/>
    </xf>
    <xf numFmtId="166" fontId="245" fillId="7" borderId="268" xfId="0" applyNumberFormat="1" applyFont="1" applyFill="1" applyBorder="1" applyAlignment="1">
      <alignment horizontal="left" vertical="center"/>
    </xf>
    <xf numFmtId="166" fontId="245" fillId="7" borderId="269" xfId="0" applyNumberFormat="1" applyFont="1" applyFill="1" applyBorder="1" applyAlignment="1">
      <alignment horizontal="left" vertical="center"/>
    </xf>
    <xf numFmtId="164" fontId="76" fillId="0" borderId="0" xfId="0" applyFont="1" applyAlignment="1">
      <alignment horizontal="center"/>
    </xf>
    <xf numFmtId="166" fontId="154" fillId="0" borderId="0" xfId="0" quotePrefix="1" applyNumberFormat="1" applyFont="1" applyAlignment="1">
      <alignment horizontal="center" vertical="center"/>
    </xf>
    <xf numFmtId="14" fontId="149" fillId="0" borderId="0" xfId="0" applyNumberFormat="1" applyFont="1" applyAlignment="1">
      <alignment horizontal="left" vertical="center"/>
    </xf>
    <xf numFmtId="14" fontId="292" fillId="0" borderId="0" xfId="0" applyNumberFormat="1" applyFont="1" applyAlignment="1">
      <alignment horizontal="left" vertical="center"/>
    </xf>
    <xf numFmtId="14" fontId="44" fillId="0" borderId="0" xfId="0" applyNumberFormat="1" applyFont="1" applyAlignment="1">
      <alignment horizontal="left" vertical="center"/>
    </xf>
  </cellXfs>
  <cellStyles count="11">
    <cellStyle name="Ausgabe" xfId="7" builtinId="21" customBuiltin="1"/>
    <cellStyle name="Berechnung" xfId="10" builtinId="22" customBuiltin="1"/>
    <cellStyle name="Eingabe" xfId="4" builtinId="20" customBuiltin="1"/>
    <cellStyle name="Euro" xfId="1" xr:uid="{00000000-0005-0000-0000-000001000000}"/>
    <cellStyle name="Gut" xfId="2" builtinId="26" customBuiltin="1"/>
    <cellStyle name="Link" xfId="8" builtinId="8"/>
    <cellStyle name="Neutral" xfId="3" builtinId="28" customBuiltin="1"/>
    <cellStyle name="Prozent" xfId="5" builtinId="5"/>
    <cellStyle name="Schlecht" xfId="9" builtinId="27" customBuiltin="1"/>
    <cellStyle name="Standard" xfId="0" builtinId="0"/>
    <cellStyle name="Währung" xfId="6" builtinId="4"/>
  </cellStyles>
  <dxfs count="614"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theme="0" tint="-0.14996795556505021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 tint="-0.14996795556505021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theme="9" tint="0.59996337778862885"/>
        </patternFill>
      </fill>
    </dxf>
    <dxf>
      <font>
        <b/>
        <i val="0"/>
        <color rgb="FF006666"/>
      </font>
      <fill>
        <patternFill>
          <bgColor theme="0" tint="-0.24994659260841701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0"/>
        </patternFill>
      </fill>
      <border>
        <left/>
        <vertical/>
        <horizontal/>
      </border>
    </dxf>
    <dxf>
      <font>
        <b/>
        <i val="0"/>
        <color rgb="FFC00000"/>
      </font>
      <fill>
        <patternFill>
          <bgColor theme="0"/>
        </patternFill>
      </fill>
      <border>
        <left/>
        <vertical/>
        <horizontal/>
      </border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006666"/>
      </font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008080"/>
      </font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theme="0" tint="-0.14996795556505021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 tint="-0.14996795556505021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9" tint="0.59996337778862885"/>
        </patternFill>
      </fill>
    </dxf>
    <dxf>
      <font>
        <b/>
        <i val="0"/>
        <color rgb="FFC00000"/>
      </font>
      <fill>
        <patternFill>
          <bgColor theme="9" tint="0.79998168889431442"/>
        </patternFill>
      </fill>
    </dxf>
    <dxf>
      <font>
        <b/>
        <i val="0"/>
        <color rgb="FF006666"/>
      </font>
      <fill>
        <patternFill>
          <bgColor theme="6" tint="0.59996337778862885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006666"/>
      </font>
      <fill>
        <patternFill>
          <bgColor theme="6" tint="0.59996337778862885"/>
        </patternFill>
      </fill>
    </dxf>
    <dxf>
      <font>
        <b/>
        <i val="0"/>
        <color rgb="FFFFFF00"/>
      </font>
      <fill>
        <patternFill>
          <bgColor theme="8" tint="-0.24994659260841701"/>
        </patternFill>
      </fill>
    </dxf>
    <dxf>
      <font>
        <b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8" tint="-0.24994659260841701"/>
      </font>
      <fill>
        <patternFill>
          <bgColor theme="4" tint="0.79998168889431442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0"/>
        </patternFill>
      </fill>
      <border>
        <left/>
        <vertical/>
        <horizontal/>
      </border>
    </dxf>
    <dxf>
      <font>
        <b/>
        <i val="0"/>
        <color rgb="FFC00000"/>
      </font>
      <fill>
        <patternFill>
          <bgColor theme="0"/>
        </patternFill>
      </fill>
      <border>
        <left/>
        <vertical/>
        <horizontal/>
      </border>
    </dxf>
    <dxf>
      <font>
        <b/>
        <i val="0"/>
        <color rgb="FFC00000"/>
      </font>
      <fill>
        <patternFill>
          <bgColor theme="0"/>
        </patternFill>
      </fill>
      <border>
        <left/>
        <vertical/>
        <horizontal/>
      </border>
    </dxf>
    <dxf>
      <font>
        <b/>
        <i val="0"/>
        <color theme="9" tint="-0.499984740745262"/>
      </font>
      <fill>
        <patternFill>
          <bgColor rgb="FFFFFFCC"/>
        </patternFill>
      </fill>
    </dxf>
    <dxf>
      <font>
        <b/>
        <i val="0"/>
        <color rgb="FF006666"/>
      </font>
      <fill>
        <patternFill>
          <bgColor theme="6" tint="0.59996337778862885"/>
        </patternFill>
      </fill>
    </dxf>
    <dxf>
      <font>
        <b/>
        <i val="0"/>
        <color rgb="FFFFFF00"/>
      </font>
      <fill>
        <patternFill>
          <bgColor theme="8" tint="-0.24994659260841701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808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 val="0"/>
        <i val="0"/>
        <color theme="9" tint="-0.499984740745262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/>
        <color theme="9" tint="-0.499984740745262"/>
      </font>
    </dxf>
    <dxf>
      <font>
        <b/>
        <i/>
        <color rgb="FFC00000"/>
      </font>
    </dxf>
    <dxf>
      <font>
        <b/>
        <i val="0"/>
        <color theme="7" tint="0.79998168889431442"/>
      </font>
    </dxf>
    <dxf>
      <font>
        <b/>
        <i val="0"/>
        <color theme="7" tint="0.79998168889431442"/>
      </font>
    </dxf>
    <dxf>
      <font>
        <b/>
        <i val="0"/>
        <color theme="7" tint="0.79998168889431442"/>
      </font>
    </dxf>
    <dxf>
      <font>
        <b/>
        <i val="0"/>
        <color theme="0" tint="-0.14996795556505021"/>
      </font>
    </dxf>
    <dxf>
      <font>
        <b/>
        <i val="0"/>
        <color theme="7" tint="0.39994506668294322"/>
      </font>
    </dxf>
    <dxf>
      <font>
        <color theme="0"/>
      </font>
    </dxf>
    <dxf>
      <font>
        <b/>
        <i val="0"/>
        <color theme="0" tint="-0.14996795556505021"/>
      </font>
    </dxf>
    <dxf>
      <font>
        <b/>
        <i val="0"/>
        <color theme="0" tint="-0.14996795556505021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 tint="-4.9989318521683403E-2"/>
      </font>
    </dxf>
    <dxf>
      <font>
        <b/>
        <i val="0"/>
        <color theme="0" tint="-0.14996795556505021"/>
      </font>
    </dxf>
    <dxf>
      <font>
        <b/>
        <i val="0"/>
        <color theme="0"/>
      </font>
    </dxf>
    <dxf>
      <font>
        <b/>
        <i val="0"/>
        <color theme="0" tint="-0.14996795556505021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 tint="-0.14996795556505021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 tint="-0.34998626667073579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006666"/>
      </font>
      <fill>
        <patternFill>
          <bgColor theme="6" tint="0.59996337778862885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</dxf>
    <dxf>
      <font>
        <b/>
        <i val="0"/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 tint="-0.14996795556505021"/>
      </font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0" tint="-0.34998626667073579"/>
      </font>
    </dxf>
    <dxf>
      <font>
        <b/>
        <i val="0"/>
        <color rgb="FFC00000"/>
      </font>
    </dxf>
    <dxf>
      <font>
        <b/>
        <i val="0"/>
        <color theme="0" tint="-4.9989318521683403E-2"/>
      </font>
    </dxf>
    <dxf>
      <font>
        <b/>
        <i val="0"/>
        <color theme="0" tint="-0.34998626667073579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ill>
        <patternFill>
          <bgColor theme="0" tint="-0.499984740745262"/>
        </patternFill>
      </fill>
    </dxf>
    <dxf>
      <font>
        <b/>
        <i/>
        <color rgb="FFC00000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6" tint="0.79998168889431442"/>
      </font>
    </dxf>
    <dxf>
      <font>
        <color theme="0" tint="-0.24994659260841701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ndense val="0"/>
        <extend val="0"/>
        <color indexed="6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14996795556505021"/>
      </font>
    </dxf>
    <dxf>
      <font>
        <b/>
        <i val="0"/>
        <color theme="5" tint="0.59996337778862885"/>
      </font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theme="0" tint="-0.1499679555650502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theme="0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C00000"/>
      </font>
    </dxf>
    <dxf>
      <font>
        <b/>
        <i val="0"/>
        <color rgb="FF006666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theme="0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C00000"/>
      </font>
    </dxf>
    <dxf>
      <font>
        <b/>
        <i val="0"/>
        <color rgb="FF006666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theme="0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ill>
        <patternFill>
          <bgColor theme="7" tint="0.59996337778862885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ill>
        <patternFill>
          <bgColor theme="7" tint="0.59996337778862885"/>
        </patternFill>
      </fill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theme="8" tint="0.79998168889431442"/>
      </font>
      <fill>
        <patternFill>
          <bgColor theme="8" tint="0.79998168889431442"/>
        </patternFill>
      </fill>
    </dxf>
    <dxf>
      <font>
        <b/>
        <i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 tint="-0.24994659260841701"/>
      </font>
    </dxf>
    <dxf>
      <font>
        <b/>
        <i/>
        <color rgb="FFFFFF00"/>
      </font>
      <fill>
        <patternFill>
          <bgColor rgb="FFC00000"/>
        </patternFill>
      </fill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rgb="FFC00000"/>
      </font>
      <fill>
        <patternFill>
          <bgColor rgb="FFC0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/>
        <color rgb="FFC00000"/>
      </font>
    </dxf>
    <dxf>
      <font>
        <b/>
        <i val="0"/>
        <color theme="0" tint="-0.24994659260841701"/>
      </font>
    </dxf>
    <dxf>
      <font>
        <b/>
        <i val="0"/>
      </font>
      <fill>
        <patternFill>
          <bgColor theme="9"/>
        </patternFill>
      </fill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C00000"/>
        </patternFill>
      </fill>
    </dxf>
    <dxf>
      <font>
        <b/>
        <i val="0"/>
        <color theme="0" tint="-0.34998626667073579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C00000"/>
      </font>
    </dxf>
    <dxf>
      <font>
        <b/>
        <i val="0"/>
        <color theme="1" tint="0.34998626667073579"/>
      </font>
    </dxf>
    <dxf>
      <font>
        <b/>
        <i val="0"/>
        <color theme="1" tint="0.34998626667073579"/>
      </font>
    </dxf>
    <dxf>
      <font>
        <b/>
        <i val="0"/>
        <color rgb="FFFF0000"/>
      </font>
    </dxf>
    <dxf>
      <font>
        <b/>
        <i val="0"/>
        <color rgb="FF006666"/>
      </font>
    </dxf>
    <dxf>
      <font>
        <b/>
        <i val="0"/>
        <color rgb="FFC00000"/>
      </font>
    </dxf>
    <dxf>
      <font>
        <b/>
        <i/>
        <condense val="0"/>
        <extend val="0"/>
        <color indexed="21"/>
      </font>
      <fill>
        <patternFill>
          <bgColor indexed="42"/>
        </patternFill>
      </fill>
    </dxf>
    <dxf>
      <font>
        <b/>
        <i val="0"/>
        <color theme="8" tint="0.59996337778862885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CCCC"/>
      </font>
    </dxf>
    <dxf>
      <font>
        <b/>
        <i val="0"/>
        <color theme="0" tint="-0.24994659260841701"/>
      </font>
    </dxf>
    <dxf>
      <font>
        <b/>
        <i val="0"/>
        <color theme="0" tint="-0.24994659260841701"/>
      </font>
    </dxf>
    <dxf>
      <font>
        <b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theme="9" tint="0.59996337778862885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008080"/>
      </font>
    </dxf>
    <dxf>
      <font>
        <b/>
        <i val="0"/>
        <color rgb="FFC00000"/>
      </font>
    </dxf>
    <dxf>
      <font>
        <b/>
        <i val="0"/>
        <color theme="4" tint="-0.24994659260841701"/>
      </font>
    </dxf>
    <dxf>
      <font>
        <b/>
        <i val="0"/>
        <color rgb="FF00666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9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1D1D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66"/>
      <color rgb="FFFFFFCC"/>
      <color rgb="FF800000"/>
      <color rgb="FF660066"/>
      <color rgb="FFFFCCCC"/>
      <color rgb="FFFFFF99"/>
      <color rgb="FFFF9999"/>
      <color rgb="FF339966"/>
      <color rgb="FF00808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008080"/>
    <pageSetUpPr autoPageBreaks="0"/>
  </sheetPr>
  <dimension ref="A1:L62"/>
  <sheetViews>
    <sheetView showGridLines="0" showRowColHeaders="0" tabSelected="1" zoomScaleNormal="100" workbookViewId="0"/>
  </sheetViews>
  <sheetFormatPr baseColWidth="10" defaultColWidth="9.77734375" defaultRowHeight="15"/>
  <cols>
    <col min="1" max="1" width="0.6640625" style="41" customWidth="1"/>
    <col min="2" max="2" width="1.609375" style="801" customWidth="1"/>
    <col min="3" max="3" width="6.88671875" style="42" customWidth="1"/>
    <col min="4" max="4" width="5.88671875" style="42" customWidth="1"/>
    <col min="5" max="5" width="27.83203125" style="42" customWidth="1"/>
    <col min="6" max="6" width="17.609375" style="42" customWidth="1"/>
    <col min="7" max="7" width="22.5546875" style="42" customWidth="1"/>
    <col min="8" max="8" width="1.609375" style="42" customWidth="1"/>
    <col min="9" max="9" width="4.5" style="42" hidden="1" customWidth="1"/>
    <col min="10" max="10" width="9.88671875" style="42" bestFit="1" customWidth="1"/>
    <col min="11" max="11" width="10.88671875" style="42" bestFit="1" customWidth="1"/>
    <col min="12" max="12" width="9.77734375" style="42"/>
    <col min="13" max="13" width="9.88671875" style="42" bestFit="1" customWidth="1"/>
    <col min="14" max="16384" width="9.77734375" style="42"/>
  </cols>
  <sheetData>
    <row r="1" spans="1:12" ht="3" customHeight="1">
      <c r="A1" s="154"/>
    </row>
    <row r="2" spans="1:12" s="40" customFormat="1" ht="3" customHeight="1">
      <c r="B2" s="802"/>
      <c r="C2" s="1349"/>
      <c r="D2" s="1349"/>
      <c r="E2" s="1349"/>
      <c r="F2" s="1349"/>
      <c r="G2" s="1349"/>
      <c r="H2" s="101"/>
    </row>
    <row r="3" spans="1:12" ht="21" customHeight="1">
      <c r="B3" s="803"/>
      <c r="C3" s="215" t="s">
        <v>475</v>
      </c>
      <c r="D3" s="216"/>
      <c r="E3" s="217"/>
      <c r="F3" s="218" t="s">
        <v>192</v>
      </c>
      <c r="G3" s="1356">
        <v>46023</v>
      </c>
      <c r="H3" s="102"/>
    </row>
    <row r="4" spans="1:12" ht="23.1" customHeight="1">
      <c r="B4" s="803"/>
      <c r="C4" s="219" t="s">
        <v>476</v>
      </c>
      <c r="D4" s="220"/>
      <c r="E4" s="221"/>
      <c r="F4" s="1196" t="s">
        <v>480</v>
      </c>
      <c r="G4" s="1356"/>
      <c r="H4" s="102"/>
    </row>
    <row r="5" spans="1:12" s="41" customFormat="1" ht="17" customHeight="1">
      <c r="B5" s="804"/>
      <c r="C5" s="222" t="s">
        <v>193</v>
      </c>
      <c r="D5" s="223"/>
      <c r="E5" s="224"/>
      <c r="F5" s="1197" t="s">
        <v>187</v>
      </c>
      <c r="G5" s="1236">
        <v>46090</v>
      </c>
      <c r="H5" s="100"/>
    </row>
    <row r="6" spans="1:12" s="41" customFormat="1" ht="17" customHeight="1">
      <c r="B6" s="804"/>
      <c r="C6" s="222" t="s">
        <v>477</v>
      </c>
      <c r="D6" s="223"/>
      <c r="E6" s="225"/>
      <c r="F6" s="1198" t="s">
        <v>184</v>
      </c>
      <c r="G6" s="1235" t="s">
        <v>51</v>
      </c>
      <c r="H6" s="103">
        <f>IF(G6="Jahresende",0,1)</f>
        <v>0</v>
      </c>
    </row>
    <row r="7" spans="1:12" s="41" customFormat="1" ht="14" customHeight="1">
      <c r="B7" s="804"/>
      <c r="C7" s="226" t="s">
        <v>195</v>
      </c>
      <c r="D7" s="225"/>
      <c r="E7" s="225"/>
      <c r="F7" s="770" t="s">
        <v>171</v>
      </c>
      <c r="G7" s="1182" t="s">
        <v>198</v>
      </c>
      <c r="H7" s="100"/>
    </row>
    <row r="8" spans="1:12" s="41" customFormat="1" ht="14" customHeight="1">
      <c r="B8" s="804"/>
      <c r="C8" s="226" t="s">
        <v>196</v>
      </c>
      <c r="D8" s="225"/>
      <c r="E8" s="225"/>
      <c r="F8" s="771" t="s">
        <v>8</v>
      </c>
      <c r="G8" s="1183">
        <v>100</v>
      </c>
      <c r="H8" s="100"/>
    </row>
    <row r="9" spans="1:12" s="41" customFormat="1" ht="14" customHeight="1">
      <c r="B9" s="804"/>
      <c r="C9" s="226" t="s">
        <v>478</v>
      </c>
      <c r="D9" s="227"/>
      <c r="E9" s="225"/>
      <c r="F9" s="771" t="s">
        <v>389</v>
      </c>
      <c r="G9" s="1184" t="s">
        <v>7</v>
      </c>
      <c r="H9" s="100"/>
    </row>
    <row r="10" spans="1:12" s="41" customFormat="1" ht="14" customHeight="1">
      <c r="B10" s="804"/>
      <c r="C10" s="226" t="s">
        <v>479</v>
      </c>
      <c r="D10" s="225"/>
      <c r="E10" s="225"/>
      <c r="F10" s="771" t="s">
        <v>390</v>
      </c>
      <c r="G10" s="1184" t="s">
        <v>7</v>
      </c>
      <c r="H10" s="100"/>
    </row>
    <row r="11" spans="1:12" s="41" customFormat="1" ht="14" customHeight="1">
      <c r="B11" s="804"/>
      <c r="C11" s="228" t="s">
        <v>197</v>
      </c>
      <c r="D11" s="225"/>
      <c r="E11" s="225"/>
      <c r="F11" s="771" t="s">
        <v>9</v>
      </c>
      <c r="G11" s="1184" t="s">
        <v>7</v>
      </c>
      <c r="H11" s="100"/>
    </row>
    <row r="12" spans="1:12" s="41" customFormat="1" ht="14" customHeight="1">
      <c r="B12" s="804"/>
      <c r="C12" s="229" t="s">
        <v>376</v>
      </c>
      <c r="D12" s="225"/>
      <c r="E12" s="757">
        <v>46023</v>
      </c>
      <c r="F12" s="771" t="s">
        <v>391</v>
      </c>
      <c r="G12" s="1185" t="s">
        <v>200</v>
      </c>
      <c r="H12" s="100"/>
    </row>
    <row r="13" spans="1:12" s="41" customFormat="1" ht="14" customHeight="1">
      <c r="B13" s="805"/>
      <c r="C13" s="1233" t="s">
        <v>377</v>
      </c>
      <c r="D13" s="1232"/>
      <c r="E13" s="1234">
        <v>46023</v>
      </c>
      <c r="F13" s="771" t="s">
        <v>153</v>
      </c>
      <c r="G13" s="1182" t="s">
        <v>185</v>
      </c>
      <c r="H13" s="100"/>
    </row>
    <row r="14" spans="1:12" s="41" customFormat="1" ht="3" customHeight="1">
      <c r="B14" s="805"/>
      <c r="C14" s="243"/>
      <c r="D14" s="243"/>
      <c r="E14" s="243"/>
      <c r="F14" s="243"/>
      <c r="G14" s="243"/>
      <c r="H14" s="100"/>
    </row>
    <row r="15" spans="1:12" s="43" customFormat="1" ht="15" customHeight="1">
      <c r="B15" s="806"/>
      <c r="C15" s="1357" t="s">
        <v>1</v>
      </c>
      <c r="D15" s="1358"/>
      <c r="E15" s="1359">
        <v>46023</v>
      </c>
      <c r="F15" s="1359"/>
      <c r="G15" s="632">
        <f>IF(H15="°","Es wird keine Miete eingenommen",IF(E15="","",IF(H15&lt;&gt;"^","Es ist keine Mieterhöhung geplant",EOMONTH($E$15,14)+1)))</f>
        <v>46478</v>
      </c>
      <c r="H15" s="631" t="s">
        <v>160</v>
      </c>
      <c r="J15" s="41"/>
      <c r="K15" s="41"/>
      <c r="L15" s="41"/>
    </row>
    <row r="16" spans="1:12" s="41" customFormat="1" ht="15" customHeight="1">
      <c r="B16" s="806" t="str">
        <f>+'01_M'!B49</f>
        <v>ü</v>
      </c>
      <c r="C16" s="135" t="s">
        <v>72</v>
      </c>
      <c r="D16" s="44" t="s">
        <v>30</v>
      </c>
      <c r="E16" s="45" t="s">
        <v>41</v>
      </c>
      <c r="F16" s="46"/>
      <c r="G16" s="47">
        <f>IF($H$6=1,+'01_M'!D49,+'01_M'!I49)</f>
        <v>0</v>
      </c>
      <c r="H16" s="104"/>
    </row>
    <row r="17" spans="2:12" s="41" customFormat="1" ht="15" customHeight="1">
      <c r="B17" s="806" t="str">
        <f>+'02_F'!B49</f>
        <v>x</v>
      </c>
      <c r="C17" s="135" t="s">
        <v>73</v>
      </c>
      <c r="D17" s="44" t="s">
        <v>31</v>
      </c>
      <c r="E17" s="45" t="s">
        <v>108</v>
      </c>
      <c r="F17" s="84"/>
      <c r="G17" s="47">
        <f>IF($H$6=1,+'02_F'!D49,+'02_F'!I49)</f>
        <v>0</v>
      </c>
      <c r="H17" s="104"/>
    </row>
    <row r="18" spans="2:12" s="41" customFormat="1" ht="15" customHeight="1">
      <c r="B18" s="806" t="str">
        <f>+'03_N'!B49</f>
        <v>ü</v>
      </c>
      <c r="C18" s="135" t="s">
        <v>74</v>
      </c>
      <c r="D18" s="44" t="s">
        <v>32</v>
      </c>
      <c r="E18" s="45" t="s">
        <v>114</v>
      </c>
      <c r="F18" s="1161"/>
      <c r="G18" s="47">
        <f>IF($H$6=1,+'03_N'!D49,+'03_N'!I49)</f>
        <v>0</v>
      </c>
      <c r="H18" s="104"/>
    </row>
    <row r="19" spans="2:12" s="64" customFormat="1" ht="17.649999999999999">
      <c r="B19" s="1171"/>
      <c r="C19" s="1172"/>
      <c r="D19" s="1173"/>
      <c r="E19" s="121"/>
      <c r="F19" s="122" t="s">
        <v>1</v>
      </c>
      <c r="G19" s="123">
        <f>SUM(G16:G18)</f>
        <v>0</v>
      </c>
      <c r="H19" s="1174"/>
    </row>
    <row r="20" spans="2:12" s="43" customFormat="1" ht="15" customHeight="1">
      <c r="B20" s="806"/>
      <c r="C20" s="1360" t="s">
        <v>471</v>
      </c>
      <c r="D20" s="1361"/>
      <c r="E20" s="1361" t="s">
        <v>3</v>
      </c>
      <c r="F20" s="1361"/>
      <c r="G20" s="1362"/>
      <c r="H20" s="104"/>
      <c r="L20" s="41"/>
    </row>
    <row r="21" spans="2:12" s="41" customFormat="1" ht="15" customHeight="1">
      <c r="B21" s="811" t="str">
        <f>+'04_A'!B49</f>
        <v>ü</v>
      </c>
      <c r="C21" s="136" t="s">
        <v>75</v>
      </c>
      <c r="D21" s="113" t="s">
        <v>33</v>
      </c>
      <c r="E21" s="114" t="s">
        <v>117</v>
      </c>
      <c r="F21" s="156" t="s">
        <v>138</v>
      </c>
      <c r="G21" s="48">
        <f>IF($H$6=1,'04_A'!I49/12*MONTH(G5),'04_A'!I49)</f>
        <v>0</v>
      </c>
      <c r="H21" s="104"/>
    </row>
    <row r="22" spans="2:12" s="1179" customFormat="1" ht="17.75" customHeight="1">
      <c r="B22" s="1175"/>
      <c r="C22" s="1176"/>
      <c r="D22" s="1177"/>
      <c r="E22" s="1164"/>
      <c r="F22" s="1164" t="s">
        <v>470</v>
      </c>
      <c r="G22" s="1165">
        <f>+G21</f>
        <v>0</v>
      </c>
      <c r="H22" s="1178"/>
    </row>
    <row r="23" spans="2:12" s="43" customFormat="1" ht="15" customHeight="1">
      <c r="B23" s="806"/>
      <c r="C23" s="1353" t="s">
        <v>3</v>
      </c>
      <c r="D23" s="1354"/>
      <c r="E23" s="1354" t="s">
        <v>3</v>
      </c>
      <c r="F23" s="1354"/>
      <c r="G23" s="1355"/>
      <c r="H23" s="104"/>
      <c r="L23" s="41"/>
    </row>
    <row r="24" spans="2:12" s="41" customFormat="1" ht="15" customHeight="1">
      <c r="B24" s="806" t="str">
        <f>+'05_W'!B49</f>
        <v>ü</v>
      </c>
      <c r="C24" s="136" t="s">
        <v>76</v>
      </c>
      <c r="D24" s="113" t="s">
        <v>48</v>
      </c>
      <c r="E24" s="114" t="s">
        <v>423</v>
      </c>
      <c r="F24" s="156" t="s">
        <v>138</v>
      </c>
      <c r="G24" s="48">
        <f>IF($H$6=1,+'05_W'!I49/12*MONTH(G5),'05_W'!I49)</f>
        <v>0</v>
      </c>
      <c r="H24" s="104"/>
    </row>
    <row r="25" spans="2:12" s="41" customFormat="1" ht="15" customHeight="1">
      <c r="B25" s="806" t="str">
        <f>+'06_Z'!B49</f>
        <v>ü</v>
      </c>
      <c r="C25" s="137" t="s">
        <v>77</v>
      </c>
      <c r="D25" s="115" t="s">
        <v>34</v>
      </c>
      <c r="E25" s="116" t="s">
        <v>118</v>
      </c>
      <c r="F25" s="84" t="s">
        <v>28</v>
      </c>
      <c r="G25" s="48">
        <f>IF($H$6=1,'06_Z'!D49,'06_Z'!I49)</f>
        <v>0</v>
      </c>
      <c r="H25" s="104"/>
    </row>
    <row r="26" spans="2:12" s="41" customFormat="1" ht="15" customHeight="1">
      <c r="B26" s="806" t="str">
        <f>+'07_G'!B49</f>
        <v>x</v>
      </c>
      <c r="C26" s="138" t="s">
        <v>78</v>
      </c>
      <c r="D26" s="85" t="s">
        <v>35</v>
      </c>
      <c r="E26" s="83" t="s">
        <v>42</v>
      </c>
      <c r="F26" s="84"/>
      <c r="G26" s="48">
        <f>IF($H$6=1,'07_G'!D49,'07_G'!I49)</f>
        <v>0</v>
      </c>
      <c r="H26" s="104"/>
    </row>
    <row r="27" spans="2:12" s="41" customFormat="1" ht="15" customHeight="1">
      <c r="B27" s="806" t="str">
        <f>+'08_L'!B49</f>
        <v>x</v>
      </c>
      <c r="C27" s="138" t="s">
        <v>79</v>
      </c>
      <c r="D27" s="85" t="s">
        <v>36</v>
      </c>
      <c r="E27" s="83" t="s">
        <v>415</v>
      </c>
      <c r="F27" s="84" t="s">
        <v>67</v>
      </c>
      <c r="G27" s="48">
        <f>IF($H$6=1,'08_L'!D49,'08_L'!I49)</f>
        <v>0</v>
      </c>
      <c r="H27" s="104"/>
    </row>
    <row r="28" spans="2:12" s="41" customFormat="1" ht="15" customHeight="1">
      <c r="B28" s="806" t="str">
        <f>+'09_E'!B49</f>
        <v>ü</v>
      </c>
      <c r="C28" s="138" t="s">
        <v>80</v>
      </c>
      <c r="D28" s="85" t="s">
        <v>37</v>
      </c>
      <c r="E28" s="83" t="s">
        <v>43</v>
      </c>
      <c r="F28" s="84"/>
      <c r="G28" s="48">
        <f>IF($H$6=1,'09_E'!D49,'09_E'!I49)</f>
        <v>0</v>
      </c>
      <c r="H28" s="104"/>
    </row>
    <row r="29" spans="2:12" s="41" customFormat="1" ht="15" customHeight="1">
      <c r="B29" s="806" t="str">
        <f>+'10_B'!B49</f>
        <v>ü</v>
      </c>
      <c r="C29" s="138" t="s">
        <v>81</v>
      </c>
      <c r="D29" s="85" t="s">
        <v>38</v>
      </c>
      <c r="E29" s="83" t="s">
        <v>44</v>
      </c>
      <c r="F29" s="84"/>
      <c r="G29" s="48">
        <f>IF($H$6=1,'10_B'!D49,'10_B'!I49)</f>
        <v>0</v>
      </c>
      <c r="H29" s="104"/>
    </row>
    <row r="30" spans="2:12" s="41" customFormat="1" ht="15" customHeight="1">
      <c r="B30" s="806" t="str">
        <f>+'11_V'!B49</f>
        <v>ü</v>
      </c>
      <c r="C30" s="138" t="s">
        <v>82</v>
      </c>
      <c r="D30" s="85" t="s">
        <v>39</v>
      </c>
      <c r="E30" s="83" t="s">
        <v>45</v>
      </c>
      <c r="F30" s="84"/>
      <c r="G30" s="48">
        <f>IF($H$6=1,'11_V'!D49,'11_V'!I49)</f>
        <v>0</v>
      </c>
      <c r="H30" s="104"/>
    </row>
    <row r="31" spans="2:12" s="41" customFormat="1" ht="15" customHeight="1">
      <c r="B31" s="806" t="str">
        <f>+'12_S'!B49</f>
        <v>ü</v>
      </c>
      <c r="C31" s="138" t="s">
        <v>83</v>
      </c>
      <c r="D31" s="85" t="s">
        <v>40</v>
      </c>
      <c r="E31" s="83" t="s">
        <v>115</v>
      </c>
      <c r="F31" s="84"/>
      <c r="G31" s="48">
        <f>IF($H$6=1,'12_S'!D49,'12_S'!I49)</f>
        <v>0</v>
      </c>
      <c r="H31" s="104"/>
    </row>
    <row r="32" spans="2:12" s="64" customFormat="1" ht="17.649999999999999">
      <c r="B32" s="1171"/>
      <c r="C32" s="1180"/>
      <c r="D32" s="1181"/>
      <c r="E32" s="121"/>
      <c r="F32" s="124" t="s">
        <v>3</v>
      </c>
      <c r="G32" s="125">
        <f>SUM(G24:G31)</f>
        <v>0</v>
      </c>
      <c r="H32" s="1174"/>
    </row>
    <row r="33" spans="2:8" s="43" customFormat="1" ht="15" customHeight="1">
      <c r="B33" s="806"/>
      <c r="C33" s="1350" t="s">
        <v>4</v>
      </c>
      <c r="D33" s="1351"/>
      <c r="E33" s="1351" t="s">
        <v>3</v>
      </c>
      <c r="F33" s="1351"/>
      <c r="G33" s="1352"/>
      <c r="H33" s="104"/>
    </row>
    <row r="34" spans="2:8" s="41" customFormat="1" ht="15" customHeight="1">
      <c r="B34" s="806"/>
      <c r="C34" s="1365">
        <f>+G3</f>
        <v>46023</v>
      </c>
      <c r="D34" s="49" t="s">
        <v>5</v>
      </c>
      <c r="E34" s="50" t="s">
        <v>1</v>
      </c>
      <c r="F34" s="51"/>
      <c r="G34" s="52">
        <f>+G19</f>
        <v>0</v>
      </c>
      <c r="H34" s="104"/>
    </row>
    <row r="35" spans="2:8" s="41" customFormat="1" ht="15" customHeight="1">
      <c r="B35" s="1166"/>
      <c r="C35" s="1366"/>
      <c r="D35" s="1168" t="s">
        <v>33</v>
      </c>
      <c r="E35" s="1169" t="s">
        <v>470</v>
      </c>
      <c r="F35" s="1167"/>
      <c r="G35" s="1170">
        <f>+G22</f>
        <v>0</v>
      </c>
      <c r="H35" s="104"/>
    </row>
    <row r="36" spans="2:8" s="41" customFormat="1" ht="15" customHeight="1">
      <c r="B36" s="806"/>
      <c r="C36" s="1367"/>
      <c r="D36" s="53" t="s">
        <v>6</v>
      </c>
      <c r="E36" s="54" t="s">
        <v>3</v>
      </c>
      <c r="F36" s="55"/>
      <c r="G36" s="56">
        <f>G32</f>
        <v>0</v>
      </c>
      <c r="H36" s="104"/>
    </row>
    <row r="37" spans="2:8" s="1186" customFormat="1" ht="20" customHeight="1">
      <c r="B37" s="1187"/>
      <c r="C37" s="1372" t="s">
        <v>157</v>
      </c>
      <c r="D37" s="1372"/>
      <c r="E37" s="1341" t="s">
        <v>189</v>
      </c>
      <c r="F37" s="1341"/>
      <c r="G37" s="268">
        <f>SUM(G34:G36)</f>
        <v>0</v>
      </c>
      <c r="H37" s="1339" t="s">
        <v>11</v>
      </c>
    </row>
    <row r="38" spans="2:8" s="41" customFormat="1" ht="2" customHeight="1">
      <c r="B38" s="808"/>
      <c r="C38" s="105"/>
      <c r="D38" s="105"/>
      <c r="E38" s="105"/>
      <c r="F38" s="105"/>
      <c r="G38" s="105"/>
      <c r="H38" s="1340"/>
    </row>
    <row r="39" spans="2:8" s="41" customFormat="1" ht="6" customHeight="1">
      <c r="B39" s="809"/>
      <c r="C39" s="782"/>
      <c r="D39" s="782"/>
      <c r="E39" s="782"/>
      <c r="F39" s="782"/>
      <c r="G39" s="782"/>
      <c r="H39" s="783" t="s">
        <v>405</v>
      </c>
    </row>
    <row r="40" spans="2:8" s="41" customFormat="1" ht="4.3499999999999996" customHeight="1">
      <c r="B40" s="810"/>
      <c r="C40" s="784"/>
      <c r="D40" s="784"/>
      <c r="E40" s="784"/>
      <c r="F40" s="784"/>
      <c r="G40" s="784"/>
      <c r="H40" s="785" t="s">
        <v>405</v>
      </c>
    </row>
    <row r="41" spans="2:8" s="41" customFormat="1" ht="15" customHeight="1">
      <c r="B41" s="807"/>
      <c r="C41" s="150" t="s">
        <v>158</v>
      </c>
      <c r="D41" s="151"/>
      <c r="E41" s="151"/>
      <c r="F41" s="151"/>
      <c r="G41" s="152">
        <f>+G42+G43+G44</f>
        <v>0</v>
      </c>
      <c r="H41" s="778" t="s">
        <v>405</v>
      </c>
    </row>
    <row r="42" spans="2:8" s="41" customFormat="1" ht="15" customHeight="1">
      <c r="B42" s="806" t="str">
        <f>+'13_D'!B49</f>
        <v>x</v>
      </c>
      <c r="C42" s="1270" t="s">
        <v>467</v>
      </c>
      <c r="D42" s="1271"/>
      <c r="E42" s="1272" t="s">
        <v>89</v>
      </c>
      <c r="F42" s="1273" t="s">
        <v>469</v>
      </c>
      <c r="G42" s="1274">
        <f>IF($H$6=1,+'13_D'!D49,+'13_D'!I49)</f>
        <v>0</v>
      </c>
      <c r="H42" s="778" t="s">
        <v>405</v>
      </c>
    </row>
    <row r="43" spans="2:8" s="41" customFormat="1" ht="15" customHeight="1">
      <c r="B43" s="806" t="str">
        <f>+'14_T'!B49</f>
        <v>ü</v>
      </c>
      <c r="C43" s="1237" t="s">
        <v>468</v>
      </c>
      <c r="D43" s="1150"/>
      <c r="E43" s="1147" t="s">
        <v>127</v>
      </c>
      <c r="F43" s="1148"/>
      <c r="G43" s="1149">
        <f>IF($H$6=1,'14_T'!D49,'14_T'!I49)</f>
        <v>0</v>
      </c>
      <c r="H43" s="778" t="s">
        <v>405</v>
      </c>
    </row>
    <row r="44" spans="2:8" s="41" customFormat="1" ht="15" customHeight="1">
      <c r="B44" s="806" t="str">
        <f>+'15_K'!B49</f>
        <v>x</v>
      </c>
      <c r="C44" s="1238" t="s">
        <v>356</v>
      </c>
      <c r="D44" s="87"/>
      <c r="E44" s="129" t="s">
        <v>424</v>
      </c>
      <c r="F44" s="84" t="s">
        <v>428</v>
      </c>
      <c r="G44" s="1149">
        <f>IF($H$6=1,'15_K'!D49,'15_K'!I49-'15_K'!I52)</f>
        <v>0</v>
      </c>
      <c r="H44" s="778" t="s">
        <v>405</v>
      </c>
    </row>
    <row r="45" spans="2:8" s="41" customFormat="1" ht="5" customHeight="1">
      <c r="B45" s="806"/>
      <c r="C45" s="106"/>
      <c r="D45" s="107"/>
      <c r="E45" s="108"/>
      <c r="F45" s="109"/>
      <c r="G45" s="110"/>
      <c r="H45" s="778" t="s">
        <v>405</v>
      </c>
    </row>
    <row r="46" spans="2:8" s="41" customFormat="1" ht="15" customHeight="1">
      <c r="B46" s="806" t="str">
        <f>+'16_R'!B49</f>
        <v>ü</v>
      </c>
      <c r="C46" s="1291" t="s">
        <v>170</v>
      </c>
      <c r="D46" s="151"/>
      <c r="E46" s="1363">
        <f>+'19_Control'!F23</f>
        <v>0</v>
      </c>
      <c r="F46" s="1363"/>
      <c r="G46" s="152">
        <f>+G47+F47</f>
        <v>0</v>
      </c>
      <c r="H46" s="778" t="s">
        <v>405</v>
      </c>
    </row>
    <row r="47" spans="2:8" s="41" customFormat="1" ht="15" customHeight="1">
      <c r="B47" s="807"/>
      <c r="C47" s="1265" t="s">
        <v>90</v>
      </c>
      <c r="D47" s="1266"/>
      <c r="E47" s="1267" t="s">
        <v>489</v>
      </c>
      <c r="F47" s="1268">
        <f>+'19_Control'!G22+'19_Control'!G23</f>
        <v>0</v>
      </c>
      <c r="G47" s="1269">
        <f>+'19_Control'!H22+'19_Control'!H23</f>
        <v>0</v>
      </c>
      <c r="H47" s="778" t="s">
        <v>405</v>
      </c>
    </row>
    <row r="48" spans="2:8" s="41" customFormat="1" ht="5" customHeight="1">
      <c r="B48" s="806"/>
      <c r="C48" s="106"/>
      <c r="D48" s="107"/>
      <c r="E48" s="108"/>
      <c r="F48" s="109"/>
      <c r="G48" s="110"/>
      <c r="H48" s="778" t="s">
        <v>405</v>
      </c>
    </row>
    <row r="49" spans="2:8" s="41" customFormat="1" ht="13.05" customHeight="1">
      <c r="B49" s="807"/>
      <c r="C49" s="1370">
        <f>+'19_Control'!F47</f>
        <v>0</v>
      </c>
      <c r="D49" s="1371"/>
      <c r="E49" s="1191">
        <f>+'19_Control'!E47</f>
        <v>46023</v>
      </c>
      <c r="F49" s="1192">
        <f>+'19_Control'!D3</f>
        <v>0</v>
      </c>
      <c r="G49" s="1193">
        <f>+'19_Control'!E3</f>
        <v>2</v>
      </c>
      <c r="H49" s="778" t="s">
        <v>405</v>
      </c>
    </row>
    <row r="50" spans="2:8" s="41" customFormat="1" ht="14" customHeight="1">
      <c r="B50" s="807"/>
      <c r="C50" s="1373" t="s">
        <v>71</v>
      </c>
      <c r="D50" s="1374"/>
      <c r="E50" s="95" t="s">
        <v>26</v>
      </c>
      <c r="F50" s="155" t="str">
        <f>+'19_Control'!E48</f>
        <v>25Q4</v>
      </c>
      <c r="G50" s="142">
        <f>+'19_Control'!I47</f>
        <v>0</v>
      </c>
      <c r="H50" s="778" t="s">
        <v>405</v>
      </c>
    </row>
    <row r="51" spans="2:8" s="41" customFormat="1" ht="14" customHeight="1">
      <c r="B51" s="807"/>
      <c r="C51" s="1375"/>
      <c r="D51" s="1376"/>
      <c r="E51" s="96" t="s">
        <v>445</v>
      </c>
      <c r="F51" s="800"/>
      <c r="G51" s="143">
        <f>+'19_Control'!F41+'19_Control'!G41+'19_Control'!H41</f>
        <v>0</v>
      </c>
      <c r="H51" s="778" t="s">
        <v>405</v>
      </c>
    </row>
    <row r="52" spans="2:8" s="41" customFormat="1" ht="14" customHeight="1">
      <c r="B52" s="811"/>
      <c r="C52" s="1377" t="s">
        <v>472</v>
      </c>
      <c r="D52" s="1378"/>
      <c r="E52" s="96" t="s">
        <v>141</v>
      </c>
      <c r="F52" s="97"/>
      <c r="G52" s="143">
        <f>+'19_Control'!F44</f>
        <v>0</v>
      </c>
      <c r="H52" s="778" t="s">
        <v>405</v>
      </c>
    </row>
    <row r="53" spans="2:8" s="41" customFormat="1" ht="14" customHeight="1">
      <c r="B53" s="811"/>
      <c r="C53" s="1377"/>
      <c r="D53" s="1378"/>
      <c r="E53" s="96" t="s">
        <v>15</v>
      </c>
      <c r="F53" s="798"/>
      <c r="G53" s="1275">
        <f>+'19_Control'!I11</f>
        <v>0</v>
      </c>
      <c r="H53" s="778"/>
    </row>
    <row r="54" spans="2:8" s="41" customFormat="1" ht="14" customHeight="1">
      <c r="B54" s="807"/>
      <c r="C54" s="1377"/>
      <c r="D54" s="1378"/>
      <c r="E54" s="96" t="s">
        <v>66</v>
      </c>
      <c r="F54" s="1336" t="str">
        <f>IF(G54=0,"",IF(G54&lt;0,-G54/G50,"Abschöpfung "))</f>
        <v/>
      </c>
      <c r="G54" s="143">
        <f>+'19_Control'!I21</f>
        <v>0</v>
      </c>
      <c r="H54" s="778" t="s">
        <v>405</v>
      </c>
    </row>
    <row r="55" spans="2:8" s="41" customFormat="1" ht="14" customHeight="1">
      <c r="B55" s="811"/>
      <c r="C55" s="1377"/>
      <c r="D55" s="1378"/>
      <c r="E55" s="96" t="s">
        <v>145</v>
      </c>
      <c r="F55" s="1337"/>
      <c r="G55" s="143">
        <f>+'19_Control'!I26</f>
        <v>0</v>
      </c>
      <c r="H55" s="778" t="s">
        <v>405</v>
      </c>
    </row>
    <row r="56" spans="2:8" s="41" customFormat="1" ht="14" customHeight="1" thickBot="1">
      <c r="B56" s="807"/>
      <c r="C56" s="1379"/>
      <c r="D56" s="1380"/>
      <c r="E56" s="98" t="s">
        <v>162</v>
      </c>
      <c r="F56" s="1338" t="str">
        <f>IF(G56&lt;0,-G56/G50,"")</f>
        <v/>
      </c>
      <c r="G56" s="144">
        <f>'19_Control'!I28</f>
        <v>0</v>
      </c>
      <c r="H56" s="778" t="s">
        <v>405</v>
      </c>
    </row>
    <row r="57" spans="2:8" s="41" customFormat="1" ht="15" customHeight="1" thickTop="1">
      <c r="B57" s="807"/>
      <c r="C57" s="1342" t="str">
        <f>IF(G57&lt;0,"Verlust","Gewinn")</f>
        <v>Gewinn</v>
      </c>
      <c r="D57" s="1343"/>
      <c r="E57" s="111" t="s">
        <v>425</v>
      </c>
      <c r="F57" s="112">
        <f>+'19_Control'!I59</f>
        <v>0</v>
      </c>
      <c r="G57" s="1346">
        <f>+F57+F58+F59</f>
        <v>0</v>
      </c>
      <c r="H57" s="778" t="s">
        <v>405</v>
      </c>
    </row>
    <row r="58" spans="2:8" s="41" customFormat="1" ht="15" customHeight="1">
      <c r="B58" s="811"/>
      <c r="C58" s="1344"/>
      <c r="D58" s="1345"/>
      <c r="E58" s="139" t="s">
        <v>229</v>
      </c>
      <c r="F58" s="777">
        <f>+'19_Control'!I41</f>
        <v>0</v>
      </c>
      <c r="G58" s="1347"/>
      <c r="H58" s="778" t="s">
        <v>405</v>
      </c>
    </row>
    <row r="59" spans="2:8" s="41" customFormat="1" ht="15" customHeight="1">
      <c r="B59" s="807"/>
      <c r="C59" s="1344"/>
      <c r="D59" s="1345"/>
      <c r="E59" s="94" t="s">
        <v>121</v>
      </c>
      <c r="F59" s="127">
        <f>+'19_Control'!I21</f>
        <v>0</v>
      </c>
      <c r="G59" s="1348"/>
      <c r="H59" s="778" t="s">
        <v>405</v>
      </c>
    </row>
    <row r="60" spans="2:8" s="5" customFormat="1" ht="12" customHeight="1">
      <c r="B60" s="812"/>
      <c r="C60" s="1368" t="str">
        <f>IF(+'19_Control'!I14&lt;&gt;0,+'19_Control'!I14,"kein Mietertrag")</f>
        <v>kein Mietertrag</v>
      </c>
      <c r="D60" s="1369"/>
      <c r="E60" s="799">
        <f>+'19_Control'!I56</f>
        <v>0</v>
      </c>
      <c r="F60" s="270">
        <f>+E60/12</f>
        <v>0</v>
      </c>
      <c r="G60" s="271">
        <f>+'19_Control'!F56</f>
        <v>0</v>
      </c>
      <c r="H60" s="779" t="s">
        <v>405</v>
      </c>
    </row>
    <row r="61" spans="2:8" s="264" customFormat="1" ht="4.45" customHeight="1">
      <c r="B61" s="813"/>
      <c r="C61" s="787"/>
      <c r="D61" s="787"/>
      <c r="E61" s="780"/>
      <c r="F61" s="781"/>
      <c r="G61" s="788"/>
      <c r="H61" s="789" t="s">
        <v>405</v>
      </c>
    </row>
    <row r="62" spans="2:8" s="57" customFormat="1" ht="10.25" customHeight="1">
      <c r="B62" s="814"/>
      <c r="C62" s="1364" t="s">
        <v>116</v>
      </c>
      <c r="D62" s="1364"/>
      <c r="E62" s="790" t="s">
        <v>499</v>
      </c>
      <c r="F62" s="791">
        <v>46090</v>
      </c>
      <c r="G62" s="790" t="s">
        <v>112</v>
      </c>
      <c r="H62" s="786" t="s">
        <v>406</v>
      </c>
    </row>
  </sheetData>
  <sheetProtection sheet="1" formatCells="0" autoFilter="0"/>
  <autoFilter ref="H37:I62" xr:uid="{089ABB12-49AA-4ED7-8E7F-00072BB79007}"/>
  <mergeCells count="19">
    <mergeCell ref="C62:D62"/>
    <mergeCell ref="C34:C36"/>
    <mergeCell ref="C60:D60"/>
    <mergeCell ref="C49:D49"/>
    <mergeCell ref="C37:D37"/>
    <mergeCell ref="C50:D51"/>
    <mergeCell ref="C52:D56"/>
    <mergeCell ref="H37:H38"/>
    <mergeCell ref="E37:F37"/>
    <mergeCell ref="C57:D59"/>
    <mergeCell ref="G57:G59"/>
    <mergeCell ref="C2:G2"/>
    <mergeCell ref="C33:G33"/>
    <mergeCell ref="C23:G23"/>
    <mergeCell ref="G3:G4"/>
    <mergeCell ref="C15:D15"/>
    <mergeCell ref="E15:F15"/>
    <mergeCell ref="C20:G20"/>
    <mergeCell ref="E46:F46"/>
  </mergeCells>
  <phoneticPr fontId="0" type="noConversion"/>
  <conditionalFormatting sqref="C37">
    <cfRule type="cellIs" dxfId="613" priority="51" operator="equal">
      <formula>"final"</formula>
    </cfRule>
    <cfRule type="cellIs" dxfId="612" priority="52" operator="equal">
      <formula>"in Arbeit"</formula>
    </cfRule>
  </conditionalFormatting>
  <conditionalFormatting sqref="C57">
    <cfRule type="expression" dxfId="611" priority="18">
      <formula>$G$57&lt;0</formula>
    </cfRule>
  </conditionalFormatting>
  <conditionalFormatting sqref="C62">
    <cfRule type="cellIs" dxfId="610" priority="46" operator="equal">
      <formula>"Vollversion"</formula>
    </cfRule>
    <cfRule type="cellIs" dxfId="609" priority="47" operator="equal">
      <formula>"Testversion"</formula>
    </cfRule>
    <cfRule type="cellIs" dxfId="608" priority="48" operator="equal">
      <formula>"ungültig!"</formula>
    </cfRule>
  </conditionalFormatting>
  <conditionalFormatting sqref="C49:D49 C61:G61">
    <cfRule type="cellIs" dxfId="607" priority="19" operator="lessThan">
      <formula>0</formula>
    </cfRule>
  </conditionalFormatting>
  <conditionalFormatting sqref="C16:G18 C24:G31">
    <cfRule type="expression" dxfId="606" priority="56">
      <formula>$B16&lt;&gt;"ü"</formula>
    </cfRule>
  </conditionalFormatting>
  <conditionalFormatting sqref="C21:G21">
    <cfRule type="expression" dxfId="605" priority="2386">
      <formula>$B$21&lt;&gt;"ü"</formula>
    </cfRule>
  </conditionalFormatting>
  <conditionalFormatting sqref="E15 G15">
    <cfRule type="expression" dxfId="601" priority="16">
      <formula>$H$15=""</formula>
    </cfRule>
  </conditionalFormatting>
  <conditionalFormatting sqref="E15">
    <cfRule type="expression" dxfId="600" priority="20">
      <formula>$H$15="°"</formula>
    </cfRule>
  </conditionalFormatting>
  <conditionalFormatting sqref="E60:G60">
    <cfRule type="cellIs" dxfId="599" priority="17" operator="lessThan">
      <formula>0</formula>
    </cfRule>
  </conditionalFormatting>
  <conditionalFormatting sqref="F18 G24:G31 G42">
    <cfRule type="expression" dxfId="598" priority="5">
      <formula>AND($B18&lt;&gt;"ü",$G18&lt;&gt;0)</formula>
    </cfRule>
  </conditionalFormatting>
  <conditionalFormatting sqref="F51">
    <cfRule type="cellIs" dxfId="597" priority="27" operator="equal">
      <formula>0</formula>
    </cfRule>
  </conditionalFormatting>
  <conditionalFormatting sqref="F52:F53">
    <cfRule type="expression" dxfId="596" priority="33" stopIfTrue="1">
      <formula>$B52="ü"</formula>
    </cfRule>
  </conditionalFormatting>
  <conditionalFormatting sqref="F53">
    <cfRule type="expression" dxfId="595" priority="8">
      <formula>$G$54&lt;0</formula>
    </cfRule>
  </conditionalFormatting>
  <conditionalFormatting sqref="F53:F54">
    <cfRule type="expression" dxfId="594" priority="1">
      <formula>$G$54&gt;0</formula>
    </cfRule>
  </conditionalFormatting>
  <conditionalFormatting sqref="F54">
    <cfRule type="expression" dxfId="593" priority="2">
      <formula>$G$54&lt;0</formula>
    </cfRule>
  </conditionalFormatting>
  <conditionalFormatting sqref="G5">
    <cfRule type="expression" dxfId="592" priority="2317">
      <formula>$G$6="Jahresende"</formula>
    </cfRule>
  </conditionalFormatting>
  <conditionalFormatting sqref="G6">
    <cfRule type="cellIs" dxfId="591" priority="115" operator="equal">
      <formula>"Jahresende"</formula>
    </cfRule>
  </conditionalFormatting>
  <conditionalFormatting sqref="G15">
    <cfRule type="expression" dxfId="590" priority="21">
      <formula>AND($H$15&lt;&gt;"°",$H$15&lt;&gt;"-",TODAY()&gt;($G$15-120))</formula>
    </cfRule>
  </conditionalFormatting>
  <conditionalFormatting sqref="G16:G18">
    <cfRule type="expression" dxfId="589" priority="9">
      <formula>AND($B16&lt;&gt;"ü",$G16&lt;&gt;0)</formula>
    </cfRule>
  </conditionalFormatting>
  <conditionalFormatting sqref="G21">
    <cfRule type="expression" dxfId="588" priority="2387">
      <formula>AND(#REF!&lt;&gt;"ü",$G21&lt;&gt;0)</formula>
    </cfRule>
  </conditionalFormatting>
  <conditionalFormatting sqref="G43:G44">
    <cfRule type="expression" dxfId="587" priority="42">
      <formula>AND(B43&lt;&gt;"ü",$G43&lt;&gt;0)</formula>
    </cfRule>
  </conditionalFormatting>
  <conditionalFormatting sqref="L34:L35">
    <cfRule type="cellIs" dxfId="586" priority="24" operator="equal">
      <formula>"keine Miete bisher"</formula>
    </cfRule>
  </conditionalFormatting>
  <dataValidations disablePrompts="1" count="6">
    <dataValidation type="list" allowBlank="1" showInputMessage="1" showErrorMessage="1" sqref="G6" xr:uid="{28C207F0-C06A-4E6D-99AB-2C84CDE4DBF5}">
      <formula1>"aktueller Stand,Jahresende"</formula1>
    </dataValidation>
    <dataValidation type="list" allowBlank="1" showInputMessage="1" showErrorMessage="1" sqref="H15" xr:uid="{A2A8455F-2CCF-495F-84BB-F9B1B9D5764B}">
      <formula1>"^,-,°"</formula1>
    </dataValidation>
    <dataValidation type="list" allowBlank="1" showInputMessage="1" showErrorMessage="1" sqref="C37:D37" xr:uid="{948C3903-A2F4-48C0-B3C8-83715B98AF3D}">
      <formula1>"geplant, in Arbeit, final"</formula1>
    </dataValidation>
    <dataValidation type="list" allowBlank="1" showInputMessage="1" showErrorMessage="1" sqref="C12" xr:uid="{072E3A9A-2D85-415A-9147-B06726AA97BF}">
      <formula1>"angeschafft,fertiggestellt"</formula1>
    </dataValidation>
    <dataValidation type="list" allowBlank="1" showInputMessage="1" showErrorMessage="1" sqref="F24" xr:uid="{355357D3-A4C8-4463-9538-5CB9186262AD}">
      <formula1>"wie Vorjahr , Übernahme ,Beginn ,Ende "</formula1>
    </dataValidation>
    <dataValidation type="list" allowBlank="1" showInputMessage="1" showErrorMessage="1" sqref="F21" xr:uid="{740B9C32-91B3-4238-8979-BD058CC45BD3}">
      <formula1>"wie Vorjahr ,Übernahme ,Beginn ,Ende "</formula1>
    </dataValidation>
  </dataValidations>
  <hyperlinks>
    <hyperlink ref="C16" location="'01_M'!A1" display="01_M" xr:uid="{9EFE1DEC-0B9E-4BBF-BB1E-D04DC991547E}"/>
    <hyperlink ref="C17" location="'02_F'!A1" display="02_F" xr:uid="{1CA8373B-6460-4AFA-8B79-2691B27559B4}"/>
    <hyperlink ref="C18" location="'03_N'!A1" display="03_N" xr:uid="{331B7D9F-4716-4EC3-ADC5-8CA58D370F46}"/>
    <hyperlink ref="C21" location="'04_A'!A1" display="04_A" xr:uid="{2901EDBE-A2D8-41FF-B464-F44692C46FC4}"/>
    <hyperlink ref="C24" location="'05_W'!A1" display="05_W" xr:uid="{D54DE0BE-47CF-45E1-A42A-F0409AEC1244}"/>
    <hyperlink ref="C25" location="'06_Z'!A1" display="06_Z" xr:uid="{857E4763-F986-44EC-B4F6-8E935A7CE4F8}"/>
    <hyperlink ref="C26" location="'07_G'!A1" display="07_G" xr:uid="{40574744-6B05-4B51-9D3E-94CDC4F69903}"/>
    <hyperlink ref="C27" location="'08_L'!A1" display="08_L" xr:uid="{74973EF0-6CD4-4B82-A7C6-94AF45437032}"/>
    <hyperlink ref="C28" location="'09_E'!A1" display="09_E" xr:uid="{F14450C6-B9EE-4FC4-9FFF-7114323170F7}"/>
    <hyperlink ref="C29" location="'10_B'!A1" display="10_B" xr:uid="{3CAAF257-373D-4ADE-848B-7D1F75D9052D}"/>
    <hyperlink ref="C30" location="'11_V'!A1" display="11_V" xr:uid="{3F9F8AC2-833B-4D1C-911D-6E07B349B114}"/>
    <hyperlink ref="C31" location="'12_S'!A1" display="12_S" xr:uid="{F074186D-7AF0-4FBC-A109-EAAAC96C3886}"/>
    <hyperlink ref="C42" location="'13_D'!A1" display="13_D" xr:uid="{D406D18A-4844-45D2-91BC-2EDB7CE03CEF}"/>
    <hyperlink ref="C47" location="'17_Invest'!A1" display="17_INVEST" xr:uid="{035C054A-E126-4C35-A301-B6D1550164F0}"/>
    <hyperlink ref="C50" location="'19_Control'!A1" display="19_Control" xr:uid="{D4222BCD-8E26-49DC-8541-82C8222E10F0}"/>
    <hyperlink ref="C44" location="'15_K'!A1" display="15_K" xr:uid="{AB23ED4C-D50A-4C3C-B3D0-D0864214BE8F}"/>
    <hyperlink ref="C43" location="'14_T'!A1" display="14_T" xr:uid="{619D7576-13D1-4008-9FB6-2A84DAB636A7}"/>
  </hyperlinks>
  <printOptions horizontalCentered="1"/>
  <pageMargins left="0" right="0" top="0" bottom="0" header="0" footer="0"/>
  <pageSetup paperSize="9" orientation="portrait" horizontalDpi="4294967295" verticalDpi="4294967295" r:id="rId1"/>
  <headerFooter>
    <oddFooter>&amp;L&amp;"Arial,Standard"&amp;8Datei: &amp;Z&amp;F/&amp;A&amp;R&amp;"Arial,Standard"&amp;8Druck: &amp;D, 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7635296A-70F5-42A5-B126-B2E799E8AB32}">
            <xm:f>'13_D'!$B$49&lt;&gt;"ü"</xm:f>
            <x14:dxf>
              <font>
                <b/>
                <i val="0"/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C42:G42</xm:sqref>
        </x14:conditionalFormatting>
        <x14:conditionalFormatting xmlns:xm="http://schemas.microsoft.com/office/excel/2006/main">
          <x14:cfRule type="expression" priority="2380" id="{5612AE51-D8B3-4C6B-A09F-FC6C6F2918DB}">
            <xm:f>'14_T'!$B$49&lt;&gt;"ü"</xm:f>
            <x14:dxf>
              <font>
                <b/>
                <i val="0"/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C43:G43 G44</xm:sqref>
        </x14:conditionalFormatting>
        <x14:conditionalFormatting xmlns:xm="http://schemas.microsoft.com/office/excel/2006/main">
          <x14:cfRule type="expression" priority="11" id="{4650BF66-526B-481A-BF21-8F0048B58190}">
            <xm:f>'15_K'!$B$49&lt;&gt;"ü"</xm:f>
            <x14:dxf>
              <font>
                <b/>
                <i val="0"/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C44:G44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0D92-ED23-49ED-8A44-8179E905B1FF}">
  <sheetPr>
    <tabColor theme="9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8" t="s">
        <v>80</v>
      </c>
      <c r="C2" s="1393" t="str">
        <f>+'EkSt-V'!E28</f>
        <v>Erhaltungsaufwendungen</v>
      </c>
      <c r="D2" s="1394"/>
      <c r="E2" s="1394"/>
      <c r="F2" s="1394"/>
      <c r="G2" s="1394"/>
      <c r="H2" s="1395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29</v>
      </c>
      <c r="H3" s="148" t="s">
        <v>1</v>
      </c>
      <c r="I3" s="92" t="s">
        <v>27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160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2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8"/>
      <c r="C11" s="161"/>
      <c r="D11" s="772"/>
      <c r="E11" s="240"/>
      <c r="F11" s="232"/>
      <c r="G11" s="242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7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7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7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7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91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92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phoneticPr fontId="188" type="noConversion"/>
  <conditionalFormatting sqref="A3:A47 J4:J47">
    <cfRule type="cellIs" dxfId="359" priority="48" operator="equal">
      <formula>""</formula>
    </cfRule>
  </conditionalFormatting>
  <conditionalFormatting sqref="A4:A47">
    <cfRule type="expression" dxfId="358" priority="49">
      <formula>ISERROR(I4)</formula>
    </cfRule>
  </conditionalFormatting>
  <conditionalFormatting sqref="A48:C48">
    <cfRule type="expression" dxfId="357" priority="40">
      <formula>$A$49&lt;&gt;0</formula>
    </cfRule>
  </conditionalFormatting>
  <conditionalFormatting sqref="B4:B47">
    <cfRule type="cellIs" dxfId="356" priority="2342" operator="equal">
      <formula>"X"</formula>
    </cfRule>
    <cfRule type="cellIs" dxfId="355" priority="2343" stopIfTrue="1" operator="equal">
      <formula>""</formula>
    </cfRule>
  </conditionalFormatting>
  <conditionalFormatting sqref="B4:F12 D13:E14 G7:H11">
    <cfRule type="expression" dxfId="352" priority="7">
      <formula>AND($B$49="X",B4&lt;&gt;0)</formula>
    </cfRule>
  </conditionalFormatting>
  <conditionalFormatting sqref="B4:H47">
    <cfRule type="expression" dxfId="351" priority="1">
      <formula>$B$49="X"</formula>
    </cfRule>
  </conditionalFormatting>
  <conditionalFormatting sqref="C49">
    <cfRule type="cellIs" dxfId="350" priority="8" operator="lessThan">
      <formula>0</formula>
    </cfRule>
    <cfRule type="cellIs" dxfId="349" priority="9" operator="greaterThan">
      <formula>0</formula>
    </cfRule>
  </conditionalFormatting>
  <conditionalFormatting sqref="C4:D47">
    <cfRule type="expression" dxfId="348" priority="2">
      <formula>AND($B4&lt;&gt;"",$C4="")</formula>
    </cfRule>
  </conditionalFormatting>
  <conditionalFormatting sqref="C50:D50">
    <cfRule type="expression" dxfId="347" priority="17">
      <formula>$C$50=0</formula>
    </cfRule>
  </conditionalFormatting>
  <conditionalFormatting sqref="D3">
    <cfRule type="cellIs" dxfId="346" priority="12" operator="notEqual">
      <formula>""</formula>
    </cfRule>
  </conditionalFormatting>
  <conditionalFormatting sqref="D49">
    <cfRule type="expression" dxfId="345" priority="118">
      <formula>$B$50=0</formula>
    </cfRule>
  </conditionalFormatting>
  <conditionalFormatting sqref="D48:I48">
    <cfRule type="expression" dxfId="344" priority="39">
      <formula>$A$49&lt;&gt;0</formula>
    </cfRule>
  </conditionalFormatting>
  <conditionalFormatting sqref="E49:F49">
    <cfRule type="expression" dxfId="343" priority="18">
      <formula>$E$49=0</formula>
    </cfRule>
  </conditionalFormatting>
  <conditionalFormatting sqref="E50:F50">
    <cfRule type="expression" dxfId="342" priority="14">
      <formula>$E$50=0</formula>
    </cfRule>
  </conditionalFormatting>
  <conditionalFormatting sqref="F3">
    <cfRule type="expression" dxfId="341" priority="10">
      <formula>$A$2=1</formula>
    </cfRule>
  </conditionalFormatting>
  <conditionalFormatting sqref="G50:H50">
    <cfRule type="expression" dxfId="340" priority="15">
      <formula>$G$50=0</formula>
    </cfRule>
  </conditionalFormatting>
  <conditionalFormatting sqref="G4:I6 I7:I11 G12:I12 B13:I47">
    <cfRule type="expression" dxfId="339" priority="27">
      <formula>AND($B$49="X",B4&lt;&gt;0)</formula>
    </cfRule>
  </conditionalFormatting>
  <conditionalFormatting sqref="I4:I47">
    <cfRule type="expression" dxfId="338" priority="19">
      <formula>$B$49="X"</formula>
    </cfRule>
    <cfRule type="expression" dxfId="337" priority="22">
      <formula>B4=""</formula>
    </cfRule>
  </conditionalFormatting>
  <conditionalFormatting sqref="J3">
    <cfRule type="cellIs" dxfId="336" priority="65" operator="equal">
      <formula>""</formula>
    </cfRule>
  </conditionalFormatting>
  <conditionalFormatting sqref="J4:J47">
    <cfRule type="expression" dxfId="335" priority="47">
      <formula>ISERROR(I4)</formula>
    </cfRule>
  </conditionalFormatting>
  <conditionalFormatting sqref="J48">
    <cfRule type="expression" dxfId="334" priority="38">
      <formula>$A$49&lt;&gt;0</formula>
    </cfRule>
  </conditionalFormatting>
  <conditionalFormatting sqref="J49:J50">
    <cfRule type="cellIs" dxfId="333" priority="70" operator="equal">
      <formula>""</formula>
    </cfRule>
  </conditionalFormatting>
  <dataValidations count="1">
    <dataValidation type="list" allowBlank="1" showInputMessage="1" showErrorMessage="1" sqref="B49" xr:uid="{6AC5B081-1468-49C0-8E46-422A7E8272A6}">
      <formula1>"x,ü"</formula1>
    </dataValidation>
  </dataValidations>
  <hyperlinks>
    <hyperlink ref="I2" location="'EkSt-V'!A1" display="Anlage V" xr:uid="{B4B945DB-2B70-4FB1-99D5-A111AB4D7807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44" operator="lessThan" id="{BEE723F9-A6AF-4B2E-9976-B7BEF9930B06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45" operator="greaterThan" id="{9C64345B-3FF6-4DFA-9EA5-C8B60E0CF06D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708D09-84AA-40E0-8DA0-39200B1BE4C1}">
          <x14:formula1>
            <xm:f>'17_Invest'!$C$50:$C$53</xm:f>
          </x14:formula1>
          <xm:sqref>F4:F47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3614-358E-47C7-A6C4-2CC9CB277A59}">
  <sheetPr>
    <tabColor theme="9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8" t="s">
        <v>81</v>
      </c>
      <c r="C2" s="1393" t="str">
        <f>+'EkSt-V'!E29</f>
        <v>Betriebskosten</v>
      </c>
      <c r="D2" s="1394"/>
      <c r="E2" s="1394"/>
      <c r="F2" s="1394"/>
      <c r="G2" s="1394"/>
      <c r="H2" s="1395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29</v>
      </c>
      <c r="H3" s="148" t="s">
        <v>1</v>
      </c>
      <c r="I3" s="92" t="s">
        <v>27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2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5"/>
      <c r="C11" s="161"/>
      <c r="D11" s="772"/>
      <c r="E11" s="240"/>
      <c r="F11" s="232"/>
      <c r="G11" s="233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2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7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91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92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phoneticPr fontId="188" type="noConversion"/>
  <conditionalFormatting sqref="A3:A47 J4:J47">
    <cfRule type="cellIs" dxfId="332" priority="54" operator="equal">
      <formula>""</formula>
    </cfRule>
  </conditionalFormatting>
  <conditionalFormatting sqref="A4:A47">
    <cfRule type="expression" dxfId="331" priority="55">
      <formula>ISERROR(I4)</formula>
    </cfRule>
  </conditionalFormatting>
  <conditionalFormatting sqref="A48:C48">
    <cfRule type="expression" dxfId="330" priority="46">
      <formula>$A$49&lt;&gt;0</formula>
    </cfRule>
  </conditionalFormatting>
  <conditionalFormatting sqref="B4:B7 B16:B47">
    <cfRule type="cellIs" dxfId="329" priority="2352" operator="equal">
      <formula>"X"</formula>
    </cfRule>
    <cfRule type="cellIs" dxfId="328" priority="2353" stopIfTrue="1" operator="equal">
      <formula>""</formula>
    </cfRule>
  </conditionalFormatting>
  <conditionalFormatting sqref="B8:B15">
    <cfRule type="expression" dxfId="325" priority="2">
      <formula>AND($B$49="X",B8&lt;&gt;0)</formula>
    </cfRule>
    <cfRule type="cellIs" dxfId="324" priority="3" operator="equal">
      <formula>"X"</formula>
    </cfRule>
    <cfRule type="cellIs" dxfId="323" priority="4" stopIfTrue="1" operator="equal">
      <formula>""</formula>
    </cfRule>
  </conditionalFormatting>
  <conditionalFormatting sqref="B6:F7 C8:F11 G7:H11 F9:F15">
    <cfRule type="expression" dxfId="320" priority="13">
      <formula>AND($B$49="X",B6&lt;&gt;0)</formula>
    </cfRule>
  </conditionalFormatting>
  <conditionalFormatting sqref="B4:H47">
    <cfRule type="expression" dxfId="319" priority="1">
      <formula>$B$49="X"</formula>
    </cfRule>
  </conditionalFormatting>
  <conditionalFormatting sqref="B4:I5 G6:I6 I7:I11 C12:I15 B16:I47 C5:C15 G6:G15">
    <cfRule type="expression" dxfId="318" priority="33">
      <formula>AND($B$49="X",B4&lt;&gt;0)</formula>
    </cfRule>
  </conditionalFormatting>
  <conditionalFormatting sqref="C49">
    <cfRule type="cellIs" dxfId="317" priority="14" operator="lessThan">
      <formula>0</formula>
    </cfRule>
    <cfRule type="cellIs" dxfId="316" priority="15" operator="greaterThan">
      <formula>0</formula>
    </cfRule>
  </conditionalFormatting>
  <conditionalFormatting sqref="C4:D47">
    <cfRule type="expression" dxfId="315" priority="8">
      <formula>AND($B4&lt;&gt;"",$C4="")</formula>
    </cfRule>
  </conditionalFormatting>
  <conditionalFormatting sqref="C50:D50">
    <cfRule type="expression" dxfId="314" priority="23">
      <formula>$C$50=0</formula>
    </cfRule>
  </conditionalFormatting>
  <conditionalFormatting sqref="D3">
    <cfRule type="cellIs" dxfId="313" priority="18" operator="notEqual">
      <formula>""</formula>
    </cfRule>
  </conditionalFormatting>
  <conditionalFormatting sqref="D49">
    <cfRule type="expression" dxfId="312" priority="91">
      <formula>$B$50=0</formula>
    </cfRule>
  </conditionalFormatting>
  <conditionalFormatting sqref="D48:I48">
    <cfRule type="expression" dxfId="311" priority="45">
      <formula>$A$49&lt;&gt;0</formula>
    </cfRule>
  </conditionalFormatting>
  <conditionalFormatting sqref="E49:F49">
    <cfRule type="expression" dxfId="310" priority="24">
      <formula>$E$49=0</formula>
    </cfRule>
  </conditionalFormatting>
  <conditionalFormatting sqref="E50:F50">
    <cfRule type="expression" dxfId="309" priority="20">
      <formula>$E$50=0</formula>
    </cfRule>
  </conditionalFormatting>
  <conditionalFormatting sqref="F3">
    <cfRule type="expression" dxfId="308" priority="16">
      <formula>$A$2=1</formula>
    </cfRule>
  </conditionalFormatting>
  <conditionalFormatting sqref="G50:H50">
    <cfRule type="expression" dxfId="307" priority="21">
      <formula>$G$50=0</formula>
    </cfRule>
  </conditionalFormatting>
  <conditionalFormatting sqref="I4:I47">
    <cfRule type="expression" dxfId="306" priority="25">
      <formula>$B$49="X"</formula>
    </cfRule>
    <cfRule type="expression" dxfId="305" priority="28">
      <formula>B4=""</formula>
    </cfRule>
  </conditionalFormatting>
  <conditionalFormatting sqref="J3">
    <cfRule type="cellIs" dxfId="304" priority="71" operator="equal">
      <formula>""</formula>
    </cfRule>
  </conditionalFormatting>
  <conditionalFormatting sqref="J4:J47">
    <cfRule type="expression" dxfId="303" priority="53">
      <formula>ISERROR(I4)</formula>
    </cfRule>
  </conditionalFormatting>
  <conditionalFormatting sqref="J48">
    <cfRule type="expression" dxfId="302" priority="44">
      <formula>$A$49&lt;&gt;0</formula>
    </cfRule>
  </conditionalFormatting>
  <conditionalFormatting sqref="J49:J50">
    <cfRule type="cellIs" dxfId="301" priority="76" operator="equal">
      <formula>""</formula>
    </cfRule>
  </conditionalFormatting>
  <dataValidations count="1">
    <dataValidation type="list" allowBlank="1" showInputMessage="1" showErrorMessage="1" sqref="B49" xr:uid="{71CBF406-C348-4366-9791-4C5D2BA46209}">
      <formula1>"x,ü"</formula1>
    </dataValidation>
  </dataValidations>
  <hyperlinks>
    <hyperlink ref="I2" location="'EkSt-V'!A1" display="Anlage V" xr:uid="{1C66353B-E573-4725-A50F-1ED446014339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54" operator="lessThan" id="{4AC3BA62-C514-4257-9472-22716E195F10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55" operator="greaterThan" id="{257EFE3B-AEEF-4FD9-A218-455AD41A21F1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B4:B7 B16:B47</xm:sqref>
        </x14:conditionalFormatting>
        <x14:conditionalFormatting xmlns:xm="http://schemas.microsoft.com/office/excel/2006/main">
          <x14:cfRule type="cellIs" priority="5" operator="lessThan" id="{9A3BAABA-3807-46EA-9D1C-8A2089072DAD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6" operator="greaterThan" id="{CCA4B9F1-5242-4E4A-B041-DC19F36E4BBB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B8:B15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52BD2B-70C4-46AF-894A-A9125B8C10E7}">
          <x14:formula1>
            <xm:f>'17_Invest'!$C$50:$C$52</xm:f>
          </x14:formula1>
          <xm:sqref>F4:F47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EFDD-6B3B-49FC-893A-DD4F433644A9}">
  <sheetPr>
    <tabColor theme="9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8" t="s">
        <v>82</v>
      </c>
      <c r="C2" s="1393" t="str">
        <f>+'EkSt-V'!E30</f>
        <v>Verwaltungskosten</v>
      </c>
      <c r="D2" s="1394"/>
      <c r="E2" s="1394"/>
      <c r="F2" s="1394"/>
      <c r="G2" s="1394"/>
      <c r="H2" s="1395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29</v>
      </c>
      <c r="H3" s="148" t="s">
        <v>1</v>
      </c>
      <c r="I3" s="92" t="s">
        <v>27</v>
      </c>
      <c r="J3" s="25" t="s">
        <v>11</v>
      </c>
    </row>
    <row r="4" spans="1:10" ht="13.35" customHeight="1">
      <c r="A4" s="25" t="s">
        <v>11</v>
      </c>
      <c r="B4" s="160"/>
      <c r="C4" s="161" t="s">
        <v>485</v>
      </c>
      <c r="D4" s="772" t="s">
        <v>450</v>
      </c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2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8"/>
      <c r="C11" s="161"/>
      <c r="D11" s="772"/>
      <c r="E11" s="240"/>
      <c r="F11" s="232"/>
      <c r="G11" s="242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7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7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91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92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conditionalFormatting sqref="A3:A47 J4:J47">
    <cfRule type="cellIs" dxfId="300" priority="60" operator="equal">
      <formula>""</formula>
    </cfRule>
  </conditionalFormatting>
  <conditionalFormatting sqref="A4:A47">
    <cfRule type="expression" dxfId="299" priority="61">
      <formula>ISERROR(I4)</formula>
    </cfRule>
  </conditionalFormatting>
  <conditionalFormatting sqref="A48:C48">
    <cfRule type="expression" dxfId="298" priority="52">
      <formula>$A$49&lt;&gt;0</formula>
    </cfRule>
  </conditionalFormatting>
  <conditionalFormatting sqref="B4 B6:B47">
    <cfRule type="cellIs" dxfId="295" priority="2363" stopIfTrue="1" operator="equal">
      <formula>""</formula>
    </cfRule>
    <cfRule type="cellIs" dxfId="294" priority="2362" operator="equal">
      <formula>"X"</formula>
    </cfRule>
  </conditionalFormatting>
  <conditionalFormatting sqref="B5">
    <cfRule type="expression" dxfId="293" priority="8">
      <formula>AND($B$49="X",B5&lt;&gt;0)</formula>
    </cfRule>
    <cfRule type="cellIs" dxfId="292" priority="9" operator="equal">
      <formula>"X"</formula>
    </cfRule>
    <cfRule type="cellIs" dxfId="291" priority="10" stopIfTrue="1" operator="equal">
      <formula>""</formula>
    </cfRule>
  </conditionalFormatting>
  <conditionalFormatting sqref="B40">
    <cfRule type="expression" dxfId="288" priority="2">
      <formula>AND($B$49="X",B40&lt;&gt;0)</formula>
    </cfRule>
    <cfRule type="cellIs" dxfId="287" priority="3" operator="equal">
      <formula>"X"</formula>
    </cfRule>
    <cfRule type="cellIs" dxfId="286" priority="4" stopIfTrue="1" operator="equal">
      <formula>""</formula>
    </cfRule>
  </conditionalFormatting>
  <conditionalFormatting sqref="B6:F14 G7:H11">
    <cfRule type="expression" dxfId="283" priority="19">
      <formula>AND($B$49="X",B6&lt;&gt;0)</formula>
    </cfRule>
  </conditionalFormatting>
  <conditionalFormatting sqref="B4:H47">
    <cfRule type="expression" dxfId="282" priority="1">
      <formula>$B$49="X"</formula>
    </cfRule>
  </conditionalFormatting>
  <conditionalFormatting sqref="B4:I4 C5:I5 G6:I6 I7:I11 G12:I14 B15:I39 C40:I40 B41:I47 B40:G41">
    <cfRule type="expression" dxfId="281" priority="39">
      <formula>AND($B$49="X",B4&lt;&gt;0)</formula>
    </cfRule>
  </conditionalFormatting>
  <conditionalFormatting sqref="C49">
    <cfRule type="cellIs" dxfId="280" priority="21" operator="greaterThan">
      <formula>0</formula>
    </cfRule>
    <cfRule type="cellIs" dxfId="279" priority="20" operator="lessThan">
      <formula>0</formula>
    </cfRule>
  </conditionalFormatting>
  <conditionalFormatting sqref="C4:D47">
    <cfRule type="expression" dxfId="278" priority="14">
      <formula>AND($B4&lt;&gt;"",$C4="")</formula>
    </cfRule>
  </conditionalFormatting>
  <conditionalFormatting sqref="C50:D50">
    <cfRule type="expression" dxfId="277" priority="29">
      <formula>$C$50=0</formula>
    </cfRule>
  </conditionalFormatting>
  <conditionalFormatting sqref="D3">
    <cfRule type="cellIs" dxfId="276" priority="24" operator="notEqual">
      <formula>""</formula>
    </cfRule>
  </conditionalFormatting>
  <conditionalFormatting sqref="D49">
    <cfRule type="expression" dxfId="275" priority="113">
      <formula>$B$50=0</formula>
    </cfRule>
  </conditionalFormatting>
  <conditionalFormatting sqref="D48:I48">
    <cfRule type="expression" dxfId="274" priority="51">
      <formula>$A$49&lt;&gt;0</formula>
    </cfRule>
  </conditionalFormatting>
  <conditionalFormatting sqref="E49:F49">
    <cfRule type="expression" dxfId="273" priority="30">
      <formula>$E$49=0</formula>
    </cfRule>
  </conditionalFormatting>
  <conditionalFormatting sqref="E50:F50">
    <cfRule type="expression" dxfId="272" priority="26">
      <formula>$E$50=0</formula>
    </cfRule>
  </conditionalFormatting>
  <conditionalFormatting sqref="F3">
    <cfRule type="expression" dxfId="271" priority="22">
      <formula>$A$2=1</formula>
    </cfRule>
  </conditionalFormatting>
  <conditionalFormatting sqref="G50:H50">
    <cfRule type="expression" dxfId="270" priority="27">
      <formula>$G$50=0</formula>
    </cfRule>
  </conditionalFormatting>
  <conditionalFormatting sqref="I4:I47">
    <cfRule type="expression" dxfId="269" priority="31">
      <formula>$B$49="X"</formula>
    </cfRule>
    <cfRule type="expression" dxfId="268" priority="34">
      <formula>B4=""</formula>
    </cfRule>
  </conditionalFormatting>
  <conditionalFormatting sqref="J3">
    <cfRule type="cellIs" dxfId="267" priority="77" operator="equal">
      <formula>""</formula>
    </cfRule>
  </conditionalFormatting>
  <conditionalFormatting sqref="J4:J47">
    <cfRule type="expression" dxfId="266" priority="59">
      <formula>ISERROR(I4)</formula>
    </cfRule>
  </conditionalFormatting>
  <conditionalFormatting sqref="J48">
    <cfRule type="expression" dxfId="265" priority="50">
      <formula>$A$49&lt;&gt;0</formula>
    </cfRule>
  </conditionalFormatting>
  <conditionalFormatting sqref="J49:J50">
    <cfRule type="cellIs" dxfId="264" priority="82" operator="equal">
      <formula>""</formula>
    </cfRule>
  </conditionalFormatting>
  <dataValidations count="1">
    <dataValidation type="list" allowBlank="1" showInputMessage="1" showErrorMessage="1" sqref="B49" xr:uid="{79BCA325-6FD8-404A-9646-36FDFB5F973A}">
      <formula1>"x,ü"</formula1>
    </dataValidation>
  </dataValidations>
  <hyperlinks>
    <hyperlink ref="I2" location="'EkSt-V'!A1" display="Anlage V" xr:uid="{8699A031-67EB-4475-B4FD-E9AF028D4710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65" operator="greaterThan" id="{EB270169-DDA3-4278-ABFD-124D03BB15E0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64" operator="lessThan" id="{080E5015-0346-4A74-8B46-4AAB0C905BD6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 B6:B47</xm:sqref>
        </x14:conditionalFormatting>
        <x14:conditionalFormatting xmlns:xm="http://schemas.microsoft.com/office/excel/2006/main">
          <x14:cfRule type="cellIs" priority="11" operator="lessThan" id="{E7E46C25-2086-4C11-8312-DDEE4AEB99EE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12" operator="greaterThan" id="{C40518AA-FC9E-4CE8-9801-DBA16223F7AB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cellIs" priority="5" operator="lessThan" id="{1ED9D927-C415-402A-9A82-9EBDE1FBCE56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6" operator="greaterThan" id="{B83EBB0C-4174-4789-9E57-1CB05A01107C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284C5A-9A80-4BFC-B12D-2E4C959DDB69}">
          <x14:formula1>
            <xm:f>'17_Invest'!$C$50:$C$52</xm:f>
          </x14:formula1>
          <xm:sqref>F4:F47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7C10-7B6A-4B84-A0DA-C810ACCE8A63}">
  <sheetPr>
    <tabColor theme="9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8" t="s">
        <v>83</v>
      </c>
      <c r="C2" s="1393" t="str">
        <f>+'EkSt-V'!E31</f>
        <v>Sonstiges | Hausgeld | GwG</v>
      </c>
      <c r="D2" s="1394"/>
      <c r="E2" s="1394"/>
      <c r="F2" s="1394"/>
      <c r="G2" s="1394"/>
      <c r="H2" s="1395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29</v>
      </c>
      <c r="H3" s="148" t="s">
        <v>1</v>
      </c>
      <c r="I3" s="92" t="s">
        <v>27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7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8"/>
      <c r="C11" s="161"/>
      <c r="D11" s="772"/>
      <c r="E11" s="240"/>
      <c r="F11" s="241"/>
      <c r="G11" s="242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2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2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91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92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conditionalFormatting sqref="A3:A47 J4:J47">
    <cfRule type="cellIs" dxfId="263" priority="48" operator="equal">
      <formula>""</formula>
    </cfRule>
  </conditionalFormatting>
  <conditionalFormatting sqref="A4:A47">
    <cfRule type="expression" dxfId="262" priority="49">
      <formula>ISERROR(I4)</formula>
    </cfRule>
  </conditionalFormatting>
  <conditionalFormatting sqref="A48:C48">
    <cfRule type="expression" dxfId="261" priority="40">
      <formula>$A$49&lt;&gt;0</formula>
    </cfRule>
  </conditionalFormatting>
  <conditionalFormatting sqref="B4:B47">
    <cfRule type="cellIs" dxfId="260" priority="2354" operator="equal">
      <formula>"X"</formula>
    </cfRule>
    <cfRule type="cellIs" dxfId="259" priority="2355" stopIfTrue="1" operator="equal">
      <formula>""</formula>
    </cfRule>
  </conditionalFormatting>
  <conditionalFormatting sqref="B4:H47">
    <cfRule type="expression" dxfId="256" priority="1">
      <formula>$B$49="X"</formula>
    </cfRule>
  </conditionalFormatting>
  <conditionalFormatting sqref="B7:H11">
    <cfRule type="expression" dxfId="255" priority="7">
      <formula>AND($B$49="X",B7&lt;&gt;0)</formula>
    </cfRule>
  </conditionalFormatting>
  <conditionalFormatting sqref="B4:I6 I7:I11 B12:I47">
    <cfRule type="expression" dxfId="254" priority="27">
      <formula>AND($B$49="X",B4&lt;&gt;0)</formula>
    </cfRule>
  </conditionalFormatting>
  <conditionalFormatting sqref="C49">
    <cfRule type="cellIs" dxfId="253" priority="8" operator="lessThan">
      <formula>0</formula>
    </cfRule>
    <cfRule type="cellIs" dxfId="252" priority="9" operator="greaterThan">
      <formula>0</formula>
    </cfRule>
  </conditionalFormatting>
  <conditionalFormatting sqref="C4:D47">
    <cfRule type="expression" dxfId="251" priority="2">
      <formula>AND($B4&lt;&gt;"",$C4="")</formula>
    </cfRule>
  </conditionalFormatting>
  <conditionalFormatting sqref="C50:D50">
    <cfRule type="expression" dxfId="250" priority="17">
      <formula>$C$50=0</formula>
    </cfRule>
  </conditionalFormatting>
  <conditionalFormatting sqref="D3">
    <cfRule type="cellIs" dxfId="249" priority="12" operator="notEqual">
      <formula>""</formula>
    </cfRule>
  </conditionalFormatting>
  <conditionalFormatting sqref="D49">
    <cfRule type="expression" dxfId="248" priority="99">
      <formula>$B$50=0</formula>
    </cfRule>
  </conditionalFormatting>
  <conditionalFormatting sqref="D48:I48">
    <cfRule type="expression" dxfId="247" priority="39">
      <formula>$A$49&lt;&gt;0</formula>
    </cfRule>
  </conditionalFormatting>
  <conditionalFormatting sqref="E49:F49">
    <cfRule type="expression" dxfId="246" priority="18">
      <formula>$E$49=0</formula>
    </cfRule>
  </conditionalFormatting>
  <conditionalFormatting sqref="E50:F50">
    <cfRule type="expression" dxfId="245" priority="14">
      <formula>$E$50=0</formula>
    </cfRule>
  </conditionalFormatting>
  <conditionalFormatting sqref="F3">
    <cfRule type="expression" dxfId="244" priority="10">
      <formula>$A$2=1</formula>
    </cfRule>
  </conditionalFormatting>
  <conditionalFormatting sqref="G50:H50">
    <cfRule type="expression" dxfId="243" priority="15">
      <formula>$G$50=0</formula>
    </cfRule>
  </conditionalFormatting>
  <conditionalFormatting sqref="I4:I47">
    <cfRule type="expression" dxfId="242" priority="19">
      <formula>$B$49="X"</formula>
    </cfRule>
    <cfRule type="expression" dxfId="241" priority="22">
      <formula>B4=""</formula>
    </cfRule>
  </conditionalFormatting>
  <conditionalFormatting sqref="J3">
    <cfRule type="cellIs" dxfId="240" priority="65" operator="equal">
      <formula>""</formula>
    </cfRule>
  </conditionalFormatting>
  <conditionalFormatting sqref="J4:J47">
    <cfRule type="expression" dxfId="239" priority="47">
      <formula>ISERROR(I4)</formula>
    </cfRule>
  </conditionalFormatting>
  <conditionalFormatting sqref="J48">
    <cfRule type="expression" dxfId="238" priority="38">
      <formula>$A$49&lt;&gt;0</formula>
    </cfRule>
  </conditionalFormatting>
  <conditionalFormatting sqref="J49:J50">
    <cfRule type="cellIs" dxfId="237" priority="70" operator="equal">
      <formula>""</formula>
    </cfRule>
  </conditionalFormatting>
  <dataValidations count="1">
    <dataValidation type="list" allowBlank="1" showInputMessage="1" showErrorMessage="1" sqref="B49" xr:uid="{E1442E02-CD9D-4DCB-B8D2-83DB48A3E40B}">
      <formula1>"x,ü"</formula1>
    </dataValidation>
  </dataValidations>
  <hyperlinks>
    <hyperlink ref="I2" location="'EkSt-V'!A1" display="Anlage V" xr:uid="{EB120FBB-8EDA-4A4C-89F6-BD4405144744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56" operator="lessThan" id="{103F788F-38A2-4A5C-A0E1-0496F5D2A673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57" operator="greaterThan" id="{017FD716-1CBF-4560-A983-04E655190BA0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606C19-3653-483C-A0D4-45C3F846ED0A}">
          <x14:formula1>
            <xm:f>'17_Invest'!$C$50:$C$52</xm:f>
          </x14:formula1>
          <xm:sqref>F4:F47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9A104-E1FA-4F0F-9199-EC87FC8E3BCA}">
  <sheetPr>
    <tabColor theme="5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9" t="s">
        <v>355</v>
      </c>
      <c r="C2" s="1396" t="str">
        <f>+'EkSt-V'!E42</f>
        <v>Dauernde Lasten</v>
      </c>
      <c r="D2" s="1397"/>
      <c r="E2" s="1397"/>
      <c r="F2" s="1397"/>
      <c r="G2" s="1397"/>
      <c r="H2" s="1398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272" t="s">
        <v>172</v>
      </c>
      <c r="H3" s="1204" t="s">
        <v>473</v>
      </c>
      <c r="I3" s="92" t="s">
        <v>49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1202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1202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7"/>
      <c r="G6" s="1202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1202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1202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1202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7"/>
      <c r="G10" s="1202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8"/>
      <c r="C11" s="161"/>
      <c r="D11" s="772"/>
      <c r="E11" s="240"/>
      <c r="F11" s="241"/>
      <c r="G11" s="1203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7"/>
      <c r="G12" s="1202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7"/>
      <c r="G13" s="1202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7"/>
      <c r="G14" s="1202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7"/>
      <c r="G15" s="1202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7"/>
      <c r="G16" s="1202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1203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1203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1203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1203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1203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1203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1203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1203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1203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1203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1203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1203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1203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1203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1203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1203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1203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1203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1203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1203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1203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1203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1203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1203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1203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1203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1203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1203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1203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1203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1203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106</v>
      </c>
      <c r="C49" s="718">
        <f>I49-D49</f>
        <v>0</v>
      </c>
      <c r="D49" s="716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131">
        <f>SUM(G3:G48)</f>
        <v>0</v>
      </c>
      <c r="H49" s="1205">
        <f>SUM(H3:H48)</f>
        <v>0</v>
      </c>
      <c r="I49" s="1399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400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conditionalFormatting sqref="A3:A47 J4:J47">
    <cfRule type="cellIs" dxfId="236" priority="46" operator="equal">
      <formula>""</formula>
    </cfRule>
  </conditionalFormatting>
  <conditionalFormatting sqref="A4:A47">
    <cfRule type="expression" dxfId="235" priority="47">
      <formula>ISERROR(I4)</formula>
    </cfRule>
  </conditionalFormatting>
  <conditionalFormatting sqref="A48:C48">
    <cfRule type="expression" dxfId="234" priority="40">
      <formula>$A$49&lt;&gt;0</formula>
    </cfRule>
  </conditionalFormatting>
  <conditionalFormatting sqref="B4:B47">
    <cfRule type="cellIs" dxfId="233" priority="2362" operator="equal">
      <formula>"X"</formula>
    </cfRule>
    <cfRule type="cellIs" dxfId="232" priority="2363" stopIfTrue="1" operator="equal">
      <formula>""</formula>
    </cfRule>
  </conditionalFormatting>
  <conditionalFormatting sqref="B4:H47">
    <cfRule type="expression" dxfId="229" priority="1">
      <formula>$B$49="X"</formula>
    </cfRule>
  </conditionalFormatting>
  <conditionalFormatting sqref="B7:H11">
    <cfRule type="expression" dxfId="228" priority="7">
      <formula>AND($B$49="X",B7&lt;&gt;0)</formula>
    </cfRule>
  </conditionalFormatting>
  <conditionalFormatting sqref="B4:I6 I7:I11 B12:I47">
    <cfRule type="expression" dxfId="227" priority="27">
      <formula>AND($B$49="X",B4&lt;&gt;0)</formula>
    </cfRule>
  </conditionalFormatting>
  <conditionalFormatting sqref="C49">
    <cfRule type="cellIs" dxfId="226" priority="8" operator="lessThan">
      <formula>0</formula>
    </cfRule>
    <cfRule type="cellIs" dxfId="225" priority="9" operator="greaterThan">
      <formula>0</formula>
    </cfRule>
  </conditionalFormatting>
  <conditionalFormatting sqref="C4:D47">
    <cfRule type="expression" dxfId="224" priority="2">
      <formula>AND($B4&lt;&gt;"",$C4="")</formula>
    </cfRule>
  </conditionalFormatting>
  <conditionalFormatting sqref="C50:D50">
    <cfRule type="expression" dxfId="223" priority="17">
      <formula>$C$50=0</formula>
    </cfRule>
  </conditionalFormatting>
  <conditionalFormatting sqref="D3">
    <cfRule type="cellIs" dxfId="222" priority="12" operator="notEqual">
      <formula>""</formula>
    </cfRule>
  </conditionalFormatting>
  <conditionalFormatting sqref="D49">
    <cfRule type="expression" dxfId="221" priority="71">
      <formula>$B$50=0</formula>
    </cfRule>
  </conditionalFormatting>
  <conditionalFormatting sqref="D48:I48">
    <cfRule type="expression" dxfId="220" priority="39">
      <formula>$A$49&lt;&gt;0</formula>
    </cfRule>
  </conditionalFormatting>
  <conditionalFormatting sqref="E49:F49">
    <cfRule type="expression" dxfId="219" priority="18">
      <formula>$E$49=0</formula>
    </cfRule>
  </conditionalFormatting>
  <conditionalFormatting sqref="E50:F50">
    <cfRule type="expression" dxfId="218" priority="14">
      <formula>$E$50=0</formula>
    </cfRule>
  </conditionalFormatting>
  <conditionalFormatting sqref="F3">
    <cfRule type="expression" dxfId="217" priority="10">
      <formula>$A$2=1</formula>
    </cfRule>
  </conditionalFormatting>
  <conditionalFormatting sqref="G50:H50">
    <cfRule type="expression" dxfId="216" priority="15">
      <formula>$G$50=0</formula>
    </cfRule>
  </conditionalFormatting>
  <conditionalFormatting sqref="I4:I47">
    <cfRule type="expression" dxfId="215" priority="19">
      <formula>$B$49="X"</formula>
    </cfRule>
    <cfRule type="expression" dxfId="214" priority="22">
      <formula>B4=""</formula>
    </cfRule>
  </conditionalFormatting>
  <conditionalFormatting sqref="J3">
    <cfRule type="cellIs" dxfId="213" priority="56" operator="equal">
      <formula>""</formula>
    </cfRule>
  </conditionalFormatting>
  <conditionalFormatting sqref="J4:J47">
    <cfRule type="expression" dxfId="212" priority="45">
      <formula>ISERROR(I4)</formula>
    </cfRule>
  </conditionalFormatting>
  <conditionalFormatting sqref="J48">
    <cfRule type="expression" dxfId="211" priority="38">
      <formula>$A$49&lt;&gt;0</formula>
    </cfRule>
  </conditionalFormatting>
  <conditionalFormatting sqref="J49:J50">
    <cfRule type="cellIs" dxfId="210" priority="59" operator="equal">
      <formula>""</formula>
    </cfRule>
  </conditionalFormatting>
  <dataValidations count="1">
    <dataValidation type="list" allowBlank="1" showInputMessage="1" showErrorMessage="1" sqref="B49" xr:uid="{ACD65CBB-7FC2-4738-B208-1ABEFC961A3B}">
      <formula1>"x,ü"</formula1>
    </dataValidation>
  </dataValidations>
  <hyperlinks>
    <hyperlink ref="I2" location="'EkSt-V'!A1" display="Anlage V" xr:uid="{DAFCA8A0-E709-47B7-BE3B-8BF5555B3C69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64" operator="lessThan" id="{1447470B-F91A-42EA-8FBE-CCBF5F396818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65" operator="greaterThan" id="{234DDB12-CC27-4BFD-AC3B-B826C18331FD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887AF0-AD6D-4BBE-BD51-8A96200B8E28}">
          <x14:formula1>
            <xm:f>'17_Invest'!$C$50:$C$52</xm:f>
          </x14:formula1>
          <xm:sqref>F4:F47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73DC-B0CA-4093-96B9-14C076D3AF23}">
  <sheetPr>
    <tabColor theme="8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9" t="s">
        <v>88</v>
      </c>
      <c r="C2" s="1396" t="str">
        <f>+'EkSt-V'!E43</f>
        <v>Tilgung</v>
      </c>
      <c r="D2" s="1397"/>
      <c r="E2" s="1397"/>
      <c r="F2" s="1397"/>
      <c r="G2" s="1397"/>
      <c r="H2" s="1398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140" t="s">
        <v>146</v>
      </c>
      <c r="H3" s="147" t="s">
        <v>145</v>
      </c>
      <c r="I3" s="92" t="s">
        <v>49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2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5"/>
      <c r="C11" s="161"/>
      <c r="D11" s="772"/>
      <c r="E11" s="240"/>
      <c r="F11" s="232"/>
      <c r="G11" s="233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2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2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131">
        <f>SUM(G3:G48)</f>
        <v>0</v>
      </c>
      <c r="H49" s="132">
        <f>SUM(H3:H48)</f>
        <v>0</v>
      </c>
      <c r="I49" s="1399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400"/>
      <c r="J50" s="25" t="s">
        <v>11</v>
      </c>
    </row>
    <row r="51" spans="1:10" ht="15.75" thickTop="1"/>
  </sheetData>
  <sortState xmlns:xlrd2="http://schemas.microsoft.com/office/spreadsheetml/2017/richdata2" ref="C29:G33">
    <sortCondition ref="D29:D33"/>
    <sortCondition ref="C29:C33"/>
  </sortState>
  <mergeCells count="3">
    <mergeCell ref="C2:H2"/>
    <mergeCell ref="I49:I50"/>
    <mergeCell ref="B48:C48"/>
  </mergeCells>
  <conditionalFormatting sqref="A3:A47 J4:J47">
    <cfRule type="cellIs" dxfId="209" priority="52" operator="equal">
      <formula>""</formula>
    </cfRule>
  </conditionalFormatting>
  <conditionalFormatting sqref="A4:A47">
    <cfRule type="expression" dxfId="208" priority="53">
      <formula>ISERROR(I4)</formula>
    </cfRule>
  </conditionalFormatting>
  <conditionalFormatting sqref="A48:C48">
    <cfRule type="expression" dxfId="207" priority="46">
      <formula>$A$49&lt;&gt;0</formula>
    </cfRule>
  </conditionalFormatting>
  <conditionalFormatting sqref="B4:B6 B16:B47">
    <cfRule type="cellIs" dxfId="206" priority="2364" operator="equal">
      <formula>"X"</formula>
    </cfRule>
    <cfRule type="cellIs" dxfId="205" priority="2365" stopIfTrue="1" operator="equal">
      <formula>""</formula>
    </cfRule>
  </conditionalFormatting>
  <conditionalFormatting sqref="B7:B15">
    <cfRule type="expression" dxfId="202" priority="2">
      <formula>AND($B$49="X",B7&lt;&gt;0)</formula>
    </cfRule>
    <cfRule type="cellIs" dxfId="201" priority="3" operator="equal">
      <formula>"X"</formula>
    </cfRule>
    <cfRule type="cellIs" dxfId="200" priority="4" stopIfTrue="1" operator="equal">
      <formula>""</formula>
    </cfRule>
  </conditionalFormatting>
  <conditionalFormatting sqref="B4:H47">
    <cfRule type="expression" dxfId="197" priority="1">
      <formula>$B$49="X"</formula>
    </cfRule>
  </conditionalFormatting>
  <conditionalFormatting sqref="B4:I6 I7:I11 C12:I15 B16:I47 C5:C15">
    <cfRule type="expression" dxfId="196" priority="33">
      <formula>AND($B$49="X",B4&lt;&gt;0)</formula>
    </cfRule>
  </conditionalFormatting>
  <conditionalFormatting sqref="C49">
    <cfRule type="cellIs" dxfId="195" priority="14" operator="lessThan">
      <formula>0</formula>
    </cfRule>
    <cfRule type="cellIs" dxfId="194" priority="15" operator="greaterThan">
      <formula>0</formula>
    </cfRule>
  </conditionalFormatting>
  <conditionalFormatting sqref="C4:D47">
    <cfRule type="expression" dxfId="193" priority="8">
      <formula>AND($B4&lt;&gt;"",$C4="")</formula>
    </cfRule>
  </conditionalFormatting>
  <conditionalFormatting sqref="C50:D50">
    <cfRule type="expression" dxfId="192" priority="23">
      <formula>$C$50=0</formula>
    </cfRule>
  </conditionalFormatting>
  <conditionalFormatting sqref="C7:H11 F5:G15">
    <cfRule type="expression" dxfId="191" priority="13">
      <formula>AND($B$49="X",C5&lt;&gt;0)</formula>
    </cfRule>
  </conditionalFormatting>
  <conditionalFormatting sqref="D3">
    <cfRule type="cellIs" dxfId="190" priority="18" operator="notEqual">
      <formula>""</formula>
    </cfRule>
  </conditionalFormatting>
  <conditionalFormatting sqref="D49">
    <cfRule type="expression" dxfId="189" priority="106">
      <formula>$B$50=0</formula>
    </cfRule>
  </conditionalFormatting>
  <conditionalFormatting sqref="D48:I48">
    <cfRule type="expression" dxfId="188" priority="45">
      <formula>$A$49&lt;&gt;0</formula>
    </cfRule>
  </conditionalFormatting>
  <conditionalFormatting sqref="E49:F49">
    <cfRule type="expression" dxfId="187" priority="24">
      <formula>$E$49=0</formula>
    </cfRule>
  </conditionalFormatting>
  <conditionalFormatting sqref="E50:F50">
    <cfRule type="expression" dxfId="186" priority="20">
      <formula>$E$50=0</formula>
    </cfRule>
  </conditionalFormatting>
  <conditionalFormatting sqref="F3">
    <cfRule type="expression" dxfId="185" priority="16">
      <formula>$A$2=1</formula>
    </cfRule>
  </conditionalFormatting>
  <conditionalFormatting sqref="G50:H50">
    <cfRule type="expression" dxfId="184" priority="21">
      <formula>$G$50=0</formula>
    </cfRule>
  </conditionalFormatting>
  <conditionalFormatting sqref="I4:I47">
    <cfRule type="expression" dxfId="183" priority="25">
      <formula>$B$49="X"</formula>
    </cfRule>
    <cfRule type="expression" dxfId="182" priority="28">
      <formula>B4=""</formula>
    </cfRule>
  </conditionalFormatting>
  <conditionalFormatting sqref="J3">
    <cfRule type="cellIs" dxfId="181" priority="69" operator="equal">
      <formula>""</formula>
    </cfRule>
  </conditionalFormatting>
  <conditionalFormatting sqref="J4:J47">
    <cfRule type="expression" dxfId="180" priority="51">
      <formula>ISERROR(I4)</formula>
    </cfRule>
  </conditionalFormatting>
  <conditionalFormatting sqref="J48">
    <cfRule type="expression" dxfId="179" priority="44">
      <formula>$A$49&lt;&gt;0</formula>
    </cfRule>
  </conditionalFormatting>
  <conditionalFormatting sqref="J49:J50">
    <cfRule type="cellIs" dxfId="178" priority="74" operator="equal">
      <formula>""</formula>
    </cfRule>
  </conditionalFormatting>
  <dataValidations count="1">
    <dataValidation type="list" allowBlank="1" showInputMessage="1" showErrorMessage="1" sqref="B49" xr:uid="{F8044B8A-7C2F-42E9-8AB8-9501E862D81A}">
      <formula1>"x,ü"</formula1>
    </dataValidation>
  </dataValidations>
  <hyperlinks>
    <hyperlink ref="I2" location="'EkSt-V'!A1" display="Anlage V" xr:uid="{F2AA5471-39D3-43A7-B031-11559ADA6B95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66" operator="lessThan" id="{182E9E84-3DAA-4362-B6DB-766CEEE1E519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67" operator="greaterThan" id="{7755735E-616C-47FC-B55A-DD38ADD0D30D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B4:B6 B16:B47</xm:sqref>
        </x14:conditionalFormatting>
        <x14:conditionalFormatting xmlns:xm="http://schemas.microsoft.com/office/excel/2006/main">
          <x14:cfRule type="cellIs" priority="5" operator="lessThan" id="{6FE5DA49-C178-4AEC-9FAE-7EAE746E4C95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6" operator="greaterThan" id="{EEEE6EE7-B239-4DDE-8B2F-69F1AA605D3D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B7:B15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E81037-A63F-45E6-BB7C-D2CEB0367835}">
          <x14:formula1>
            <xm:f>'17_Invest'!$C$50:$C$52</xm:f>
          </x14:formula1>
          <xm:sqref>F4:F47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E181-4497-43B5-9BEC-6347378BE9EA}">
  <sheetPr>
    <tabColor theme="8" tint="0.39997558519241921"/>
    <pageSetUpPr autoPageBreaks="0"/>
  </sheetPr>
  <dimension ref="A1:N53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86" customWidth="1"/>
    <col min="11" max="12" width="8.77734375" customWidth="1"/>
    <col min="14" max="14" width="10.33203125" bestFit="1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IF(I52+C50+E50+G50&lt;&gt;D49+D52,1,0)</f>
        <v>0</v>
      </c>
      <c r="B2" s="184" t="s">
        <v>356</v>
      </c>
      <c r="C2" s="1403" t="str">
        <f>+'EkSt-V'!E44</f>
        <v>Kauf/Anschaffung Anlagen</v>
      </c>
      <c r="D2" s="1404"/>
      <c r="E2" s="1404"/>
      <c r="F2" s="1404"/>
      <c r="G2" s="1404"/>
      <c r="H2" s="1405"/>
      <c r="I2" s="176" t="s">
        <v>203</v>
      </c>
      <c r="J2" s="35"/>
    </row>
    <row r="3" spans="1:10" ht="13.35" customHeight="1" thickTop="1">
      <c r="A3" s="25" t="s">
        <v>11</v>
      </c>
      <c r="B3" s="177" t="s">
        <v>2</v>
      </c>
      <c r="C3" s="178" t="s">
        <v>12</v>
      </c>
      <c r="D3" s="717" t="str">
        <f>IF(A2&lt;&gt;0,"Fehler: ","")</f>
        <v/>
      </c>
      <c r="E3" s="179" t="s">
        <v>13</v>
      </c>
      <c r="F3" s="90" t="s">
        <v>10</v>
      </c>
      <c r="G3" s="180" t="s">
        <v>131</v>
      </c>
      <c r="H3" s="181" t="s">
        <v>132</v>
      </c>
      <c r="I3" s="175" t="s">
        <v>50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755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160"/>
      <c r="C5" s="161"/>
      <c r="D5" s="772"/>
      <c r="E5" s="162"/>
      <c r="F5" s="755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160"/>
      <c r="C6" s="1029"/>
      <c r="D6" s="1028"/>
      <c r="E6" s="162"/>
      <c r="F6" s="755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160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160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160"/>
      <c r="C10" s="161"/>
      <c r="D10" s="772"/>
      <c r="E10" s="236"/>
      <c r="F10" s="232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160"/>
      <c r="C11" s="161"/>
      <c r="D11" s="772"/>
      <c r="E11" s="240"/>
      <c r="F11" s="232"/>
      <c r="G11" s="233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160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160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2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2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32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32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32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32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32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1" ht="12" customHeight="1" thickTop="1" thickBot="1">
      <c r="A49" s="174">
        <f>COUNTBLANK(A3:A48)+A50</f>
        <v>0</v>
      </c>
      <c r="B49" s="6" t="s">
        <v>106</v>
      </c>
      <c r="C49" s="718">
        <f>I49-D49-D52</f>
        <v>0</v>
      </c>
      <c r="D49" s="716">
        <f>SUMIF(B3:B48,"&gt;0",H3:H48)+SUMIF(B3:B48,"&gt;0",G3:G48)-D52</f>
        <v>0</v>
      </c>
      <c r="E49" s="707"/>
      <c r="F49" s="1188"/>
      <c r="G49" s="182">
        <f>SUM(G3:G48)</f>
        <v>0</v>
      </c>
      <c r="H49" s="183">
        <f>SUM(H3:H48)</f>
        <v>0</v>
      </c>
      <c r="I49" s="1406">
        <f>+H49+G49</f>
        <v>0</v>
      </c>
      <c r="J49" s="25" t="s">
        <v>11</v>
      </c>
      <c r="K49" s="1195"/>
    </row>
    <row r="50" spans="1:11" ht="12" customHeight="1" thickTop="1" thickBot="1">
      <c r="A50" s="174">
        <f>IF(ISERROR(I48),1,0)</f>
        <v>0</v>
      </c>
      <c r="B50" s="18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407"/>
      <c r="J50" s="25" t="s">
        <v>11</v>
      </c>
    </row>
    <row r="51" spans="1:11" ht="8.1" customHeight="1" thickTop="1" thickBot="1">
      <c r="A51"/>
      <c r="B51"/>
      <c r="C51"/>
      <c r="D51"/>
      <c r="E51"/>
      <c r="F51"/>
      <c r="G51"/>
      <c r="H51"/>
      <c r="I51" s="708" t="str">
        <f>+'17_Invest'!C54</f>
        <v>Immo-Darl</v>
      </c>
      <c r="J51"/>
    </row>
    <row r="52" spans="1:11" ht="16.149999999999999" customHeight="1" thickTop="1" thickBot="1">
      <c r="B52" s="230"/>
      <c r="C52" s="1189"/>
      <c r="D52" s="1190">
        <f>SUMIFS(G4:G48,B4:B48,"&gt;0",F4:F48,"Immo-Darl")</f>
        <v>0</v>
      </c>
      <c r="E52" s="1401" t="s">
        <v>163</v>
      </c>
      <c r="F52" s="1402"/>
      <c r="G52" s="245">
        <f>SUMIF(F4:F47,I51,G4:G47)</f>
        <v>0</v>
      </c>
      <c r="H52" s="245">
        <f>SUMIF(F4:F47,I51,H4:H47)</f>
        <v>0</v>
      </c>
      <c r="I52" s="246">
        <f>+H52+G52</f>
        <v>0</v>
      </c>
      <c r="K52" s="1194"/>
    </row>
    <row r="53" spans="1:11" ht="15.75" thickTop="1">
      <c r="A53" s="5"/>
      <c r="B53" s="5"/>
      <c r="F53" s="5"/>
      <c r="G53" s="5"/>
      <c r="H53" s="5"/>
      <c r="I53" s="5"/>
      <c r="J53" s="5"/>
    </row>
  </sheetData>
  <mergeCells count="4">
    <mergeCell ref="E52:F52"/>
    <mergeCell ref="B48:C48"/>
    <mergeCell ref="C2:H2"/>
    <mergeCell ref="I49:I50"/>
  </mergeCells>
  <conditionalFormatting sqref="A3 J3">
    <cfRule type="cellIs" dxfId="177" priority="65" operator="equal">
      <formula>""</formula>
    </cfRule>
  </conditionalFormatting>
  <conditionalFormatting sqref="A4:A47 J4:J47">
    <cfRule type="cellIs" dxfId="176" priority="52" operator="equal">
      <formula>""</formula>
    </cfRule>
  </conditionalFormatting>
  <conditionalFormatting sqref="A4:A47">
    <cfRule type="expression" dxfId="175" priority="53">
      <formula>ISERROR(I4)</formula>
    </cfRule>
  </conditionalFormatting>
  <conditionalFormatting sqref="A48:C48">
    <cfRule type="expression" dxfId="174" priority="46">
      <formula>$A$49&lt;&gt;0</formula>
    </cfRule>
  </conditionalFormatting>
  <conditionalFormatting sqref="B4:B47">
    <cfRule type="cellIs" dxfId="171" priority="2369" stopIfTrue="1" operator="equal">
      <formula>""</formula>
    </cfRule>
    <cfRule type="cellIs" dxfId="170" priority="2368" operator="equal">
      <formula>"X"</formula>
    </cfRule>
  </conditionalFormatting>
  <conditionalFormatting sqref="B8:B13">
    <cfRule type="expression" dxfId="169" priority="1">
      <formula>AND($B$49="X",B8&lt;&gt;0)</formula>
    </cfRule>
  </conditionalFormatting>
  <conditionalFormatting sqref="B5:F21 F4:F9 G7:H11 F11:G13">
    <cfRule type="expression" dxfId="168" priority="9">
      <formula>AND($B$49="X",B4&lt;&gt;0)</formula>
    </cfRule>
  </conditionalFormatting>
  <conditionalFormatting sqref="B4:H47">
    <cfRule type="expression" dxfId="167" priority="3">
      <formula>$B$49="X"</formula>
    </cfRule>
  </conditionalFormatting>
  <conditionalFormatting sqref="B4:I4 G5:I6 I7:I11 G12:I21 B22:I47 B6:G6 B5">
    <cfRule type="expression" dxfId="166" priority="32">
      <formula>AND($B$49="X",B4&lt;&gt;0)</formula>
    </cfRule>
  </conditionalFormatting>
  <conditionalFormatting sqref="B52:I52">
    <cfRule type="expression" dxfId="165" priority="69" stopIfTrue="1">
      <formula>AND($B$49="X",$I$52&lt;&gt;0)</formula>
    </cfRule>
    <cfRule type="expression" dxfId="164" priority="18">
      <formula>$I$52=0</formula>
    </cfRule>
  </conditionalFormatting>
  <conditionalFormatting sqref="C49">
    <cfRule type="cellIs" dxfId="163" priority="10" operator="lessThan">
      <formula>0</formula>
    </cfRule>
    <cfRule type="cellIs" dxfId="162" priority="11" operator="greaterThan">
      <formula>0</formula>
    </cfRule>
  </conditionalFormatting>
  <conditionalFormatting sqref="C4:D47">
    <cfRule type="expression" dxfId="161" priority="4">
      <formula>AND($B4&lt;&gt;"",$C4="")</formula>
    </cfRule>
  </conditionalFormatting>
  <conditionalFormatting sqref="C50:D50">
    <cfRule type="expression" dxfId="160" priority="22">
      <formula>$C$50=0</formula>
    </cfRule>
  </conditionalFormatting>
  <conditionalFormatting sqref="D3">
    <cfRule type="cellIs" dxfId="159" priority="14" operator="notEqual">
      <formula>""</formula>
    </cfRule>
  </conditionalFormatting>
  <conditionalFormatting sqref="D49">
    <cfRule type="expression" dxfId="158" priority="78">
      <formula>$B$50=0</formula>
    </cfRule>
  </conditionalFormatting>
  <conditionalFormatting sqref="D52">
    <cfRule type="cellIs" dxfId="157" priority="19" operator="equal">
      <formula>0</formula>
    </cfRule>
  </conditionalFormatting>
  <conditionalFormatting sqref="D48:I48">
    <cfRule type="expression" dxfId="156" priority="45">
      <formula>$A$49&lt;&gt;0</formula>
    </cfRule>
  </conditionalFormatting>
  <conditionalFormatting sqref="E49:F49">
    <cfRule type="expression" dxfId="155" priority="23">
      <formula>$E$49=0</formula>
    </cfRule>
  </conditionalFormatting>
  <conditionalFormatting sqref="E50:F50">
    <cfRule type="expression" dxfId="154" priority="16">
      <formula>$E$50=0</formula>
    </cfRule>
  </conditionalFormatting>
  <conditionalFormatting sqref="F3">
    <cfRule type="expression" dxfId="153" priority="12">
      <formula>$A$2=1</formula>
    </cfRule>
  </conditionalFormatting>
  <conditionalFormatting sqref="G50:H50">
    <cfRule type="expression" dxfId="152" priority="20">
      <formula>$G$50=0</formula>
    </cfRule>
  </conditionalFormatting>
  <conditionalFormatting sqref="G52:H52">
    <cfRule type="cellIs" dxfId="151" priority="33" operator="equal">
      <formula>0</formula>
    </cfRule>
    <cfRule type="expression" dxfId="150" priority="17">
      <formula>$I$52=0</formula>
    </cfRule>
  </conditionalFormatting>
  <conditionalFormatting sqref="I4:I47">
    <cfRule type="expression" dxfId="149" priority="24">
      <formula>$B$49="X"</formula>
    </cfRule>
    <cfRule type="expression" dxfId="148" priority="27">
      <formula>B4=""</formula>
    </cfRule>
  </conditionalFormatting>
  <conditionalFormatting sqref="J4:J47">
    <cfRule type="expression" dxfId="147" priority="51">
      <formula>ISERROR(I4)</formula>
    </cfRule>
  </conditionalFormatting>
  <conditionalFormatting sqref="J48">
    <cfRule type="expression" dxfId="146" priority="44">
      <formula>$A$49&lt;&gt;0</formula>
    </cfRule>
  </conditionalFormatting>
  <conditionalFormatting sqref="J49:J50">
    <cfRule type="cellIs" dxfId="145" priority="68" operator="equal">
      <formula>""</formula>
    </cfRule>
  </conditionalFormatting>
  <dataValidations count="1">
    <dataValidation type="list" allowBlank="1" showInputMessage="1" showErrorMessage="1" sqref="B49" xr:uid="{E60C593E-DFA5-4305-9B6B-D51AB5DBB19C}">
      <formula1>"x,ü"</formula1>
    </dataValidation>
  </dataValidations>
  <hyperlinks>
    <hyperlink ref="I2" location="'EkSt-V'!A1" display="Anlage V" xr:uid="{A6DF2C1D-79C0-4A90-B579-EB19D246CEED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71" operator="greaterThan" id="{EBD30EB9-6274-4EC4-BD09-C47898927EB1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70" operator="lessThan" id="{CBC4791B-B463-4730-B44E-B81491B8A4B2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5A6268-EE53-453A-A690-AB881335BF64}">
          <x14:formula1>
            <xm:f>'17_Invest'!$C$50:$C$54</xm:f>
          </x14:formula1>
          <xm:sqref>F4:F47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0985D-CF63-467A-848E-B084BD3B3072}">
  <sheetPr>
    <tabColor theme="8" tint="0.39997558519241921"/>
    <pageSetUpPr autoPageBreaks="0"/>
  </sheetPr>
  <dimension ref="A1:N53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J1" s="13"/>
    </row>
    <row r="2" spans="1:10" ht="20.100000000000001" customHeight="1" thickTop="1" thickBot="1">
      <c r="A2" s="4">
        <f>IF(E49+C50+E50+G50&lt;&gt;D49,1,0)</f>
        <v>0</v>
      </c>
      <c r="B2" s="39" t="s">
        <v>357</v>
      </c>
      <c r="C2" s="1396" t="s">
        <v>15</v>
      </c>
      <c r="D2" s="1397"/>
      <c r="E2" s="1397"/>
      <c r="F2" s="1397"/>
      <c r="G2" s="1397"/>
      <c r="H2" s="1398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104</v>
      </c>
      <c r="H3" s="148" t="s">
        <v>105</v>
      </c>
      <c r="I3" s="92" t="s">
        <v>49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160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7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8"/>
      <c r="C11" s="161"/>
      <c r="D11" s="772"/>
      <c r="E11" s="240"/>
      <c r="F11" s="241"/>
      <c r="G11" s="242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2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4"/>
      <c r="E16" s="236"/>
      <c r="F16" s="232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5"/>
      <c r="C17" s="161"/>
      <c r="D17" s="774"/>
      <c r="E17" s="236"/>
      <c r="F17" s="232"/>
      <c r="G17" s="233"/>
      <c r="H17" s="234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5"/>
      <c r="C18" s="239"/>
      <c r="D18" s="774"/>
      <c r="E18" s="236"/>
      <c r="F18" s="232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+'17_Invest'!D56</f>
        <v>Hausgeld</v>
      </c>
      <c r="G49" s="20">
        <f>SUM(G3:G48)</f>
        <v>0</v>
      </c>
      <c r="H49" s="21">
        <f>SUM(H3:H48)</f>
        <v>0</v>
      </c>
      <c r="I49" s="1399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8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400"/>
      <c r="J50" s="25" t="s">
        <v>11</v>
      </c>
    </row>
    <row r="51" spans="1:10" ht="8.1" customHeight="1" thickTop="1" thickBot="1">
      <c r="A51"/>
      <c r="B51" s="630" t="s">
        <v>352</v>
      </c>
      <c r="C51"/>
      <c r="D51"/>
      <c r="E51"/>
      <c r="F51"/>
      <c r="G51"/>
      <c r="H51"/>
      <c r="I51"/>
      <c r="J51"/>
    </row>
    <row r="52" spans="1:10" ht="16.149999999999999" customHeight="1" thickTop="1" thickBot="1">
      <c r="B52" s="1322">
        <f>SUM('01_M:15_K'!I1)</f>
        <v>0</v>
      </c>
      <c r="C52" s="1323" t="s">
        <v>493</v>
      </c>
      <c r="D52" s="1324">
        <v>0</v>
      </c>
      <c r="E52" s="1408" t="s">
        <v>494</v>
      </c>
      <c r="F52" s="1409"/>
      <c r="G52" s="1325">
        <f>IF(B52&gt;0,B52,0)</f>
        <v>0</v>
      </c>
      <c r="H52" s="1326">
        <f>IF(B52&lt;0,B52,0)</f>
        <v>0</v>
      </c>
      <c r="I52" s="1327">
        <f>+H52+D52</f>
        <v>0</v>
      </c>
    </row>
    <row r="53" spans="1:10" ht="15.75" thickTop="1"/>
  </sheetData>
  <mergeCells count="4">
    <mergeCell ref="C2:H2"/>
    <mergeCell ref="I49:I50"/>
    <mergeCell ref="B48:C48"/>
    <mergeCell ref="E52:F52"/>
  </mergeCells>
  <phoneticPr fontId="188" type="noConversion"/>
  <conditionalFormatting sqref="A3:A47 J4:J47">
    <cfRule type="cellIs" dxfId="144" priority="51" operator="equal">
      <formula>""</formula>
    </cfRule>
  </conditionalFormatting>
  <conditionalFormatting sqref="A4:A47">
    <cfRule type="expression" dxfId="143" priority="50">
      <formula>ISERROR(I4)</formula>
    </cfRule>
  </conditionalFormatting>
  <conditionalFormatting sqref="A48:C48">
    <cfRule type="expression" dxfId="142" priority="43">
      <formula>$A$49&lt;&gt;0</formula>
    </cfRule>
  </conditionalFormatting>
  <conditionalFormatting sqref="B4:B47">
    <cfRule type="cellIs" dxfId="141" priority="2371" operator="equal">
      <formula>"X"</formula>
    </cfRule>
    <cfRule type="cellIs" dxfId="140" priority="2372" stopIfTrue="1" operator="equal">
      <formula>""</formula>
    </cfRule>
  </conditionalFormatting>
  <conditionalFormatting sqref="B52:E52 G52:I52">
    <cfRule type="expression" dxfId="137" priority="1">
      <formula>AND($B$49="x",$I$52&lt;&gt;0)</formula>
    </cfRule>
  </conditionalFormatting>
  <conditionalFormatting sqref="B4:H47">
    <cfRule type="expression" dxfId="136" priority="4">
      <formula>$B$49="X"</formula>
    </cfRule>
  </conditionalFormatting>
  <conditionalFormatting sqref="B7:H11">
    <cfRule type="expression" dxfId="135" priority="10">
      <formula>AND($B$49="X",B7&lt;&gt;0)</formula>
    </cfRule>
  </conditionalFormatting>
  <conditionalFormatting sqref="B4:I6 I7:I11 B12:I47 C5:C15">
    <cfRule type="expression" dxfId="134" priority="29">
      <formula>AND($B$49="X",B4&lt;&gt;0)</formula>
    </cfRule>
  </conditionalFormatting>
  <conditionalFormatting sqref="C49">
    <cfRule type="cellIs" dxfId="133" priority="11" operator="lessThan">
      <formula>0</formula>
    </cfRule>
    <cfRule type="cellIs" dxfId="132" priority="12" operator="greaterThan">
      <formula>0</formula>
    </cfRule>
  </conditionalFormatting>
  <conditionalFormatting sqref="C4:D47">
    <cfRule type="expression" dxfId="131" priority="5">
      <formula>AND($B4&lt;&gt;"",$C4="")</formula>
    </cfRule>
  </conditionalFormatting>
  <conditionalFormatting sqref="C50:D50">
    <cfRule type="expression" dxfId="130" priority="20">
      <formula>$C$50=0</formula>
    </cfRule>
  </conditionalFormatting>
  <conditionalFormatting sqref="D3">
    <cfRule type="cellIs" dxfId="129" priority="15" operator="notEqual">
      <formula>""</formula>
    </cfRule>
  </conditionalFormatting>
  <conditionalFormatting sqref="D49">
    <cfRule type="expression" dxfId="128" priority="3">
      <formula>$B$50=0</formula>
    </cfRule>
  </conditionalFormatting>
  <conditionalFormatting sqref="D48:I48">
    <cfRule type="expression" dxfId="127" priority="42">
      <formula>$A$49&lt;&gt;0</formula>
    </cfRule>
  </conditionalFormatting>
  <conditionalFormatting sqref="E49:F49">
    <cfRule type="expression" dxfId="126" priority="2">
      <formula>$E$49=0</formula>
    </cfRule>
  </conditionalFormatting>
  <conditionalFormatting sqref="E50:F50">
    <cfRule type="expression" dxfId="125" priority="17">
      <formula>$E$50=0</formula>
    </cfRule>
  </conditionalFormatting>
  <conditionalFormatting sqref="F3">
    <cfRule type="expression" dxfId="124" priority="13">
      <formula>$A$2=1</formula>
    </cfRule>
  </conditionalFormatting>
  <conditionalFormatting sqref="G50:H50">
    <cfRule type="expression" dxfId="123" priority="18">
      <formula>$G$50=0</formula>
    </cfRule>
  </conditionalFormatting>
  <conditionalFormatting sqref="I4:I47">
    <cfRule type="expression" dxfId="122" priority="21">
      <formula>$B$49="X"</formula>
    </cfRule>
    <cfRule type="expression" dxfId="121" priority="24">
      <formula>B4=""</formula>
    </cfRule>
  </conditionalFormatting>
  <conditionalFormatting sqref="J3">
    <cfRule type="cellIs" dxfId="120" priority="65" operator="equal">
      <formula>""</formula>
    </cfRule>
  </conditionalFormatting>
  <conditionalFormatting sqref="J4:J47">
    <cfRule type="expression" dxfId="119" priority="48">
      <formula>ISERROR(I4)</formula>
    </cfRule>
  </conditionalFormatting>
  <conditionalFormatting sqref="J48">
    <cfRule type="expression" dxfId="118" priority="41">
      <formula>$A$49&lt;&gt;0</formula>
    </cfRule>
  </conditionalFormatting>
  <conditionalFormatting sqref="J49:J50">
    <cfRule type="cellIs" dxfId="117" priority="68" operator="equal">
      <formula>""</formula>
    </cfRule>
  </conditionalFormatting>
  <dataValidations count="1">
    <dataValidation type="list" allowBlank="1" showInputMessage="1" showErrorMessage="1" sqref="B49" xr:uid="{AF993A28-0A0A-4012-8CA8-770CA5BF4C70}">
      <formula1>"x,ü"</formula1>
    </dataValidation>
  </dataValidations>
  <hyperlinks>
    <hyperlink ref="I2" location="'EkSt-V'!A1" display="Anlage V" xr:uid="{1BADF00B-8A8F-4420-87B9-C045CB92AAE8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73" operator="lessThan" id="{4B04DFB0-F406-4C50-8D3C-1A5032021DA5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74" operator="greaterThan" id="{EC8A611D-9491-4E72-9457-B92CD89760EF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8C0FD0-9B30-4D11-9B9E-609AA6B980C3}">
          <x14:formula1>
            <xm:f>'17_Invest'!$D$53:$D$56</xm:f>
          </x14:formula1>
          <xm:sqref>F4:F47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CE04F-EDE8-4771-A7B6-9ADD6C72AB13}">
  <sheetPr>
    <tabColor theme="5" tint="-0.249977111117893"/>
    <pageSetUpPr autoPageBreaks="0"/>
  </sheetPr>
  <dimension ref="A1:L60"/>
  <sheetViews>
    <sheetView showGridLines="0" showRowColHeaders="0" zoomScaleNormal="100" workbookViewId="0">
      <pane ySplit="3" topLeftCell="A4" activePane="bottomLeft" state="frozen"/>
      <selection activeCell="K65" sqref="K65"/>
      <selection pane="bottomLeft" activeCell="A4" sqref="A4"/>
    </sheetView>
  </sheetViews>
  <sheetFormatPr baseColWidth="10" defaultColWidth="9.77734375" defaultRowHeight="13.15"/>
  <cols>
    <col min="1" max="1" width="0.88671875" style="26" customWidth="1"/>
    <col min="2" max="2" width="6.77734375" style="12" customWidth="1"/>
    <col min="3" max="3" width="8.77734375" style="7" customWidth="1"/>
    <col min="4" max="4" width="10.77734375" style="7" customWidth="1"/>
    <col min="5" max="5" width="10" style="7" customWidth="1"/>
    <col min="6" max="6" width="7.77734375" style="27" customWidth="1"/>
    <col min="7" max="7" width="8.77734375" style="9" customWidth="1"/>
    <col min="8" max="8" width="9.77734375" style="10"/>
    <col min="9" max="9" width="9.77734375" style="11"/>
    <col min="10" max="10" width="9.77734375" style="10" customWidth="1"/>
    <col min="11" max="11" width="0.88671875" style="187" customWidth="1"/>
    <col min="12" max="16384" width="9.77734375" style="5"/>
  </cols>
  <sheetData>
    <row r="1" spans="1:12" ht="4.1500000000000004" customHeight="1" thickBot="1">
      <c r="A1" s="1239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0.100000000000001" customHeight="1" thickTop="1" thickBot="1">
      <c r="B2" s="33" t="s">
        <v>99</v>
      </c>
      <c r="C2" s="1415" t="s">
        <v>204</v>
      </c>
      <c r="D2" s="1416"/>
      <c r="E2" s="1416"/>
      <c r="F2" s="1413" t="s">
        <v>177</v>
      </c>
      <c r="G2" s="1413"/>
      <c r="H2" s="1413"/>
      <c r="I2" s="1414"/>
      <c r="J2" s="34" t="s">
        <v>203</v>
      </c>
      <c r="K2" s="26"/>
    </row>
    <row r="3" spans="1:12" ht="13.35" customHeight="1" thickTop="1">
      <c r="A3" s="188" t="s">
        <v>11</v>
      </c>
      <c r="B3" s="28" t="s">
        <v>2</v>
      </c>
      <c r="C3" s="29" t="s">
        <v>12</v>
      </c>
      <c r="D3" s="30"/>
      <c r="E3" s="722" t="str">
        <f>IF(C38=1,"Fehler: ","")</f>
        <v/>
      </c>
      <c r="F3" s="145" t="s">
        <v>13</v>
      </c>
      <c r="G3" s="31" t="s">
        <v>10</v>
      </c>
      <c r="H3" s="272" t="s">
        <v>180</v>
      </c>
      <c r="I3" s="273" t="s">
        <v>179</v>
      </c>
      <c r="J3" s="32" t="s">
        <v>70</v>
      </c>
      <c r="K3" s="188" t="s">
        <v>11</v>
      </c>
    </row>
    <row r="4" spans="1:12" ht="13.35" customHeight="1">
      <c r="A4" s="25" t="s">
        <v>11</v>
      </c>
      <c r="B4" s="160"/>
      <c r="C4" s="161"/>
      <c r="D4" s="163"/>
      <c r="E4" s="774"/>
      <c r="F4" s="162"/>
      <c r="G4" s="628"/>
      <c r="H4" s="164"/>
      <c r="I4" s="159"/>
      <c r="J4" s="93">
        <f>+H4+I4</f>
        <v>0</v>
      </c>
      <c r="K4" s="25" t="s">
        <v>11</v>
      </c>
    </row>
    <row r="5" spans="1:12" ht="13.35" customHeight="1">
      <c r="A5" s="25" t="s">
        <v>11</v>
      </c>
      <c r="B5" s="160"/>
      <c r="C5" s="161"/>
      <c r="D5" s="163"/>
      <c r="E5" s="774"/>
      <c r="F5" s="162"/>
      <c r="G5" s="628"/>
      <c r="H5" s="164"/>
      <c r="I5" s="159"/>
      <c r="J5" s="93">
        <f>+J4+I5+H5</f>
        <v>0</v>
      </c>
      <c r="K5" s="25" t="s">
        <v>11</v>
      </c>
    </row>
    <row r="6" spans="1:12" ht="13.35" customHeight="1">
      <c r="A6" s="25" t="s">
        <v>11</v>
      </c>
      <c r="B6" s="160"/>
      <c r="C6" s="161"/>
      <c r="D6" s="163"/>
      <c r="E6" s="774"/>
      <c r="F6" s="162"/>
      <c r="G6" s="628"/>
      <c r="H6" s="164"/>
      <c r="I6" s="159"/>
      <c r="J6" s="93">
        <f t="shared" ref="J6:J11" si="0">+J5+I6+H6</f>
        <v>0</v>
      </c>
      <c r="K6" s="25" t="s">
        <v>11</v>
      </c>
    </row>
    <row r="7" spans="1:12" ht="13.35" customHeight="1">
      <c r="A7" s="25" t="s">
        <v>11</v>
      </c>
      <c r="B7" s="160"/>
      <c r="C7" s="161"/>
      <c r="D7" s="163"/>
      <c r="E7" s="774"/>
      <c r="F7" s="162"/>
      <c r="G7" s="628"/>
      <c r="H7" s="164"/>
      <c r="I7" s="159"/>
      <c r="J7" s="93">
        <f t="shared" si="0"/>
        <v>0</v>
      </c>
      <c r="K7" s="25" t="s">
        <v>11</v>
      </c>
    </row>
    <row r="8" spans="1:12" ht="13.35" customHeight="1">
      <c r="A8" s="25" t="s">
        <v>11</v>
      </c>
      <c r="B8" s="160"/>
      <c r="C8" s="161"/>
      <c r="D8" s="163"/>
      <c r="E8" s="774"/>
      <c r="F8" s="162"/>
      <c r="G8" s="628"/>
      <c r="H8" s="164"/>
      <c r="I8" s="159"/>
      <c r="J8" s="93">
        <f t="shared" si="0"/>
        <v>0</v>
      </c>
      <c r="K8" s="25" t="s">
        <v>11</v>
      </c>
    </row>
    <row r="9" spans="1:12" ht="13.35" customHeight="1">
      <c r="A9" s="25" t="s">
        <v>11</v>
      </c>
      <c r="B9" s="160"/>
      <c r="C9" s="161"/>
      <c r="D9" s="163"/>
      <c r="E9" s="774"/>
      <c r="F9" s="162"/>
      <c r="G9" s="628"/>
      <c r="H9" s="164"/>
      <c r="I9" s="159"/>
      <c r="J9" s="93">
        <f t="shared" si="0"/>
        <v>0</v>
      </c>
      <c r="K9" s="25" t="s">
        <v>11</v>
      </c>
    </row>
    <row r="10" spans="1:12" ht="13.35" customHeight="1">
      <c r="A10" s="25" t="s">
        <v>11</v>
      </c>
      <c r="B10" s="160"/>
      <c r="C10" s="161"/>
      <c r="D10" s="163"/>
      <c r="E10" s="774"/>
      <c r="F10" s="162"/>
      <c r="G10" s="628"/>
      <c r="H10" s="164"/>
      <c r="I10" s="159"/>
      <c r="J10" s="93">
        <f t="shared" si="0"/>
        <v>0</v>
      </c>
      <c r="K10" s="25" t="s">
        <v>11</v>
      </c>
    </row>
    <row r="11" spans="1:12" ht="13.35" customHeight="1">
      <c r="A11" s="25" t="s">
        <v>11</v>
      </c>
      <c r="B11" s="160"/>
      <c r="C11" s="161"/>
      <c r="D11" s="163"/>
      <c r="E11" s="774"/>
      <c r="F11" s="162"/>
      <c r="G11" s="628"/>
      <c r="H11" s="164"/>
      <c r="I11" s="159"/>
      <c r="J11" s="93">
        <f t="shared" si="0"/>
        <v>0</v>
      </c>
      <c r="K11" s="25" t="s">
        <v>11</v>
      </c>
    </row>
    <row r="12" spans="1:12" ht="13.35" customHeight="1">
      <c r="A12" s="25" t="s">
        <v>11</v>
      </c>
      <c r="B12" s="160"/>
      <c r="C12" s="161"/>
      <c r="D12" s="163"/>
      <c r="E12" s="774"/>
      <c r="F12" s="162"/>
      <c r="G12" s="628"/>
      <c r="H12" s="164"/>
      <c r="I12" s="159"/>
      <c r="J12" s="93">
        <f t="shared" ref="J12:J17" si="1">+J11+I12+H12</f>
        <v>0</v>
      </c>
      <c r="K12" s="25" t="s">
        <v>11</v>
      </c>
    </row>
    <row r="13" spans="1:12" ht="13.35" customHeight="1">
      <c r="A13" s="25" t="s">
        <v>11</v>
      </c>
      <c r="B13" s="160"/>
      <c r="C13" s="161"/>
      <c r="D13" s="163"/>
      <c r="E13" s="774"/>
      <c r="F13" s="162"/>
      <c r="G13" s="628"/>
      <c r="H13" s="164"/>
      <c r="I13" s="159"/>
      <c r="J13" s="93">
        <f t="shared" si="1"/>
        <v>0</v>
      </c>
      <c r="K13" s="25" t="s">
        <v>11</v>
      </c>
    </row>
    <row r="14" spans="1:12" ht="13.35" customHeight="1">
      <c r="A14" s="25" t="s">
        <v>11</v>
      </c>
      <c r="B14" s="160"/>
      <c r="C14" s="161"/>
      <c r="D14" s="163"/>
      <c r="E14" s="774"/>
      <c r="F14" s="162"/>
      <c r="G14" s="628"/>
      <c r="H14" s="164"/>
      <c r="I14" s="159"/>
      <c r="J14" s="93">
        <f t="shared" si="1"/>
        <v>0</v>
      </c>
      <c r="K14" s="25" t="s">
        <v>11</v>
      </c>
    </row>
    <row r="15" spans="1:12" ht="13.35" customHeight="1">
      <c r="A15" s="25" t="s">
        <v>11</v>
      </c>
      <c r="B15" s="160"/>
      <c r="C15" s="161"/>
      <c r="D15" s="163"/>
      <c r="E15" s="774"/>
      <c r="F15" s="162"/>
      <c r="G15" s="628"/>
      <c r="H15" s="164"/>
      <c r="I15" s="159"/>
      <c r="J15" s="93">
        <f t="shared" si="1"/>
        <v>0</v>
      </c>
      <c r="K15" s="25" t="s">
        <v>11</v>
      </c>
    </row>
    <row r="16" spans="1:12" ht="13.35" customHeight="1">
      <c r="A16" s="25" t="s">
        <v>11</v>
      </c>
      <c r="B16" s="160"/>
      <c r="C16" s="161"/>
      <c r="D16" s="163"/>
      <c r="E16" s="774"/>
      <c r="F16" s="162"/>
      <c r="G16" s="628"/>
      <c r="H16" s="164"/>
      <c r="I16" s="159"/>
      <c r="J16" s="93">
        <f t="shared" si="1"/>
        <v>0</v>
      </c>
      <c r="K16" s="25" t="s">
        <v>11</v>
      </c>
    </row>
    <row r="17" spans="1:11" ht="13.35" customHeight="1">
      <c r="A17" s="25" t="s">
        <v>11</v>
      </c>
      <c r="B17" s="160"/>
      <c r="C17" s="161"/>
      <c r="D17" s="163"/>
      <c r="E17" s="774"/>
      <c r="F17" s="162"/>
      <c r="G17" s="628"/>
      <c r="H17" s="164"/>
      <c r="I17" s="159"/>
      <c r="J17" s="93">
        <f t="shared" si="1"/>
        <v>0</v>
      </c>
      <c r="K17" s="25" t="s">
        <v>11</v>
      </c>
    </row>
    <row r="18" spans="1:11" ht="13.35" customHeight="1">
      <c r="A18" s="25" t="s">
        <v>11</v>
      </c>
      <c r="B18" s="160"/>
      <c r="C18" s="161"/>
      <c r="D18" s="163"/>
      <c r="E18" s="774"/>
      <c r="F18" s="162"/>
      <c r="G18" s="628"/>
      <c r="H18" s="164"/>
      <c r="I18" s="159"/>
      <c r="J18" s="93">
        <f t="shared" ref="J18:J21" si="2">+J17+I18+H18</f>
        <v>0</v>
      </c>
      <c r="K18" s="25" t="s">
        <v>11</v>
      </c>
    </row>
    <row r="19" spans="1:11" ht="13.35" customHeight="1">
      <c r="A19" s="25" t="s">
        <v>11</v>
      </c>
      <c r="B19" s="160"/>
      <c r="C19" s="161"/>
      <c r="D19" s="163"/>
      <c r="E19" s="774"/>
      <c r="F19" s="162"/>
      <c r="G19" s="628"/>
      <c r="H19" s="164"/>
      <c r="I19" s="159"/>
      <c r="J19" s="93">
        <f t="shared" si="2"/>
        <v>0</v>
      </c>
      <c r="K19" s="25" t="s">
        <v>11</v>
      </c>
    </row>
    <row r="20" spans="1:11" ht="13.15" customHeight="1">
      <c r="A20" s="25" t="s">
        <v>11</v>
      </c>
      <c r="B20" s="160"/>
      <c r="C20" s="161"/>
      <c r="D20" s="163"/>
      <c r="E20" s="774"/>
      <c r="F20" s="162"/>
      <c r="G20" s="628"/>
      <c r="H20" s="164"/>
      <c r="I20" s="159"/>
      <c r="J20" s="93">
        <f t="shared" si="2"/>
        <v>0</v>
      </c>
      <c r="K20" s="25" t="s">
        <v>11</v>
      </c>
    </row>
    <row r="21" spans="1:11" ht="13.35" customHeight="1">
      <c r="A21" s="25" t="s">
        <v>11</v>
      </c>
      <c r="B21" s="160"/>
      <c r="C21" s="161"/>
      <c r="D21" s="163"/>
      <c r="E21" s="774"/>
      <c r="F21" s="162"/>
      <c r="G21" s="628"/>
      <c r="H21" s="164"/>
      <c r="I21" s="159"/>
      <c r="J21" s="93">
        <f t="shared" si="2"/>
        <v>0</v>
      </c>
      <c r="K21" s="25" t="s">
        <v>11</v>
      </c>
    </row>
    <row r="22" spans="1:11" ht="13.35" customHeight="1">
      <c r="A22" s="25" t="s">
        <v>11</v>
      </c>
      <c r="B22" s="160"/>
      <c r="C22" s="161"/>
      <c r="D22" s="163"/>
      <c r="E22" s="774"/>
      <c r="F22" s="162"/>
      <c r="G22" s="628"/>
      <c r="H22" s="164"/>
      <c r="I22" s="159"/>
      <c r="J22" s="93">
        <f t="shared" ref="J22" si="3">+J21+I22+H22</f>
        <v>0</v>
      </c>
      <c r="K22" s="25" t="s">
        <v>11</v>
      </c>
    </row>
    <row r="23" spans="1:11" ht="13.35" customHeight="1">
      <c r="A23" s="25" t="s">
        <v>11</v>
      </c>
      <c r="B23" s="160"/>
      <c r="C23" s="161"/>
      <c r="D23" s="163"/>
      <c r="E23" s="774"/>
      <c r="F23" s="162"/>
      <c r="G23" s="628"/>
      <c r="H23" s="164"/>
      <c r="I23" s="159"/>
      <c r="J23" s="93">
        <f t="shared" ref="J23:J27" si="4">+J22+I23+H23</f>
        <v>0</v>
      </c>
      <c r="K23" s="25" t="s">
        <v>11</v>
      </c>
    </row>
    <row r="24" spans="1:11" ht="13.35" customHeight="1">
      <c r="A24" s="25" t="s">
        <v>11</v>
      </c>
      <c r="B24" s="160"/>
      <c r="C24" s="161"/>
      <c r="D24" s="163"/>
      <c r="E24" s="774"/>
      <c r="F24" s="162"/>
      <c r="G24" s="628"/>
      <c r="H24" s="164"/>
      <c r="I24" s="159"/>
      <c r="J24" s="93">
        <f t="shared" si="4"/>
        <v>0</v>
      </c>
      <c r="K24" s="25" t="s">
        <v>11</v>
      </c>
    </row>
    <row r="25" spans="1:11" ht="13.35" customHeight="1">
      <c r="A25" s="25" t="s">
        <v>11</v>
      </c>
      <c r="B25" s="160"/>
      <c r="C25" s="161"/>
      <c r="D25" s="163"/>
      <c r="E25" s="774"/>
      <c r="F25" s="162"/>
      <c r="G25" s="628"/>
      <c r="H25" s="164"/>
      <c r="I25" s="159"/>
      <c r="J25" s="93">
        <f t="shared" si="4"/>
        <v>0</v>
      </c>
      <c r="K25" s="25" t="s">
        <v>11</v>
      </c>
    </row>
    <row r="26" spans="1:11" ht="13.35" customHeight="1">
      <c r="A26" s="25" t="s">
        <v>11</v>
      </c>
      <c r="B26" s="160"/>
      <c r="C26" s="161"/>
      <c r="D26" s="163"/>
      <c r="E26" s="774"/>
      <c r="F26" s="162"/>
      <c r="G26" s="628"/>
      <c r="H26" s="164"/>
      <c r="I26" s="159"/>
      <c r="J26" s="93">
        <f t="shared" si="4"/>
        <v>0</v>
      </c>
      <c r="K26" s="25" t="s">
        <v>11</v>
      </c>
    </row>
    <row r="27" spans="1:11" ht="13.35" customHeight="1">
      <c r="A27" s="25" t="s">
        <v>11</v>
      </c>
      <c r="B27" s="160"/>
      <c r="C27" s="161"/>
      <c r="D27" s="163"/>
      <c r="E27" s="774"/>
      <c r="F27" s="162"/>
      <c r="G27" s="628"/>
      <c r="H27" s="164"/>
      <c r="I27" s="159"/>
      <c r="J27" s="93">
        <f t="shared" si="4"/>
        <v>0</v>
      </c>
      <c r="K27" s="25" t="s">
        <v>11</v>
      </c>
    </row>
    <row r="28" spans="1:11" ht="13.35" customHeight="1">
      <c r="A28" s="25" t="s">
        <v>11</v>
      </c>
      <c r="B28" s="160"/>
      <c r="C28" s="161"/>
      <c r="D28" s="163"/>
      <c r="E28" s="774"/>
      <c r="F28" s="162"/>
      <c r="G28" s="628"/>
      <c r="H28" s="164"/>
      <c r="I28" s="159"/>
      <c r="J28" s="93">
        <f t="shared" ref="J28" si="5">+J27+I28+H28</f>
        <v>0</v>
      </c>
      <c r="K28" s="25" t="s">
        <v>11</v>
      </c>
    </row>
    <row r="29" spans="1:11" ht="13.35" customHeight="1">
      <c r="A29" s="25" t="s">
        <v>11</v>
      </c>
      <c r="B29" s="160"/>
      <c r="C29" s="161"/>
      <c r="D29" s="163"/>
      <c r="E29" s="774"/>
      <c r="F29" s="162"/>
      <c r="G29" s="628"/>
      <c r="H29" s="164"/>
      <c r="I29" s="159"/>
      <c r="J29" s="93">
        <f t="shared" ref="J29:J33" si="6">+J28+I29+H29</f>
        <v>0</v>
      </c>
      <c r="K29" s="25" t="s">
        <v>11</v>
      </c>
    </row>
    <row r="30" spans="1:11" ht="13.35" customHeight="1">
      <c r="A30" s="25" t="s">
        <v>11</v>
      </c>
      <c r="B30" s="160"/>
      <c r="C30" s="161"/>
      <c r="D30" s="163"/>
      <c r="E30" s="774"/>
      <c r="F30" s="162"/>
      <c r="G30" s="628"/>
      <c r="H30" s="164"/>
      <c r="I30" s="159"/>
      <c r="J30" s="93">
        <f t="shared" si="6"/>
        <v>0</v>
      </c>
      <c r="K30" s="25" t="s">
        <v>11</v>
      </c>
    </row>
    <row r="31" spans="1:11" ht="13.35" customHeight="1" thickBot="1">
      <c r="A31" s="25" t="s">
        <v>11</v>
      </c>
      <c r="B31" s="1248"/>
      <c r="C31" s="1249"/>
      <c r="D31" s="1250"/>
      <c r="E31" s="1251"/>
      <c r="F31" s="1252"/>
      <c r="G31" s="1253"/>
      <c r="H31" s="1254"/>
      <c r="I31" s="1255"/>
      <c r="J31" s="1257">
        <f t="shared" si="6"/>
        <v>0</v>
      </c>
      <c r="K31" s="25" t="s">
        <v>11</v>
      </c>
    </row>
    <row r="32" spans="1:11" ht="13.35" customHeight="1" thickTop="1">
      <c r="A32" s="25" t="s">
        <v>11</v>
      </c>
      <c r="B32" s="1240"/>
      <c r="C32" s="1241" t="s">
        <v>443</v>
      </c>
      <c r="D32" s="1242" t="str">
        <f>+C50</f>
        <v>Konto</v>
      </c>
      <c r="E32" s="1243"/>
      <c r="F32" s="1244" t="s">
        <v>496</v>
      </c>
      <c r="G32" s="1245"/>
      <c r="H32" s="1246"/>
      <c r="I32" s="1247"/>
      <c r="J32" s="1256">
        <f t="shared" si="6"/>
        <v>0</v>
      </c>
      <c r="K32" s="25" t="s">
        <v>11</v>
      </c>
    </row>
    <row r="33" spans="1:11" ht="13.35" customHeight="1">
      <c r="A33" s="25" t="s">
        <v>11</v>
      </c>
      <c r="B33" s="160"/>
      <c r="C33" s="161" t="s">
        <v>443</v>
      </c>
      <c r="D33" s="1002" t="str">
        <f>+C51</f>
        <v>Kreditkarte</v>
      </c>
      <c r="E33" s="774"/>
      <c r="F33" s="162" t="s">
        <v>496</v>
      </c>
      <c r="G33" s="1004"/>
      <c r="H33" s="164"/>
      <c r="I33" s="159"/>
      <c r="J33" s="93">
        <f t="shared" si="6"/>
        <v>0</v>
      </c>
      <c r="K33" s="25" t="s">
        <v>11</v>
      </c>
    </row>
    <row r="34" spans="1:11" ht="13.35" customHeight="1" thickBot="1">
      <c r="A34" s="25" t="s">
        <v>11</v>
      </c>
      <c r="B34" s="160"/>
      <c r="C34" s="161" t="s">
        <v>443</v>
      </c>
      <c r="D34" s="1003" t="str">
        <f>+C52</f>
        <v>Geldbeutel</v>
      </c>
      <c r="E34" s="774"/>
      <c r="F34" s="162" t="s">
        <v>496</v>
      </c>
      <c r="G34" s="1005"/>
      <c r="H34" s="164"/>
      <c r="I34" s="159"/>
      <c r="J34" s="93">
        <f>+J33+I34+H34</f>
        <v>0</v>
      </c>
      <c r="K34" s="25" t="s">
        <v>11</v>
      </c>
    </row>
    <row r="35" spans="1:11" ht="3" customHeight="1" thickTop="1">
      <c r="A35" s="1410" t="s">
        <v>160</v>
      </c>
      <c r="B35" s="1411" t="str">
        <f>IF(A38&lt;&gt;0,"bis hierher ziehen!","  ^ Zeilen einfügen")</f>
        <v xml:space="preserve">  ^ Zeilen einfügen</v>
      </c>
      <c r="C35" s="1411"/>
      <c r="D35" s="197"/>
      <c r="E35" s="197"/>
      <c r="F35" s="198"/>
      <c r="G35" s="199"/>
      <c r="H35" s="748"/>
      <c r="I35" s="749"/>
      <c r="J35" s="200"/>
      <c r="K35" s="1431" t="s">
        <v>160</v>
      </c>
    </row>
    <row r="36" spans="1:11" thickBot="1">
      <c r="A36" s="1410"/>
      <c r="B36" s="1412"/>
      <c r="C36" s="1412"/>
      <c r="D36" s="254"/>
      <c r="E36" s="1292"/>
      <c r="F36" s="1293"/>
      <c r="G36" s="723"/>
      <c r="H36" s="756">
        <f>SUM(H3:H35)</f>
        <v>0</v>
      </c>
      <c r="I36" s="750">
        <f>SUM(I3:I35)</f>
        <v>0</v>
      </c>
      <c r="J36" s="724"/>
      <c r="K36" s="1431"/>
    </row>
    <row r="37" spans="1:11" s="166" customFormat="1" ht="4.05" customHeight="1" thickTop="1" thickBot="1">
      <c r="A37" s="167"/>
      <c r="B37" s="191"/>
      <c r="C37" s="1295"/>
      <c r="D37" s="1294"/>
      <c r="E37" s="192"/>
      <c r="F37" s="193"/>
      <c r="G37" s="193"/>
      <c r="H37" s="194"/>
      <c r="I37" s="195"/>
      <c r="J37" s="196"/>
      <c r="K37" s="188" t="s">
        <v>11</v>
      </c>
    </row>
    <row r="38" spans="1:11" s="166" customFormat="1" ht="13.15" customHeight="1" thickTop="1">
      <c r="A38" s="189">
        <f>COUNTBLANK(A3:A35)+A39</f>
        <v>0</v>
      </c>
      <c r="B38" s="1308"/>
      <c r="C38" s="1309">
        <f>IF(C39-C40+D39-D40=0,0,1)</f>
        <v>0</v>
      </c>
      <c r="D38" s="1310"/>
      <c r="E38" s="1311">
        <f>SUMIF($G$4:$G$35,C50,$H$4:$H$35)+SUMIF($G$4:G$35,C50,$I$4:$I$35)</f>
        <v>0</v>
      </c>
      <c r="F38" s="1442" t="str">
        <f>+C50&amp;"-Invest "</f>
        <v xml:space="preserve">Konto-Invest </v>
      </c>
      <c r="G38" s="1443"/>
      <c r="H38" s="751" t="str">
        <f>IF(E38&lt;0,E38,"")</f>
        <v/>
      </c>
      <c r="I38" s="752" t="str">
        <f>IF(E38&gt;0,E38,"")</f>
        <v/>
      </c>
      <c r="J38" s="721">
        <f>+E38</f>
        <v>0</v>
      </c>
      <c r="K38" s="188" t="s">
        <v>11</v>
      </c>
    </row>
    <row r="39" spans="1:11" s="166" customFormat="1" ht="13.15" customHeight="1">
      <c r="A39" s="189">
        <f>IF(ISERROR(A40),1,0)</f>
        <v>0</v>
      </c>
      <c r="B39" s="1312" t="s">
        <v>490</v>
      </c>
      <c r="C39" s="1313">
        <f>SUMIF(B4:B34,"&gt;0",H4:H34)+SUMIF(B4:B34,"&gt;0",I4:I34)</f>
        <v>0</v>
      </c>
      <c r="D39" s="1314">
        <f>COUNTIF(B4:B34,"&gt;0")</f>
        <v>0</v>
      </c>
      <c r="E39" s="1315">
        <f>SUMIF($G$4:$G$35,C51,$H$4:$H$35)+SUMIF($G$4:G$35,C51,$I$4:$I$35)</f>
        <v>0</v>
      </c>
      <c r="F39" s="1440" t="str">
        <f>+C51&amp;"-Invest "</f>
        <v xml:space="preserve">Kreditkarte-Invest </v>
      </c>
      <c r="G39" s="1441"/>
      <c r="H39" s="753" t="str">
        <f>IF(E39&lt;0,E39,"")</f>
        <v/>
      </c>
      <c r="I39" s="754" t="str">
        <f>IF(E39&gt;0,E39,"")</f>
        <v/>
      </c>
      <c r="J39" s="244">
        <f>+E39</f>
        <v>0</v>
      </c>
      <c r="K39" s="188" t="s">
        <v>11</v>
      </c>
    </row>
    <row r="40" spans="1:11" ht="13.15" customHeight="1">
      <c r="A40" s="189">
        <f>SUM(J3:J35)</f>
        <v>0</v>
      </c>
      <c r="B40" s="1312" t="s">
        <v>491</v>
      </c>
      <c r="C40" s="1316">
        <f>SUM(E38:E42)</f>
        <v>0</v>
      </c>
      <c r="D40" s="1314">
        <f>COUNTA(G4:G34)</f>
        <v>0</v>
      </c>
      <c r="E40" s="1315">
        <f>SUMIF($G$4:$G$35,C52,$H$4:$H$35)+SUMIF($G$4:G$35,C52,$I$4:$I$35)</f>
        <v>0</v>
      </c>
      <c r="F40" s="1440" t="str">
        <f>+C52&amp;"-Invest "</f>
        <v xml:space="preserve">Geldbeutel-Invest </v>
      </c>
      <c r="G40" s="1441"/>
      <c r="H40" s="753" t="str">
        <f>IF(E40&lt;0,E40,"")</f>
        <v/>
      </c>
      <c r="I40" s="754" t="str">
        <f>IF(E40&gt;0,E40,"")</f>
        <v/>
      </c>
      <c r="J40" s="244">
        <f>+E40</f>
        <v>0</v>
      </c>
      <c r="K40" s="188" t="s">
        <v>11</v>
      </c>
    </row>
    <row r="41" spans="1:11" ht="13.15" customHeight="1">
      <c r="A41" s="189"/>
      <c r="B41" s="1317"/>
      <c r="C41" s="1318"/>
      <c r="D41" s="1319"/>
      <c r="E41" s="1315">
        <f>SUMIF($G$4:$G$35,C54,$H$4:$H$35)+SUMIF($G$4:G$35,C54,$I$4:$I$35)+SUMIF($G$4:$G$35,C55,$H$4:$H$35)+SUMIF($G$4:G$35,C55,$I$4:$I$35)</f>
        <v>0</v>
      </c>
      <c r="F41" s="1440" t="s">
        <v>349</v>
      </c>
      <c r="G41" s="1441"/>
      <c r="H41" s="753" t="str">
        <f>IF(E41&lt;0,E41,"")</f>
        <v/>
      </c>
      <c r="I41" s="754" t="str">
        <f>IF(E41&gt;0,E41,"")</f>
        <v/>
      </c>
      <c r="J41" s="244">
        <f>+E41</f>
        <v>0</v>
      </c>
      <c r="K41" s="188" t="s">
        <v>11</v>
      </c>
    </row>
    <row r="42" spans="1:11" ht="13.15" customHeight="1" thickBot="1">
      <c r="A42" s="189"/>
      <c r="B42" s="1317"/>
      <c r="C42" s="1318"/>
      <c r="D42" s="1320"/>
      <c r="E42" s="1321">
        <f>SUMIF($G$4:$G$35,C56,$H$4:$H$35)+SUMIF($G$4:G$35,C56,$I$4:$I$35)</f>
        <v>0</v>
      </c>
      <c r="F42" s="1440" t="s">
        <v>351</v>
      </c>
      <c r="G42" s="1441"/>
      <c r="H42" s="753" t="str">
        <f>IF(J48&lt;0,J48,"")</f>
        <v/>
      </c>
      <c r="I42" s="754" t="str">
        <f>IF(J48&gt;0,J48,"")</f>
        <v/>
      </c>
      <c r="J42" s="244">
        <f>+E42</f>
        <v>0</v>
      </c>
      <c r="K42" s="188" t="s">
        <v>11</v>
      </c>
    </row>
    <row r="43" spans="1:11" ht="14" customHeight="1" thickTop="1" thickBot="1">
      <c r="A43" s="188" t="s">
        <v>11</v>
      </c>
      <c r="B43" s="623">
        <f>+'EkSt-V'!G3</f>
        <v>46023</v>
      </c>
      <c r="C43" s="702" t="str">
        <f>IF(J48&lt;&gt;0,"mit intern (x)","")</f>
        <v/>
      </c>
      <c r="D43" s="1446" t="s">
        <v>174</v>
      </c>
      <c r="E43" s="1446"/>
      <c r="F43" s="1444" t="s">
        <v>175</v>
      </c>
      <c r="G43" s="1445"/>
      <c r="H43" s="624">
        <f>SUM(H38:H42)</f>
        <v>0</v>
      </c>
      <c r="I43" s="625">
        <f>SUM(I38:I42)</f>
        <v>0</v>
      </c>
      <c r="J43" s="626">
        <f>+H43+I43</f>
        <v>0</v>
      </c>
      <c r="K43" s="188" t="s">
        <v>11</v>
      </c>
    </row>
    <row r="44" spans="1:11" s="254" customFormat="1" ht="3" customHeight="1" thickTop="1" thickBot="1">
      <c r="A44" s="188" t="s">
        <v>11</v>
      </c>
      <c r="B44" s="247"/>
      <c r="C44" s="248"/>
      <c r="D44" s="248"/>
      <c r="E44" s="249"/>
      <c r="F44" s="250"/>
      <c r="G44" s="251"/>
      <c r="H44" s="252"/>
      <c r="I44" s="214"/>
      <c r="J44" s="253"/>
      <c r="K44" s="188" t="s">
        <v>11</v>
      </c>
    </row>
    <row r="45" spans="1:11" ht="17" customHeight="1" thickTop="1" thickBot="1">
      <c r="A45" s="188" t="s">
        <v>11</v>
      </c>
      <c r="B45" s="733" t="str">
        <f>+C50</f>
        <v>Konto</v>
      </c>
      <c r="C45" s="1436" t="s">
        <v>86</v>
      </c>
      <c r="D45" s="1437"/>
      <c r="E45" s="259">
        <f>+H50</f>
        <v>0</v>
      </c>
      <c r="F45" s="1434">
        <f>+E45+D50+E50</f>
        <v>0</v>
      </c>
      <c r="G45" s="1435"/>
      <c r="H45" s="1438" t="str">
        <f>IF(J45&lt;0,"Abfluss:","Zufluss:")</f>
        <v>Zufluss:</v>
      </c>
      <c r="I45" s="1439"/>
      <c r="J45" s="213">
        <f>+F45-E45</f>
        <v>0</v>
      </c>
      <c r="K45" s="188" t="s">
        <v>11</v>
      </c>
    </row>
    <row r="46" spans="1:11" ht="4.05" customHeight="1" thickTop="1" thickBot="1">
      <c r="A46" s="188"/>
      <c r="B46" s="209"/>
      <c r="C46" s="204"/>
      <c r="D46" s="204"/>
      <c r="E46" s="205"/>
      <c r="F46" s="210"/>
      <c r="G46" s="210"/>
      <c r="H46" s="206"/>
      <c r="I46" s="206"/>
      <c r="J46" s="211"/>
      <c r="K46" s="188"/>
    </row>
    <row r="47" spans="1:11" ht="10.15" customHeight="1" thickTop="1">
      <c r="A47" s="188" t="s">
        <v>11</v>
      </c>
      <c r="E47" s="257"/>
      <c r="F47" s="1432" t="s">
        <v>160</v>
      </c>
      <c r="G47" s="1433"/>
      <c r="H47" s="207" t="s">
        <v>145</v>
      </c>
      <c r="I47" s="208" t="s">
        <v>146</v>
      </c>
      <c r="J47" s="212" t="str">
        <f>"Plan &amp; "&amp;C56&amp;"-intern"</f>
        <v>Plan &amp; X-intern</v>
      </c>
      <c r="K47" s="188" t="s">
        <v>11</v>
      </c>
    </row>
    <row r="48" spans="1:11" ht="13.35" customHeight="1" thickBot="1">
      <c r="A48" s="188" t="s">
        <v>11</v>
      </c>
      <c r="B48" s="1422" t="s">
        <v>176</v>
      </c>
      <c r="C48" s="1422"/>
      <c r="D48" s="256">
        <f>SUM('01_M:16_R'!B1)</f>
        <v>0</v>
      </c>
      <c r="E48" s="1420" t="s">
        <v>350</v>
      </c>
      <c r="F48" s="1423" t="s">
        <v>367</v>
      </c>
      <c r="G48" s="1424"/>
      <c r="H48" s="260">
        <f>SUMIF(G4:G35,C55,H4:H35)+SUMIF(G4:G35,C55,I4:I35)</f>
        <v>0</v>
      </c>
      <c r="I48" s="203">
        <f>SUMIF(G4:G35,C54,H4:H35)+SUMIF(G4:G35,C54,I4:I35)</f>
        <v>0</v>
      </c>
      <c r="J48" s="629">
        <f>SUMIF(G4:G35,C56,H4:H35)+SUMIF(G4:G35,C56,I4:I35)+SUMIF(G4:G35,"",H4:H35)+SUMIF(G4:G35,"",I4:I35)</f>
        <v>0</v>
      </c>
      <c r="K48" s="188" t="s">
        <v>11</v>
      </c>
    </row>
    <row r="49" spans="1:11" ht="14.1" customHeight="1" thickTop="1" thickBot="1">
      <c r="A49" s="188"/>
      <c r="B49" s="1419" t="s">
        <v>152</v>
      </c>
      <c r="C49" s="1419"/>
      <c r="D49" s="258">
        <f>+D50+D51+D52</f>
        <v>0</v>
      </c>
      <c r="E49" s="1421"/>
      <c r="F49" s="1425" t="str">
        <f>+C50&amp;"-Abgleich:"</f>
        <v>Konto-Abgleich:</v>
      </c>
      <c r="G49" s="1425"/>
      <c r="H49" s="255" t="s">
        <v>178</v>
      </c>
      <c r="I49" s="255" t="s">
        <v>182</v>
      </c>
      <c r="J49" s="255" t="s">
        <v>183</v>
      </c>
      <c r="K49" s="188" t="s">
        <v>11</v>
      </c>
    </row>
    <row r="50" spans="1:11" ht="14" customHeight="1" thickTop="1">
      <c r="A50" s="188" t="s">
        <v>11</v>
      </c>
      <c r="B50" s="1428" t="s">
        <v>368</v>
      </c>
      <c r="C50" s="996" t="str">
        <f>+'19_Control'!F39</f>
        <v>Konto</v>
      </c>
      <c r="D50" s="725">
        <f>SUM('01_M:16_R'!E1)</f>
        <v>0</v>
      </c>
      <c r="E50" s="726">
        <f>+E38</f>
        <v>0</v>
      </c>
      <c r="F50" s="1417">
        <v>46090</v>
      </c>
      <c r="G50" s="1418"/>
      <c r="H50" s="999">
        <f>+'19_Control'!F40</f>
        <v>0</v>
      </c>
      <c r="I50" s="727">
        <f>+D50+E50+H50</f>
        <v>0</v>
      </c>
      <c r="J50" s="728" t="str">
        <f>+C50</f>
        <v>Konto</v>
      </c>
      <c r="K50" s="188" t="s">
        <v>11</v>
      </c>
    </row>
    <row r="51" spans="1:11" ht="14" customHeight="1">
      <c r="A51" s="188" t="s">
        <v>11</v>
      </c>
      <c r="B51" s="1429"/>
      <c r="C51" s="997" t="str">
        <f>+'19_Control'!G39</f>
        <v>Kreditkarte</v>
      </c>
      <c r="D51" s="201">
        <f>SUM('01_M:16_R'!C1)</f>
        <v>0</v>
      </c>
      <c r="E51" s="621">
        <f>+E39</f>
        <v>0</v>
      </c>
      <c r="F51" s="1447">
        <v>0</v>
      </c>
      <c r="G51" s="1448"/>
      <c r="H51" s="1000">
        <f>+'19_Control'!G40</f>
        <v>0</v>
      </c>
      <c r="I51" s="622">
        <f>+E51+D51+H51</f>
        <v>0</v>
      </c>
      <c r="J51" s="729" t="str">
        <f>+C51</f>
        <v>Kreditkarte</v>
      </c>
      <c r="K51" s="188" t="s">
        <v>11</v>
      </c>
    </row>
    <row r="52" spans="1:11" ht="14" customHeight="1" thickBot="1">
      <c r="A52" s="188" t="s">
        <v>11</v>
      </c>
      <c r="B52" s="1430"/>
      <c r="C52" s="998" t="str">
        <f>+'19_Control'!H39</f>
        <v>Geldbeutel</v>
      </c>
      <c r="D52" s="202">
        <f>SUM('01_M:16_R'!G1)</f>
        <v>0</v>
      </c>
      <c r="E52" s="730">
        <f>+E40</f>
        <v>0</v>
      </c>
      <c r="F52" s="1426" t="str">
        <f>IF(F45-F51=0,"Abgleich OK",+F45-F51)</f>
        <v>Abgleich OK</v>
      </c>
      <c r="G52" s="1427"/>
      <c r="H52" s="1001">
        <f>+'19_Control'!H40</f>
        <v>0</v>
      </c>
      <c r="I52" s="731">
        <f>+E52+D52+H52</f>
        <v>0</v>
      </c>
      <c r="J52" s="261" t="str">
        <f>+C52</f>
        <v>Geldbeutel</v>
      </c>
      <c r="K52" s="188" t="s">
        <v>11</v>
      </c>
    </row>
    <row r="53" spans="1:11" ht="14" customHeight="1" thickTop="1">
      <c r="B53" s="1296"/>
      <c r="C53" s="732" t="s">
        <v>15</v>
      </c>
      <c r="D53" s="732" t="str">
        <f>+C50</f>
        <v>Konto</v>
      </c>
      <c r="E53" s="1298"/>
      <c r="F53" s="1299"/>
      <c r="G53" s="1299"/>
      <c r="H53" s="1300"/>
      <c r="I53" s="1298"/>
      <c r="J53" s="1297"/>
    </row>
    <row r="54" spans="1:11">
      <c r="B54" s="1301"/>
      <c r="C54" s="187" t="s">
        <v>360</v>
      </c>
      <c r="D54" s="187" t="str">
        <f>+C51</f>
        <v>Kreditkarte</v>
      </c>
      <c r="E54" s="1302"/>
      <c r="F54" s="1303"/>
      <c r="G54" s="1304"/>
      <c r="H54" s="1305"/>
      <c r="I54" s="1305"/>
      <c r="J54" s="1305"/>
    </row>
    <row r="55" spans="1:11">
      <c r="B55" s="1301"/>
      <c r="C55" s="187" t="s">
        <v>361</v>
      </c>
      <c r="D55" s="187" t="str">
        <f>+C52</f>
        <v>Geldbeutel</v>
      </c>
      <c r="E55" s="1302"/>
      <c r="F55" s="1303"/>
      <c r="G55" s="1304"/>
      <c r="H55" s="1306"/>
      <c r="I55" s="1307"/>
      <c r="J55" s="1306"/>
    </row>
    <row r="56" spans="1:11">
      <c r="B56" s="1301"/>
      <c r="C56" s="187" t="s">
        <v>354</v>
      </c>
      <c r="D56" s="187" t="s">
        <v>492</v>
      </c>
      <c r="E56" s="1302"/>
      <c r="F56" s="1303"/>
      <c r="G56" s="1304"/>
      <c r="H56" s="1306"/>
      <c r="I56" s="1307"/>
      <c r="J56" s="1306"/>
    </row>
    <row r="57" spans="1:11">
      <c r="B57" s="1301"/>
      <c r="C57" s="254"/>
      <c r="D57" s="254"/>
      <c r="E57" s="1302"/>
      <c r="F57" s="1303"/>
      <c r="G57" s="1304"/>
      <c r="H57" s="1306"/>
      <c r="I57" s="1307"/>
      <c r="J57" s="1306"/>
    </row>
    <row r="58" spans="1:11">
      <c r="B58" s="1301"/>
      <c r="C58" s="1302"/>
      <c r="D58" s="1302"/>
      <c r="E58" s="1302"/>
      <c r="F58" s="1303"/>
      <c r="G58" s="1304"/>
      <c r="H58" s="1306"/>
      <c r="I58" s="1307"/>
      <c r="J58" s="1306"/>
    </row>
    <row r="59" spans="1:11">
      <c r="B59" s="1301"/>
      <c r="C59" s="1302"/>
      <c r="D59" s="1302"/>
      <c r="E59" s="1302"/>
      <c r="F59" s="1303"/>
      <c r="G59" s="1304"/>
      <c r="H59" s="1306"/>
      <c r="I59" s="1307"/>
      <c r="J59" s="1306"/>
    </row>
    <row r="60" spans="1:11">
      <c r="B60" s="1301"/>
      <c r="C60" s="1302"/>
      <c r="D60" s="1302"/>
      <c r="E60" s="1302"/>
      <c r="F60" s="1303"/>
      <c r="G60" s="1304"/>
      <c r="H60" s="1306"/>
      <c r="I60" s="1307"/>
      <c r="J60" s="1306"/>
    </row>
  </sheetData>
  <sheetProtection sheet="1" formatCells="0" sort="0" autoFilter="0"/>
  <mergeCells count="25">
    <mergeCell ref="F52:G52"/>
    <mergeCell ref="B50:B52"/>
    <mergeCell ref="K35:K36"/>
    <mergeCell ref="F47:G47"/>
    <mergeCell ref="F45:G45"/>
    <mergeCell ref="C45:D45"/>
    <mergeCell ref="H45:I45"/>
    <mergeCell ref="F39:G39"/>
    <mergeCell ref="F38:G38"/>
    <mergeCell ref="F40:G40"/>
    <mergeCell ref="F43:G43"/>
    <mergeCell ref="D43:E43"/>
    <mergeCell ref="F42:G42"/>
    <mergeCell ref="F41:G41"/>
    <mergeCell ref="F51:G51"/>
    <mergeCell ref="A35:A36"/>
    <mergeCell ref="B35:C36"/>
    <mergeCell ref="F2:I2"/>
    <mergeCell ref="C2:E2"/>
    <mergeCell ref="F50:G50"/>
    <mergeCell ref="B49:C49"/>
    <mergeCell ref="E48:E49"/>
    <mergeCell ref="B48:C48"/>
    <mergeCell ref="F48:G48"/>
    <mergeCell ref="F49:G49"/>
  </mergeCells>
  <phoneticPr fontId="188" type="noConversion"/>
  <conditionalFormatting sqref="A3 K3 K37:K43">
    <cfRule type="cellIs" dxfId="116" priority="51" operator="equal">
      <formula>""</formula>
    </cfRule>
  </conditionalFormatting>
  <conditionalFormatting sqref="A4:A34 K4:K34">
    <cfRule type="cellIs" dxfId="115" priority="39" operator="equal">
      <formula>""</formula>
    </cfRule>
  </conditionalFormatting>
  <conditionalFormatting sqref="A4:A34">
    <cfRule type="expression" dxfId="114" priority="40">
      <formula>ISERROR(J4)</formula>
    </cfRule>
  </conditionalFormatting>
  <conditionalFormatting sqref="B2">
    <cfRule type="expression" dxfId="113" priority="232" stopIfTrue="1">
      <formula>$B$43="x"</formula>
    </cfRule>
  </conditionalFormatting>
  <conditionalFormatting sqref="B32">
    <cfRule type="expression" dxfId="112" priority="2">
      <formula>$B$49="X"</formula>
    </cfRule>
    <cfRule type="expression" dxfId="111" priority="3">
      <formula>AND($B$49="X",B32&lt;&gt;0)</formula>
    </cfRule>
    <cfRule type="cellIs" dxfId="110" priority="4" operator="equal">
      <formula>"X"</formula>
    </cfRule>
    <cfRule type="cellIs" dxfId="109" priority="5" stopIfTrue="1" operator="equal">
      <formula>""</formula>
    </cfRule>
  </conditionalFormatting>
  <conditionalFormatting sqref="B35 K35 A35:A36">
    <cfRule type="expression" dxfId="106" priority="129">
      <formula>$A$38&lt;&gt;0</formula>
    </cfRule>
  </conditionalFormatting>
  <conditionalFormatting sqref="B3:E3 G3:H3 J3">
    <cfRule type="expression" dxfId="105" priority="233">
      <formula>$B$43="x"</formula>
    </cfRule>
  </conditionalFormatting>
  <conditionalFormatting sqref="B35:J36">
    <cfRule type="cellIs" dxfId="104" priority="1560" operator="equal">
      <formula>0</formula>
    </cfRule>
  </conditionalFormatting>
  <conditionalFormatting sqref="C4:E34">
    <cfRule type="expression" dxfId="103" priority="52">
      <formula>AND($B4&lt;&gt;"",$C4="")</formula>
    </cfRule>
  </conditionalFormatting>
  <conditionalFormatting sqref="D35:J36">
    <cfRule type="expression" dxfId="102" priority="15">
      <formula>$A$38&lt;&gt;0</formula>
    </cfRule>
  </conditionalFormatting>
  <conditionalFormatting sqref="E3">
    <cfRule type="expression" dxfId="101" priority="2405">
      <formula>$C$38=1</formula>
    </cfRule>
  </conditionalFormatting>
  <conditionalFormatting sqref="F38:F42">
    <cfRule type="expression" dxfId="100" priority="2402">
      <formula>$B$50="x"</formula>
    </cfRule>
  </conditionalFormatting>
  <conditionalFormatting sqref="F52">
    <cfRule type="expression" dxfId="99" priority="1565">
      <formula>$F$45-$F$51&lt;&gt;0</formula>
    </cfRule>
  </conditionalFormatting>
  <conditionalFormatting sqref="G3">
    <cfRule type="expression" dxfId="98" priority="2406">
      <formula>$C$38=1</formula>
    </cfRule>
  </conditionalFormatting>
  <conditionalFormatting sqref="G4:G34">
    <cfRule type="cellIs" dxfId="97" priority="1" operator="equal">
      <formula>$C$53</formula>
    </cfRule>
  </conditionalFormatting>
  <conditionalFormatting sqref="H47:H48">
    <cfRule type="expression" dxfId="96" priority="60">
      <formula>$H$48=0</formula>
    </cfRule>
  </conditionalFormatting>
  <conditionalFormatting sqref="H38:I42">
    <cfRule type="cellIs" dxfId="95" priority="114" operator="equal">
      <formula>0</formula>
    </cfRule>
  </conditionalFormatting>
  <conditionalFormatting sqref="H45:J46">
    <cfRule type="expression" dxfId="94" priority="19">
      <formula>$J$45&lt;0</formula>
    </cfRule>
  </conditionalFormatting>
  <conditionalFormatting sqref="I47:I48">
    <cfRule type="expression" dxfId="93" priority="58">
      <formula>$I$48=0</formula>
    </cfRule>
  </conditionalFormatting>
  <conditionalFormatting sqref="J4:J34">
    <cfRule type="expression" dxfId="92" priority="105" stopIfTrue="1">
      <formula>B4=""</formula>
    </cfRule>
  </conditionalFormatting>
  <conditionalFormatting sqref="J38:J42">
    <cfRule type="cellIs" dxfId="91" priority="20" operator="equal">
      <formula>0</formula>
    </cfRule>
  </conditionalFormatting>
  <conditionalFormatting sqref="J43">
    <cfRule type="expression" dxfId="90" priority="227">
      <formula>AND($B$43="x",$J$43&lt;&gt;0)</formula>
    </cfRule>
  </conditionalFormatting>
  <conditionalFormatting sqref="J47:J48">
    <cfRule type="expression" dxfId="89" priority="18">
      <formula>$J$48=0</formula>
    </cfRule>
  </conditionalFormatting>
  <conditionalFormatting sqref="J48">
    <cfRule type="cellIs" dxfId="88" priority="17" operator="lessThan">
      <formula>0</formula>
    </cfRule>
  </conditionalFormatting>
  <conditionalFormatting sqref="K4:K34">
    <cfRule type="expression" dxfId="87" priority="38">
      <formula>ISERROR(J4)</formula>
    </cfRule>
  </conditionalFormatting>
  <dataValidations count="1">
    <dataValidation type="list" allowBlank="1" showInputMessage="1" showErrorMessage="1" sqref="G4:G34" xr:uid="{F103AA4F-5DDC-49E1-B996-E1A0EBE71302}">
      <formula1>$C$50:$C$56</formula1>
    </dataValidation>
  </dataValidations>
  <hyperlinks>
    <hyperlink ref="J2" location="'2022 EÜR'!A1" display="Menü" xr:uid="{3CE8755E-DE43-4264-9CF8-B64BAC139943}"/>
    <hyperlink ref="J2" location="'EkSt-V'!A1" display="Anlage V" xr:uid="{127FE51B-EB0D-4B41-8C22-3C596ECA91E7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lessThan" id="{DE6E80D9-5613-4423-9394-025076F31897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7" operator="greaterThan" id="{9990A2C8-1F7C-47E0-A2CF-CEAFD8FA66B6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B32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FEBB-AF0C-41E0-A7BA-BBE3A60C3E0F}">
  <sheetPr>
    <tabColor theme="0" tint="-0.499984740745262"/>
    <pageSetUpPr autoPageBreaks="0"/>
  </sheetPr>
  <dimension ref="A1:L42"/>
  <sheetViews>
    <sheetView showGridLines="0" showRowColHeaders="0" zoomScaleNormal="100" workbookViewId="0"/>
  </sheetViews>
  <sheetFormatPr baseColWidth="10" defaultColWidth="9.77734375" defaultRowHeight="13.5"/>
  <cols>
    <col min="1" max="1" width="0.5" style="72" customWidth="1"/>
    <col min="2" max="2" width="2.38671875" style="81" customWidth="1"/>
    <col min="3" max="3" width="15.609375" style="81" customWidth="1"/>
    <col min="4" max="5" width="11.33203125" style="75" customWidth="1"/>
    <col min="6" max="6" width="11.33203125" style="76" customWidth="1"/>
    <col min="7" max="10" width="11.33203125" style="82" customWidth="1"/>
    <col min="11" max="11" width="11.33203125" style="1063" customWidth="1"/>
    <col min="12" max="12" width="11.33203125" style="80" customWidth="1"/>
    <col min="13" max="16384" width="9.77734375" style="42"/>
  </cols>
  <sheetData>
    <row r="1" spans="1:12" s="59" customFormat="1" ht="5.0999999999999996" customHeight="1" thickBot="1">
      <c r="A1" s="24">
        <f>SUM(A3:A30)</f>
        <v>0</v>
      </c>
      <c r="B1" s="58"/>
      <c r="C1" s="58"/>
      <c r="F1" s="58"/>
      <c r="G1" s="58"/>
      <c r="H1" s="58"/>
      <c r="I1" s="58"/>
      <c r="J1" s="58"/>
      <c r="L1" s="59">
        <f>+L35</f>
        <v>0</v>
      </c>
    </row>
    <row r="2" spans="1:12" s="64" customFormat="1" ht="23.1" customHeight="1" thickTop="1" thickBot="1">
      <c r="A2" s="63"/>
      <c r="B2" s="1460">
        <f>'EkSt-V'!G3</f>
        <v>46023</v>
      </c>
      <c r="C2" s="1461"/>
      <c r="D2" s="1133"/>
      <c r="E2" s="1459" t="s">
        <v>136</v>
      </c>
      <c r="F2" s="1459"/>
      <c r="G2" s="1459"/>
      <c r="H2" s="1459"/>
      <c r="I2" s="1459"/>
      <c r="J2" s="1459"/>
      <c r="K2" s="1134" t="s">
        <v>324</v>
      </c>
      <c r="L2" s="1135" t="s">
        <v>203</v>
      </c>
    </row>
    <row r="3" spans="1:12" s="5" customFormat="1" ht="14.1" customHeight="1" thickTop="1" thickBot="1">
      <c r="A3" s="26"/>
      <c r="B3" s="1128" t="s">
        <v>92</v>
      </c>
      <c r="C3" s="1129" t="s">
        <v>98</v>
      </c>
      <c r="D3" s="1130" t="s">
        <v>375</v>
      </c>
      <c r="E3" s="1131" t="s">
        <v>201</v>
      </c>
      <c r="F3" s="1131" t="s">
        <v>481</v>
      </c>
      <c r="G3" s="1131"/>
      <c r="H3" s="1131"/>
      <c r="I3" s="1131"/>
      <c r="J3" s="1131"/>
      <c r="K3" s="1131"/>
      <c r="L3" s="1132"/>
    </row>
    <row r="4" spans="1:12" s="5" customFormat="1" ht="15" customHeight="1" thickTop="1">
      <c r="A4" s="26"/>
      <c r="B4" s="1050" t="s">
        <v>92</v>
      </c>
      <c r="C4" s="1051" t="s">
        <v>53</v>
      </c>
      <c r="D4" s="1206" t="s">
        <v>422</v>
      </c>
      <c r="E4" s="1207" t="s">
        <v>421</v>
      </c>
      <c r="F4" s="1207" t="s">
        <v>420</v>
      </c>
      <c r="G4" s="1030"/>
      <c r="H4" s="1030"/>
      <c r="I4" s="1030"/>
      <c r="J4" s="1030"/>
      <c r="K4" s="1030"/>
      <c r="L4" s="1031"/>
    </row>
    <row r="5" spans="1:12" s="5" customFormat="1" ht="15" customHeight="1">
      <c r="A5" s="26"/>
      <c r="B5" s="1052" t="s">
        <v>92</v>
      </c>
      <c r="C5" s="1053" t="s">
        <v>419</v>
      </c>
      <c r="D5" s="1208" t="s">
        <v>17</v>
      </c>
      <c r="E5" s="1209">
        <v>50</v>
      </c>
      <c r="F5" s="1209">
        <v>10</v>
      </c>
      <c r="G5" s="815"/>
      <c r="H5" s="815"/>
      <c r="I5" s="815"/>
      <c r="J5" s="815"/>
      <c r="K5" s="815"/>
      <c r="L5" s="816"/>
    </row>
    <row r="6" spans="1:12" s="5" customFormat="1" ht="15" customHeight="1">
      <c r="A6" s="26"/>
      <c r="B6" s="1052" t="s">
        <v>92</v>
      </c>
      <c r="C6" s="1053" t="s">
        <v>18</v>
      </c>
      <c r="D6" s="1210">
        <v>45658</v>
      </c>
      <c r="E6" s="1211">
        <v>45658</v>
      </c>
      <c r="F6" s="1211">
        <v>45658</v>
      </c>
      <c r="G6" s="817"/>
      <c r="H6" s="817"/>
      <c r="I6" s="817"/>
      <c r="J6" s="817"/>
      <c r="K6" s="817"/>
      <c r="L6" s="818"/>
    </row>
    <row r="7" spans="1:12" s="5" customFormat="1" ht="15">
      <c r="A7" s="26"/>
      <c r="B7" s="1052" t="s">
        <v>92</v>
      </c>
      <c r="C7" s="1053" t="s">
        <v>16</v>
      </c>
      <c r="D7" s="1212">
        <v>0</v>
      </c>
      <c r="E7" s="1213">
        <v>0</v>
      </c>
      <c r="F7" s="1213">
        <v>0</v>
      </c>
      <c r="G7" s="819"/>
      <c r="H7" s="819"/>
      <c r="I7" s="819"/>
      <c r="J7" s="819"/>
      <c r="K7" s="819"/>
      <c r="L7" s="820"/>
    </row>
    <row r="8" spans="1:12" s="5" customFormat="1" ht="15" customHeight="1">
      <c r="A8" s="26"/>
      <c r="B8" s="1052" t="s">
        <v>92</v>
      </c>
      <c r="C8" s="1054" t="s">
        <v>454</v>
      </c>
      <c r="D8" s="1212"/>
      <c r="E8" s="1213"/>
      <c r="F8" s="1213"/>
      <c r="G8" s="819"/>
      <c r="H8" s="819"/>
      <c r="I8" s="819"/>
      <c r="J8" s="819"/>
      <c r="K8" s="819"/>
      <c r="L8" s="820"/>
    </row>
    <row r="9" spans="1:12" s="5" customFormat="1" ht="15" customHeight="1">
      <c r="A9" s="26"/>
      <c r="B9" s="1052" t="s">
        <v>92</v>
      </c>
      <c r="C9" s="1053" t="s">
        <v>19</v>
      </c>
      <c r="D9" s="1214">
        <v>0</v>
      </c>
      <c r="E9" s="1215">
        <v>0</v>
      </c>
      <c r="F9" s="1215">
        <v>0</v>
      </c>
      <c r="G9" s="1334"/>
      <c r="H9" s="1334"/>
      <c r="I9" s="1334"/>
      <c r="J9" s="1334"/>
      <c r="K9" s="1334"/>
      <c r="L9" s="1335"/>
    </row>
    <row r="10" spans="1:12" s="5" customFormat="1" ht="15" customHeight="1">
      <c r="A10" s="26"/>
      <c r="B10" s="1052" t="s">
        <v>92</v>
      </c>
      <c r="C10" s="1053" t="s">
        <v>20</v>
      </c>
      <c r="D10" s="1216">
        <v>0</v>
      </c>
      <c r="E10" s="1217">
        <v>0.02</v>
      </c>
      <c r="F10" s="1217">
        <v>0.1</v>
      </c>
      <c r="G10" s="821"/>
      <c r="H10" s="821"/>
      <c r="I10" s="821"/>
      <c r="J10" s="821"/>
      <c r="K10" s="821"/>
      <c r="L10" s="822"/>
    </row>
    <row r="11" spans="1:12" s="5" customFormat="1" ht="15" customHeight="1">
      <c r="A11" s="26"/>
      <c r="B11" s="1052" t="s">
        <v>92</v>
      </c>
      <c r="C11" s="1053" t="s">
        <v>21</v>
      </c>
      <c r="D11" s="1216" t="s">
        <v>84</v>
      </c>
      <c r="E11" s="1217" t="s">
        <v>202</v>
      </c>
      <c r="F11" s="1217" t="s">
        <v>202</v>
      </c>
      <c r="G11" s="821"/>
      <c r="H11" s="821"/>
      <c r="I11" s="821"/>
      <c r="J11" s="821"/>
      <c r="K11" s="821"/>
      <c r="L11" s="822"/>
    </row>
    <row r="12" spans="1:12" s="5" customFormat="1" ht="15" customHeight="1" thickBot="1">
      <c r="A12" s="26"/>
      <c r="B12" s="1110" t="s">
        <v>92</v>
      </c>
      <c r="C12" s="1111" t="s">
        <v>59</v>
      </c>
      <c r="D12" s="1218" t="s">
        <v>102</v>
      </c>
      <c r="E12" s="1219" t="s">
        <v>482</v>
      </c>
      <c r="F12" s="1219" t="s">
        <v>483</v>
      </c>
      <c r="G12" s="1118"/>
      <c r="H12" s="1118"/>
      <c r="I12" s="1118"/>
      <c r="J12" s="1118"/>
      <c r="K12" s="1118" t="str">
        <f t="shared" ref="K12:L12" si="0">IF(K5="","  ",IF(K5&lt;&gt;"ewig",IF(K5=50,+K6+50*365-31,+K6+K5*366-31),"nie"))</f>
        <v xml:space="preserve">  </v>
      </c>
      <c r="L12" s="1119" t="str">
        <f t="shared" si="0"/>
        <v xml:space="preserve">  </v>
      </c>
    </row>
    <row r="13" spans="1:12" s="5" customFormat="1" ht="15" customHeight="1" thickTop="1" thickBot="1">
      <c r="A13" s="26"/>
      <c r="B13" s="1055"/>
      <c r="C13" s="1108" t="s">
        <v>22</v>
      </c>
      <c r="D13" s="1046">
        <f>IF(D11="degressiv",INT(+D14+0.99),IF(D11="linear",INT(+D10*(D8+D7)+0.99),IF(D11="keine AfA",0,0)))</f>
        <v>0</v>
      </c>
      <c r="E13" s="1047">
        <f t="shared" ref="E13:L13" si="1">IF(E11="degressiv",INT(+E14+0.99),IF(E11="linear",INT(+E10*(E8+E7)+0.99),IF(E11="keine AfA",0,0)))</f>
        <v>0</v>
      </c>
      <c r="F13" s="1047">
        <f t="shared" si="1"/>
        <v>0</v>
      </c>
      <c r="G13" s="1047">
        <f t="shared" si="1"/>
        <v>0</v>
      </c>
      <c r="H13" s="1047">
        <f t="shared" si="1"/>
        <v>0</v>
      </c>
      <c r="I13" s="1047">
        <f t="shared" si="1"/>
        <v>0</v>
      </c>
      <c r="J13" s="1047">
        <f t="shared" si="1"/>
        <v>0</v>
      </c>
      <c r="K13" s="1047">
        <f t="shared" si="1"/>
        <v>0</v>
      </c>
      <c r="L13" s="1109">
        <f t="shared" si="1"/>
        <v>0</v>
      </c>
    </row>
    <row r="14" spans="1:12" s="5" customFormat="1" ht="8" customHeight="1" thickTop="1" thickBot="1">
      <c r="A14" s="26"/>
      <c r="B14" s="1056"/>
      <c r="C14" s="1057" t="s">
        <v>135</v>
      </c>
      <c r="D14" s="133">
        <f t="shared" ref="D14:L14" si="2">INT((+D23+D8)*D10)</f>
        <v>0</v>
      </c>
      <c r="E14" s="133">
        <f t="shared" si="2"/>
        <v>0</v>
      </c>
      <c r="F14" s="133">
        <f t="shared" si="2"/>
        <v>0</v>
      </c>
      <c r="G14" s="133">
        <f t="shared" si="2"/>
        <v>0</v>
      </c>
      <c r="H14" s="133">
        <f t="shared" si="2"/>
        <v>0</v>
      </c>
      <c r="I14" s="133">
        <f t="shared" si="2"/>
        <v>0</v>
      </c>
      <c r="J14" s="133">
        <f t="shared" si="2"/>
        <v>0</v>
      </c>
      <c r="K14" s="133">
        <f t="shared" si="2"/>
        <v>0</v>
      </c>
      <c r="L14" s="133">
        <f t="shared" si="2"/>
        <v>0</v>
      </c>
    </row>
    <row r="15" spans="1:12" s="5" customFormat="1" ht="15" customHeight="1" thickTop="1" thickBot="1">
      <c r="A15" s="26"/>
      <c r="B15" s="1071" t="s">
        <v>92</v>
      </c>
      <c r="C15" s="1120" t="s">
        <v>457</v>
      </c>
      <c r="D15" s="1220">
        <v>0</v>
      </c>
      <c r="E15" s="1221">
        <v>0</v>
      </c>
      <c r="F15" s="1221">
        <v>0</v>
      </c>
      <c r="G15" s="1032"/>
      <c r="H15" s="1032"/>
      <c r="I15" s="1032"/>
      <c r="J15" s="1032"/>
      <c r="K15" s="1032"/>
      <c r="L15" s="1033"/>
    </row>
    <row r="16" spans="1:12" s="5" customFormat="1" ht="16.05" customHeight="1" thickTop="1" thickBot="1">
      <c r="A16" s="26"/>
      <c r="B16" s="1059" t="s">
        <v>92</v>
      </c>
      <c r="C16" s="1060" t="s">
        <v>452</v>
      </c>
      <c r="D16" s="823" t="s">
        <v>484</v>
      </c>
      <c r="E16" s="823" t="s">
        <v>484</v>
      </c>
      <c r="F16" s="823" t="s">
        <v>484</v>
      </c>
      <c r="G16" s="823"/>
      <c r="H16" s="823"/>
      <c r="I16" s="823"/>
      <c r="J16" s="823"/>
      <c r="K16" s="823"/>
      <c r="L16" s="823"/>
    </row>
    <row r="17" spans="1:12" s="5" customFormat="1" ht="15" customHeight="1" thickTop="1" thickBot="1">
      <c r="A17" s="26"/>
      <c r="B17" s="1058" t="s">
        <v>92</v>
      </c>
      <c r="C17" s="1115" t="s">
        <v>54</v>
      </c>
      <c r="D17" s="1222">
        <v>12</v>
      </c>
      <c r="E17" s="1223">
        <v>12</v>
      </c>
      <c r="F17" s="1223">
        <v>12</v>
      </c>
      <c r="G17" s="1116"/>
      <c r="H17" s="1116"/>
      <c r="I17" s="1116"/>
      <c r="J17" s="1116"/>
      <c r="K17" s="1116"/>
      <c r="L17" s="1117"/>
    </row>
    <row r="18" spans="1:12" s="5" customFormat="1" ht="15" customHeight="1" thickTop="1" thickBot="1">
      <c r="A18" s="26"/>
      <c r="B18" s="1061"/>
      <c r="C18" s="1062">
        <f>+B2</f>
        <v>46023</v>
      </c>
      <c r="D18" s="1112">
        <f t="shared" ref="D18:L18" si="3">IF(D17="keine AfA",0,IF(D13&lt;&gt;"",+D13/12*D17,0))</f>
        <v>0</v>
      </c>
      <c r="E18" s="1113">
        <f t="shared" si="3"/>
        <v>0</v>
      </c>
      <c r="F18" s="1113">
        <f t="shared" si="3"/>
        <v>0</v>
      </c>
      <c r="G18" s="1113">
        <f t="shared" si="3"/>
        <v>0</v>
      </c>
      <c r="H18" s="1113">
        <f t="shared" si="3"/>
        <v>0</v>
      </c>
      <c r="I18" s="1113">
        <f t="shared" si="3"/>
        <v>0</v>
      </c>
      <c r="J18" s="1113">
        <f t="shared" si="3"/>
        <v>0</v>
      </c>
      <c r="K18" s="1113">
        <f t="shared" si="3"/>
        <v>0</v>
      </c>
      <c r="L18" s="1114">
        <f t="shared" si="3"/>
        <v>0</v>
      </c>
    </row>
    <row r="19" spans="1:12" s="187" customFormat="1" ht="12" customHeight="1" thickTop="1">
      <c r="A19" s="26"/>
      <c r="B19" s="1199">
        <f>SUM(D19:L19)</f>
        <v>0</v>
      </c>
      <c r="C19" s="1200" t="s">
        <v>455</v>
      </c>
      <c r="D19" s="1201">
        <f>IF(D16&lt;&gt;"Beginn",+D13-D18,0)</f>
        <v>0</v>
      </c>
      <c r="E19" s="1201">
        <f t="shared" ref="E19:L19" si="4">IF(E16&lt;&gt;"Beginn",+E13-E18,0)</f>
        <v>0</v>
      </c>
      <c r="F19" s="1201">
        <f t="shared" si="4"/>
        <v>0</v>
      </c>
      <c r="G19" s="1201">
        <f t="shared" si="4"/>
        <v>0</v>
      </c>
      <c r="H19" s="1201">
        <f t="shared" si="4"/>
        <v>0</v>
      </c>
      <c r="I19" s="1201">
        <f t="shared" si="4"/>
        <v>0</v>
      </c>
      <c r="J19" s="1201">
        <f t="shared" si="4"/>
        <v>0</v>
      </c>
      <c r="K19" s="1201">
        <f t="shared" si="4"/>
        <v>0</v>
      </c>
      <c r="L19" s="1201">
        <f t="shared" si="4"/>
        <v>0</v>
      </c>
    </row>
    <row r="20" spans="1:12" ht="3" customHeight="1"/>
    <row r="21" spans="1:12" ht="18" customHeight="1" thickBot="1">
      <c r="B21" s="1450" t="s">
        <v>453</v>
      </c>
      <c r="C21" s="1450"/>
    </row>
    <row r="22" spans="1:12" s="5" customFormat="1" ht="16.149999999999999" customHeight="1" thickTop="1">
      <c r="A22" s="26"/>
      <c r="B22" s="1462" t="s">
        <v>56</v>
      </c>
      <c r="C22" s="1463"/>
      <c r="D22" s="1466">
        <f>SUM(D23:L23)</f>
        <v>0</v>
      </c>
      <c r="E22" s="1467"/>
      <c r="F22" s="1467"/>
      <c r="G22" s="1467"/>
      <c r="H22" s="1467"/>
      <c r="I22" s="1467"/>
      <c r="J22" s="1467"/>
      <c r="K22" s="1467"/>
      <c r="L22" s="1468"/>
    </row>
    <row r="23" spans="1:12" s="5" customFormat="1" ht="15" customHeight="1" thickBot="1">
      <c r="A23" s="26"/>
      <c r="B23" s="1464"/>
      <c r="C23" s="1465"/>
      <c r="D23" s="1040">
        <f t="shared" ref="D23:L23" si="5">IF(D16="",0,IF(D16="wie Vorjahr",D7-D15,IF(D16="Beginn",+D7,IF(D16="Ende",+D7-D15,IF(D16="Übernahme",+D7-D15-D19,0)))))</f>
        <v>0</v>
      </c>
      <c r="E23" s="1041">
        <f t="shared" si="5"/>
        <v>0</v>
      </c>
      <c r="F23" s="1041">
        <f t="shared" si="5"/>
        <v>0</v>
      </c>
      <c r="G23" s="1041">
        <f t="shared" si="5"/>
        <v>0</v>
      </c>
      <c r="H23" s="1041">
        <f t="shared" si="5"/>
        <v>0</v>
      </c>
      <c r="I23" s="1041">
        <f t="shared" si="5"/>
        <v>0</v>
      </c>
      <c r="J23" s="1041">
        <f t="shared" si="5"/>
        <v>0</v>
      </c>
      <c r="K23" s="1041">
        <f t="shared" si="5"/>
        <v>0</v>
      </c>
      <c r="L23" s="1042">
        <f t="shared" si="5"/>
        <v>0</v>
      </c>
    </row>
    <row r="24" spans="1:12" s="5" customFormat="1" ht="15" customHeight="1" thickTop="1">
      <c r="A24" s="26"/>
      <c r="B24" s="1064"/>
      <c r="C24" s="1065">
        <f>+B2</f>
        <v>46023</v>
      </c>
      <c r="D24" s="1034">
        <f t="shared" ref="D24:L24" si="6">IF(D8&gt;0,D8,0)</f>
        <v>0</v>
      </c>
      <c r="E24" s="1035">
        <f t="shared" si="6"/>
        <v>0</v>
      </c>
      <c r="F24" s="1035">
        <f t="shared" si="6"/>
        <v>0</v>
      </c>
      <c r="G24" s="1035">
        <f t="shared" si="6"/>
        <v>0</v>
      </c>
      <c r="H24" s="1035">
        <f t="shared" si="6"/>
        <v>0</v>
      </c>
      <c r="I24" s="1035">
        <f t="shared" si="6"/>
        <v>0</v>
      </c>
      <c r="J24" s="1035">
        <f t="shared" si="6"/>
        <v>0</v>
      </c>
      <c r="K24" s="1035">
        <f t="shared" si="6"/>
        <v>0</v>
      </c>
      <c r="L24" s="1036">
        <f t="shared" si="6"/>
        <v>0</v>
      </c>
    </row>
    <row r="25" spans="1:12" s="5" customFormat="1" ht="15" customHeight="1">
      <c r="A25" s="26"/>
      <c r="B25" s="1066"/>
      <c r="C25" s="1067">
        <f>+B2</f>
        <v>46023</v>
      </c>
      <c r="D25" s="1037">
        <f>IF(D8&lt;0,+D8,0)</f>
        <v>0</v>
      </c>
      <c r="E25" s="1038">
        <f>IF(E8&lt;0,+E8,0)</f>
        <v>0</v>
      </c>
      <c r="F25" s="1038">
        <f>IF(F8&lt;0,+F8,0)</f>
        <v>0</v>
      </c>
      <c r="G25" s="1038">
        <f>IF(G8&lt;0,+G8,0)</f>
        <v>0</v>
      </c>
      <c r="H25" s="1038">
        <f>IF(H8&lt;0,+H8,0)</f>
        <v>0</v>
      </c>
      <c r="I25" s="1038"/>
      <c r="J25" s="1038">
        <f>IF(J8&lt;0,+J8,0)</f>
        <v>0</v>
      </c>
      <c r="K25" s="1038">
        <f>IF(K8&lt;0,+K8,0)</f>
        <v>0</v>
      </c>
      <c r="L25" s="1039">
        <f>IF(L8&lt;0,+L8,0)</f>
        <v>0</v>
      </c>
    </row>
    <row r="26" spans="1:12" s="5" customFormat="1" ht="15" customHeight="1">
      <c r="A26" s="26"/>
      <c r="B26" s="1136"/>
      <c r="C26" s="1137">
        <f>+B2</f>
        <v>46023</v>
      </c>
      <c r="D26" s="1037">
        <f t="shared" ref="D26:L26" si="7">IF(D18="",0,-D18)</f>
        <v>0</v>
      </c>
      <c r="E26" s="1038">
        <f t="shared" si="7"/>
        <v>0</v>
      </c>
      <c r="F26" s="1038">
        <f t="shared" si="7"/>
        <v>0</v>
      </c>
      <c r="G26" s="1038">
        <f t="shared" si="7"/>
        <v>0</v>
      </c>
      <c r="H26" s="1038">
        <f t="shared" si="7"/>
        <v>0</v>
      </c>
      <c r="I26" s="1038">
        <f t="shared" si="7"/>
        <v>0</v>
      </c>
      <c r="J26" s="1038">
        <f t="shared" si="7"/>
        <v>0</v>
      </c>
      <c r="K26" s="1038">
        <f t="shared" si="7"/>
        <v>0</v>
      </c>
      <c r="L26" s="1039">
        <f t="shared" si="7"/>
        <v>0</v>
      </c>
    </row>
    <row r="27" spans="1:12" s="5" customFormat="1" ht="15" customHeight="1">
      <c r="A27" s="26"/>
      <c r="B27" s="1050" t="s">
        <v>92</v>
      </c>
      <c r="C27" s="1068" t="s">
        <v>459</v>
      </c>
      <c r="D27" s="1224"/>
      <c r="E27" s="1225"/>
      <c r="F27" s="1225"/>
      <c r="G27" s="1048"/>
      <c r="H27" s="1048"/>
      <c r="I27" s="1048"/>
      <c r="J27" s="1048"/>
      <c r="K27" s="1048"/>
      <c r="L27" s="1049"/>
    </row>
    <row r="28" spans="1:12" s="5" customFormat="1" ht="15" customHeight="1" thickBot="1">
      <c r="A28" s="26"/>
      <c r="B28" s="1069" t="s">
        <v>92</v>
      </c>
      <c r="C28" s="1070" t="s">
        <v>456</v>
      </c>
      <c r="D28" s="1226"/>
      <c r="E28" s="1227"/>
      <c r="F28" s="1227"/>
      <c r="G28" s="1126"/>
      <c r="H28" s="1126"/>
      <c r="I28" s="1126"/>
      <c r="J28" s="1126"/>
      <c r="K28" s="1126"/>
      <c r="L28" s="1127"/>
    </row>
    <row r="29" spans="1:12" s="5" customFormat="1" ht="15" customHeight="1" thickTop="1">
      <c r="A29" s="26"/>
      <c r="B29" s="1469" t="s">
        <v>57</v>
      </c>
      <c r="C29" s="1470"/>
      <c r="D29" s="1043">
        <f t="shared" ref="D29:L29" si="8">IF(D3="",0,SUM(D23:D28))</f>
        <v>0</v>
      </c>
      <c r="E29" s="1044">
        <f t="shared" si="8"/>
        <v>0</v>
      </c>
      <c r="F29" s="1044">
        <f t="shared" si="8"/>
        <v>0</v>
      </c>
      <c r="G29" s="1044">
        <f t="shared" si="8"/>
        <v>0</v>
      </c>
      <c r="H29" s="1044">
        <f t="shared" si="8"/>
        <v>0</v>
      </c>
      <c r="I29" s="1044">
        <f t="shared" si="8"/>
        <v>0</v>
      </c>
      <c r="J29" s="1044">
        <f t="shared" si="8"/>
        <v>0</v>
      </c>
      <c r="K29" s="1044">
        <f t="shared" si="8"/>
        <v>0</v>
      </c>
      <c r="L29" s="1045">
        <f t="shared" si="8"/>
        <v>0</v>
      </c>
    </row>
    <row r="30" spans="1:12" s="5" customFormat="1" ht="15" customHeight="1" thickBot="1">
      <c r="A30" s="26"/>
      <c r="B30" s="1464"/>
      <c r="C30" s="1465"/>
      <c r="D30" s="1455">
        <f>SUM(D29:L29)</f>
        <v>0</v>
      </c>
      <c r="E30" s="1456"/>
      <c r="F30" s="1456"/>
      <c r="G30" s="1456"/>
      <c r="H30" s="1456"/>
      <c r="I30" s="1456"/>
      <c r="J30" s="1456"/>
      <c r="K30" s="1456"/>
      <c r="L30" s="1457"/>
    </row>
    <row r="31" spans="1:12" s="5" customFormat="1" ht="8" customHeight="1" thickTop="1" thickBot="1">
      <c r="A31" s="26"/>
    </row>
    <row r="32" spans="1:12" s="5" customFormat="1" ht="15" customHeight="1" thickTop="1" thickBot="1">
      <c r="A32" s="26"/>
      <c r="B32" s="1451" t="s">
        <v>458</v>
      </c>
      <c r="C32" s="1452"/>
      <c r="D32" s="1072">
        <f t="shared" ref="D32:L32" si="9">+D15+D18+D19-D27-D28</f>
        <v>0</v>
      </c>
      <c r="E32" s="1073">
        <f t="shared" si="9"/>
        <v>0</v>
      </c>
      <c r="F32" s="1073">
        <f t="shared" si="9"/>
        <v>0</v>
      </c>
      <c r="G32" s="1073">
        <f t="shared" si="9"/>
        <v>0</v>
      </c>
      <c r="H32" s="1073">
        <f t="shared" si="9"/>
        <v>0</v>
      </c>
      <c r="I32" s="1073">
        <f t="shared" si="9"/>
        <v>0</v>
      </c>
      <c r="J32" s="1073">
        <f t="shared" si="9"/>
        <v>0</v>
      </c>
      <c r="K32" s="1073">
        <f t="shared" si="9"/>
        <v>0</v>
      </c>
      <c r="L32" s="1074">
        <f t="shared" si="9"/>
        <v>0</v>
      </c>
    </row>
    <row r="33" spans="1:12" ht="12" customHeight="1" thickTop="1">
      <c r="B33" s="1075"/>
      <c r="C33" s="1075"/>
      <c r="D33" s="1076"/>
      <c r="E33" s="1076"/>
      <c r="F33" s="1077"/>
      <c r="G33" s="1078"/>
      <c r="H33" s="1078"/>
      <c r="I33" s="1078"/>
      <c r="J33" s="1078"/>
      <c r="K33" s="1079"/>
      <c r="L33" s="1080"/>
    </row>
    <row r="34" spans="1:12" ht="3" customHeight="1"/>
    <row r="35" spans="1:12" s="1083" customFormat="1" ht="18" customHeight="1" thickBot="1">
      <c r="A35" s="1081"/>
      <c r="B35" s="1449" t="s">
        <v>416</v>
      </c>
      <c r="C35" s="1449"/>
      <c r="D35" s="1082" t="str">
        <f t="shared" ref="D35:L35" si="10">+D3</f>
        <v>Boden</v>
      </c>
      <c r="E35" s="1082" t="str">
        <f t="shared" si="10"/>
        <v>Wohnung</v>
      </c>
      <c r="F35" s="1082" t="str">
        <f t="shared" si="10"/>
        <v>Gut</v>
      </c>
      <c r="G35" s="1082">
        <f t="shared" si="10"/>
        <v>0</v>
      </c>
      <c r="H35" s="1082">
        <f t="shared" si="10"/>
        <v>0</v>
      </c>
      <c r="I35" s="1082">
        <f t="shared" si="10"/>
        <v>0</v>
      </c>
      <c r="J35" s="1082">
        <f t="shared" si="10"/>
        <v>0</v>
      </c>
      <c r="K35" s="1082">
        <f t="shared" si="10"/>
        <v>0</v>
      </c>
      <c r="L35" s="1082">
        <f t="shared" si="10"/>
        <v>0</v>
      </c>
    </row>
    <row r="36" spans="1:12" s="5" customFormat="1" ht="15" customHeight="1" thickTop="1" thickBot="1">
      <c r="A36" s="26"/>
      <c r="B36" s="1123" t="s">
        <v>155</v>
      </c>
      <c r="C36" s="1124">
        <f>+B2</f>
        <v>46023</v>
      </c>
      <c r="D36" s="1121">
        <f>+D26+D27+D28</f>
        <v>0</v>
      </c>
      <c r="E36" s="1122">
        <f t="shared" ref="E36:L36" si="11">+E26+E27+E28</f>
        <v>0</v>
      </c>
      <c r="F36" s="1122">
        <f t="shared" si="11"/>
        <v>0</v>
      </c>
      <c r="G36" s="1122">
        <f t="shared" si="11"/>
        <v>0</v>
      </c>
      <c r="H36" s="1122">
        <f t="shared" si="11"/>
        <v>0</v>
      </c>
      <c r="I36" s="1122">
        <f t="shared" si="11"/>
        <v>0</v>
      </c>
      <c r="J36" s="1122">
        <f t="shared" si="11"/>
        <v>0</v>
      </c>
      <c r="K36" s="1122">
        <f t="shared" si="11"/>
        <v>0</v>
      </c>
      <c r="L36" s="1125">
        <f t="shared" si="11"/>
        <v>0</v>
      </c>
    </row>
    <row r="37" spans="1:12" s="5" customFormat="1" ht="15" customHeight="1" thickTop="1">
      <c r="A37" s="4"/>
      <c r="B37" s="1084"/>
      <c r="C37" s="1085" t="s">
        <v>421</v>
      </c>
      <c r="D37" s="1086">
        <f t="shared" ref="D37:L37" si="12">IF(D4=$C$37,+D36,0)</f>
        <v>0</v>
      </c>
      <c r="E37" s="1087">
        <f t="shared" si="12"/>
        <v>0</v>
      </c>
      <c r="F37" s="1087">
        <f t="shared" si="12"/>
        <v>0</v>
      </c>
      <c r="G37" s="1087">
        <f t="shared" si="12"/>
        <v>0</v>
      </c>
      <c r="H37" s="1087">
        <f t="shared" si="12"/>
        <v>0</v>
      </c>
      <c r="I37" s="1087">
        <f t="shared" si="12"/>
        <v>0</v>
      </c>
      <c r="J37" s="1087">
        <f t="shared" si="12"/>
        <v>0</v>
      </c>
      <c r="K37" s="1087">
        <f t="shared" si="12"/>
        <v>0</v>
      </c>
      <c r="L37" s="1088">
        <f t="shared" si="12"/>
        <v>0</v>
      </c>
    </row>
    <row r="38" spans="1:12" s="1094" customFormat="1" ht="15" customHeight="1" thickBot="1">
      <c r="A38" s="4"/>
      <c r="B38" s="1089"/>
      <c r="C38" s="1090" t="s">
        <v>420</v>
      </c>
      <c r="D38" s="1091">
        <f t="shared" ref="D38:L38" si="13">IF(D4=$C$38,+D36,0)</f>
        <v>0</v>
      </c>
      <c r="E38" s="1092">
        <f t="shared" si="13"/>
        <v>0</v>
      </c>
      <c r="F38" s="1092">
        <f t="shared" si="13"/>
        <v>0</v>
      </c>
      <c r="G38" s="1092">
        <f t="shared" si="13"/>
        <v>0</v>
      </c>
      <c r="H38" s="1092">
        <f t="shared" si="13"/>
        <v>0</v>
      </c>
      <c r="I38" s="1092">
        <f t="shared" si="13"/>
        <v>0</v>
      </c>
      <c r="J38" s="1092">
        <f t="shared" si="13"/>
        <v>0</v>
      </c>
      <c r="K38" s="1092">
        <f t="shared" si="13"/>
        <v>0</v>
      </c>
      <c r="L38" s="1093">
        <f t="shared" si="13"/>
        <v>0</v>
      </c>
    </row>
    <row r="39" spans="1:12" ht="15" customHeight="1" thickTop="1" thickBot="1">
      <c r="B39" s="1453">
        <f>+B2</f>
        <v>46023</v>
      </c>
      <c r="C39" s="1454"/>
      <c r="D39" s="1095">
        <f>+D40+D41</f>
        <v>0</v>
      </c>
      <c r="E39" s="1458" t="str">
        <f>IF(D39=0,"",IF(L39=1," Die AfA kann nicht von der Steuer abgesetzt werden!",IF(L39=3," Die AfA kann nur teilweise von der Steuer abgesetzt werden!",IF(L39=2," Die AfA kann von der Steuer abgesetzt werden!",""))))</f>
        <v/>
      </c>
      <c r="F39" s="1458"/>
      <c r="G39" s="1458"/>
      <c r="H39" s="1458"/>
      <c r="I39" s="1458"/>
      <c r="J39" s="1331">
        <f>COUNTIF(B40:B41,"ü")</f>
        <v>2</v>
      </c>
      <c r="K39" s="1332">
        <f>COUNTIF(B40:B41,"x")</f>
        <v>0</v>
      </c>
      <c r="L39" s="1333">
        <f>IF(AND(J39=0,K39&lt;&gt;0),1,IF(AND(J39&lt;&gt;0,K39=0),2,IF(AND(J39&lt;&gt;0,K39&lt;&gt;0),3,0)))</f>
        <v>2</v>
      </c>
    </row>
    <row r="40" spans="1:12" ht="15" customHeight="1" thickTop="1" thickBot="1">
      <c r="B40" s="1330" t="s">
        <v>14</v>
      </c>
      <c r="C40" s="1138" t="str">
        <f>+C37</f>
        <v>Gebäude</v>
      </c>
      <c r="D40" s="1096">
        <f>IF(B40="x",0,SUM(D37:L37))</f>
        <v>0</v>
      </c>
      <c r="E40" s="1097" t="s">
        <v>417</v>
      </c>
      <c r="F40" s="1097"/>
      <c r="G40" s="1097" t="str">
        <f>+'EkSt-V'!E21</f>
        <v>AfA Gebäude</v>
      </c>
      <c r="H40" s="1097"/>
      <c r="I40" s="1228" t="str">
        <f>IF(B40="x","Diese AfA ist nicht absetzbar!","")</f>
        <v/>
      </c>
      <c r="J40" s="1097"/>
      <c r="K40" s="1230" t="str">
        <f>IF('04_A'!I49&lt;&gt;'18_Objekte'!D40,"korrigieren!","")</f>
        <v/>
      </c>
      <c r="L40" s="1098" t="s">
        <v>137</v>
      </c>
    </row>
    <row r="41" spans="1:12" ht="15" customHeight="1" thickTop="1" thickBot="1">
      <c r="B41" s="1330" t="s">
        <v>14</v>
      </c>
      <c r="C41" s="1139" t="str">
        <f>+C38</f>
        <v>Wirtschaftsgut</v>
      </c>
      <c r="D41" s="1099">
        <f>IF(B41="x",0,SUM(D38:L38))</f>
        <v>0</v>
      </c>
      <c r="E41" s="1100" t="s">
        <v>418</v>
      </c>
      <c r="F41" s="1100"/>
      <c r="G41" s="1100" t="str">
        <f>+'EkSt-V'!E24</f>
        <v>AfA Wirtschaftsgüter</v>
      </c>
      <c r="H41" s="1100"/>
      <c r="I41" s="1229" t="str">
        <f>IF(B41="x","Diese AfA ist nicht absetzbar!","")</f>
        <v/>
      </c>
      <c r="J41" s="1100"/>
      <c r="K41" s="1231" t="str">
        <f>IF('05_W'!I49&lt;&gt;'18_Objekte'!D41,"korrigieren!","")</f>
        <v/>
      </c>
      <c r="L41" s="1101" t="s">
        <v>137</v>
      </c>
    </row>
    <row r="42" spans="1:12" ht="10.050000000000001" customHeight="1" thickTop="1">
      <c r="B42" s="1102"/>
      <c r="C42" s="1103"/>
      <c r="D42" s="1104"/>
      <c r="E42" s="1105"/>
      <c r="F42" s="1106"/>
      <c r="G42" s="1105"/>
      <c r="H42" s="1106"/>
      <c r="I42" s="1106"/>
      <c r="J42" s="1106"/>
      <c r="K42" s="1106"/>
      <c r="L42" s="1107"/>
    </row>
  </sheetData>
  <sheetProtection sheet="1" formatCells="0" autoFilter="0"/>
  <mergeCells count="11">
    <mergeCell ref="E2:J2"/>
    <mergeCell ref="B2:C2"/>
    <mergeCell ref="B22:C23"/>
    <mergeCell ref="D22:L22"/>
    <mergeCell ref="B29:C30"/>
    <mergeCell ref="B35:C35"/>
    <mergeCell ref="B21:C21"/>
    <mergeCell ref="B32:C32"/>
    <mergeCell ref="B39:C39"/>
    <mergeCell ref="D30:L30"/>
    <mergeCell ref="E39:I39"/>
  </mergeCells>
  <conditionalFormatting sqref="B40:B41">
    <cfRule type="expression" dxfId="86" priority="3">
      <formula>AND(B40="",D40&lt;&gt;0)</formula>
    </cfRule>
    <cfRule type="cellIs" dxfId="85" priority="5" operator="equal">
      <formula>"ü"</formula>
    </cfRule>
    <cfRule type="cellIs" dxfId="84" priority="8" operator="equal">
      <formula>"x"</formula>
    </cfRule>
  </conditionalFormatting>
  <conditionalFormatting sqref="C19">
    <cfRule type="expression" dxfId="83" priority="19">
      <formula>$B$19=0</formula>
    </cfRule>
  </conditionalFormatting>
  <conditionalFormatting sqref="D39">
    <cfRule type="expression" dxfId="82" priority="2396">
      <formula>$B$40+$B$41&gt;0</formula>
    </cfRule>
    <cfRule type="cellIs" dxfId="81" priority="2397" operator="equal">
      <formula>0</formula>
    </cfRule>
  </conditionalFormatting>
  <conditionalFormatting sqref="D13:L13">
    <cfRule type="expression" dxfId="78" priority="29">
      <formula>D3=""</formula>
    </cfRule>
  </conditionalFormatting>
  <conditionalFormatting sqref="D15:L15">
    <cfRule type="expression" dxfId="77" priority="13">
      <formula>AND(D3="",D15&lt;&gt;"")</formula>
    </cfRule>
    <cfRule type="expression" dxfId="76" priority="14">
      <formula>AND(D3&lt;&gt;"",D15="")</formula>
    </cfRule>
  </conditionalFormatting>
  <conditionalFormatting sqref="D16:L16">
    <cfRule type="expression" dxfId="75" priority="18">
      <formula>AND(D3="",D16&lt;&gt;"")</formula>
    </cfRule>
    <cfRule type="expression" dxfId="74" priority="17">
      <formula>AND(D3&lt;&gt;"",D16="")</formula>
    </cfRule>
  </conditionalFormatting>
  <conditionalFormatting sqref="D17:L17">
    <cfRule type="expression" dxfId="73" priority="15">
      <formula>AND(D16&lt;&gt;"",D17="")</formula>
    </cfRule>
    <cfRule type="expression" dxfId="72" priority="16">
      <formula>AND(D16="",D17&lt;&gt;"")</formula>
    </cfRule>
  </conditionalFormatting>
  <conditionalFormatting sqref="D18:L18">
    <cfRule type="expression" dxfId="71" priority="28">
      <formula>D3=""</formula>
    </cfRule>
  </conditionalFormatting>
  <conditionalFormatting sqref="D19:L19">
    <cfRule type="cellIs" dxfId="70" priority="20" operator="equal">
      <formula>0</formula>
    </cfRule>
  </conditionalFormatting>
  <conditionalFormatting sqref="D23:L23">
    <cfRule type="cellIs" dxfId="69" priority="43" operator="equal">
      <formula>0</formula>
    </cfRule>
  </conditionalFormatting>
  <conditionalFormatting sqref="D24:L26">
    <cfRule type="cellIs" dxfId="68" priority="32" operator="equal">
      <formula>0</formula>
    </cfRule>
  </conditionalFormatting>
  <conditionalFormatting sqref="D27:L27">
    <cfRule type="cellIs" dxfId="67" priority="11" operator="greaterThan">
      <formula>0</formula>
    </cfRule>
  </conditionalFormatting>
  <conditionalFormatting sqref="D29:L29">
    <cfRule type="cellIs" dxfId="66" priority="31" operator="equal">
      <formula>0</formula>
    </cfRule>
  </conditionalFormatting>
  <conditionalFormatting sqref="D32:L32">
    <cfRule type="expression" dxfId="65" priority="27">
      <formula>D3=""</formula>
    </cfRule>
  </conditionalFormatting>
  <conditionalFormatting sqref="D35:L35">
    <cfRule type="cellIs" dxfId="64" priority="23" operator="equal">
      <formula>0</formula>
    </cfRule>
  </conditionalFormatting>
  <conditionalFormatting sqref="D36:L36">
    <cfRule type="cellIs" dxfId="63" priority="22" operator="equal">
      <formula>0</formula>
    </cfRule>
  </conditionalFormatting>
  <conditionalFormatting sqref="D37:L38">
    <cfRule type="cellIs" dxfId="62" priority="24" operator="equal">
      <formula>0</formula>
    </cfRule>
  </conditionalFormatting>
  <conditionalFormatting sqref="D40:L40">
    <cfRule type="expression" dxfId="61" priority="40">
      <formula>SUM($D$37:$L$37)=0</formula>
    </cfRule>
  </conditionalFormatting>
  <conditionalFormatting sqref="D40:L41">
    <cfRule type="expression" dxfId="60" priority="2398">
      <formula>B40&lt;&gt;"ü"</formula>
    </cfRule>
  </conditionalFormatting>
  <conditionalFormatting sqref="D41:L41">
    <cfRule type="expression" dxfId="59" priority="44">
      <formula>SUM($D$38:$L$38)=0</formula>
    </cfRule>
  </conditionalFormatting>
  <conditionalFormatting sqref="E39 I39">
    <cfRule type="expression" dxfId="58" priority="2399">
      <formula>$L$39=1</formula>
    </cfRule>
    <cfRule type="expression" dxfId="57" priority="10">
      <formula>$L$39=3</formula>
    </cfRule>
  </conditionalFormatting>
  <conditionalFormatting sqref="E40:L40">
    <cfRule type="expression" dxfId="56" priority="6">
      <formula>$K$40="korrigieren!"</formula>
    </cfRule>
  </conditionalFormatting>
  <conditionalFormatting sqref="E41:L41">
    <cfRule type="expression" dxfId="55" priority="2">
      <formula>$K$41="korrigieren!"</formula>
    </cfRule>
  </conditionalFormatting>
  <conditionalFormatting sqref="I40:I41">
    <cfRule type="expression" dxfId="54" priority="1">
      <formula>B40="x"</formula>
    </cfRule>
  </conditionalFormatting>
  <dataValidations count="6">
    <dataValidation type="list" allowBlank="1" showInputMessage="1" showErrorMessage="1" sqref="D11:L11" xr:uid="{567E506B-9D80-4B3B-BEEB-4AAE08DE373D}">
      <formula1>"linear,degressiv,keine AfA"</formula1>
    </dataValidation>
    <dataValidation type="list" allowBlank="1" showInputMessage="1" showErrorMessage="1" sqref="B37:B38" xr:uid="{C47E78C6-20C1-439E-8AAA-3C858F295B25}">
      <formula1>"Grundstück,Gebäude,Wirtschaftsgut,GWG"</formula1>
    </dataValidation>
    <dataValidation type="list" allowBlank="1" showInputMessage="1" showErrorMessage="1" sqref="D17:L17" xr:uid="{0242618C-9512-4E40-829C-745FED436A7B}">
      <formula1>"12,11,10,9,8,7,6,5,4,3,2,1,0,keine AfA"</formula1>
    </dataValidation>
    <dataValidation type="list" allowBlank="1" showInputMessage="1" showErrorMessage="1" sqref="B40:B41" xr:uid="{D9D7EE3A-8A3D-4DE2-9133-A81562D3E75E}">
      <formula1>"ü,x"</formula1>
    </dataValidation>
    <dataValidation type="list" allowBlank="1" showInputMessage="1" showErrorMessage="1" sqref="D4:L4" xr:uid="{DC19CF61-DD6A-41D4-9358-FAD3E37B42A5}">
      <formula1>"Grundstück,Gebäude,Wirtschaftsgut"</formula1>
    </dataValidation>
    <dataValidation type="list" allowBlank="1" showInputMessage="1" showErrorMessage="1" sqref="D16:L16" xr:uid="{DC82FA57-BA61-4E1D-9177-92D526911D4F}">
      <formula1>"wie Vorjahr,Übernahme,Beginn,Ende "</formula1>
    </dataValidation>
  </dataValidations>
  <hyperlinks>
    <hyperlink ref="L2" location="'EkSt-V'!A1" display="Anlage V" xr:uid="{1945585F-DE7C-4BB0-9AF5-8F139DC30114}"/>
  </hyperlinks>
  <printOptions horizontalCentered="1"/>
  <pageMargins left="0" right="0" top="0" bottom="0.31496062992125984" header="0" footer="0"/>
  <pageSetup paperSize="9" orientation="landscape" r:id="rId1"/>
  <headerFooter>
    <oddFooter>&amp;L&amp;"Arial,Standard"&amp;8Datei: &amp;Z&amp;F/&amp;A&amp;C&amp;"Arial,Standard"&amp;8
&amp;R&amp;"Arial,Standard"&amp;8Druck: &amp;D, 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388B53D3-2641-4D10-BA56-963EA66A6687}">
            <xm:f>'04_A'!$G$49&lt;&gt;$D$40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7" id="{B1E84E82-336E-49AF-B9EB-140C208F4F47}">
            <xm:f>'05_W'!$G$49&lt;&gt;$D$41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D41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B0AE-7537-4BB2-9B9B-C9561D8459C0}">
  <sheetPr>
    <tabColor theme="6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K65" sqref="K65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6" t="s">
        <v>72</v>
      </c>
      <c r="C2" s="1384" t="str">
        <f>+'EkSt-V'!E16</f>
        <v>Mieteinnahmen</v>
      </c>
      <c r="D2" s="1385"/>
      <c r="E2" s="1385"/>
      <c r="F2" s="1385"/>
      <c r="G2" s="1385"/>
      <c r="H2" s="1386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29</v>
      </c>
      <c r="H3" s="148" t="s">
        <v>1</v>
      </c>
      <c r="I3" s="92" t="s">
        <v>46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22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162"/>
      <c r="F10" s="232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5"/>
      <c r="C11" s="161"/>
      <c r="D11" s="772"/>
      <c r="E11" s="162"/>
      <c r="F11" s="232"/>
      <c r="G11" s="233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2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7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242"/>
      <c r="H17" s="234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ref="I23:I24" si="1">+I22+H23+G23</f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1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ref="I25:I26" si="2">+I24+H25+G25</f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2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ref="I27:I28" si="3">+I26+H27+G27</f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3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ref="I29:I45" si="4">+I28+H29+G29</f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4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4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4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4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4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4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4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4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4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4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4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4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4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4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4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4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5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5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1" t="str">
        <f>IF(A49=0,"Zeilen einfügen","bis hierher ziehen!")</f>
        <v>Zeilen einfügen</v>
      </c>
      <c r="C48" s="1381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>
        <f>I49-D49</f>
        <v>0</v>
      </c>
      <c r="D49" s="716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82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83"/>
      <c r="J50" s="25" t="s">
        <v>11</v>
      </c>
    </row>
    <row r="51" spans="1:10" ht="15.75" thickTop="1"/>
  </sheetData>
  <mergeCells count="3">
    <mergeCell ref="B48:C48"/>
    <mergeCell ref="I49:I50"/>
    <mergeCell ref="C2:H2"/>
  </mergeCells>
  <phoneticPr fontId="188" type="noConversion"/>
  <conditionalFormatting sqref="A3:A47 J3:J47">
    <cfRule type="cellIs" dxfId="585" priority="14" operator="equal">
      <formula>""</formula>
    </cfRule>
  </conditionalFormatting>
  <conditionalFormatting sqref="A4:A47">
    <cfRule type="expression" dxfId="584" priority="20">
      <formula>ISERROR(I4)</formula>
    </cfRule>
  </conditionalFormatting>
  <conditionalFormatting sqref="A48:C48">
    <cfRule type="expression" dxfId="583" priority="21">
      <formula>$A$49&lt;&gt;0</formula>
    </cfRule>
  </conditionalFormatting>
  <conditionalFormatting sqref="B4:B47">
    <cfRule type="cellIs" dxfId="582" priority="2310" operator="equal">
      <formula>"X"</formula>
    </cfRule>
    <cfRule type="cellIs" dxfId="581" priority="2311" stopIfTrue="1" operator="equal">
      <formula>""</formula>
    </cfRule>
  </conditionalFormatting>
  <conditionalFormatting sqref="B4:H47">
    <cfRule type="expression" dxfId="578" priority="12">
      <formula>$B$49="X"</formula>
    </cfRule>
  </conditionalFormatting>
  <conditionalFormatting sqref="B4:I47">
    <cfRule type="expression" dxfId="577" priority="1814">
      <formula>AND($B$49="X",B4&lt;&gt;0)</formula>
    </cfRule>
  </conditionalFormatting>
  <conditionalFormatting sqref="C49">
    <cfRule type="cellIs" dxfId="576" priority="3" operator="lessThan">
      <formula>0</formula>
    </cfRule>
    <cfRule type="cellIs" dxfId="575" priority="4" operator="greaterThan">
      <formula>0</formula>
    </cfRule>
  </conditionalFormatting>
  <conditionalFormatting sqref="C4:D47">
    <cfRule type="expression" dxfId="574" priority="28">
      <formula>AND($B4&lt;&gt;"",$C4="")</formula>
    </cfRule>
  </conditionalFormatting>
  <conditionalFormatting sqref="C50:D50">
    <cfRule type="expression" dxfId="573" priority="8">
      <formula>$C$50=0</formula>
    </cfRule>
  </conditionalFormatting>
  <conditionalFormatting sqref="D3">
    <cfRule type="cellIs" dxfId="572" priority="2" operator="notEqual">
      <formula>""</formula>
    </cfRule>
  </conditionalFormatting>
  <conditionalFormatting sqref="D49">
    <cfRule type="expression" dxfId="571" priority="47">
      <formula>$B$50=0</formula>
    </cfRule>
  </conditionalFormatting>
  <conditionalFormatting sqref="D48:I48">
    <cfRule type="expression" dxfId="570" priority="17">
      <formula>$A$49&lt;&gt;0</formula>
    </cfRule>
  </conditionalFormatting>
  <conditionalFormatting sqref="E49:F49">
    <cfRule type="expression" dxfId="569" priority="9">
      <formula>$E$49=0</formula>
    </cfRule>
  </conditionalFormatting>
  <conditionalFormatting sqref="E50:F50">
    <cfRule type="expression" dxfId="568" priority="6">
      <formula>$E$50=0</formula>
    </cfRule>
  </conditionalFormatting>
  <conditionalFormatting sqref="F3">
    <cfRule type="expression" dxfId="567" priority="1">
      <formula>$A$2=1</formula>
    </cfRule>
  </conditionalFormatting>
  <conditionalFormatting sqref="G50:H50">
    <cfRule type="expression" dxfId="566" priority="5">
      <formula>$G$50=0</formula>
    </cfRule>
  </conditionalFormatting>
  <conditionalFormatting sqref="I4:I47">
    <cfRule type="expression" dxfId="565" priority="7">
      <formula>$B$49="X"</formula>
    </cfRule>
    <cfRule type="expression" dxfId="564" priority="381">
      <formula>B4=""</formula>
    </cfRule>
  </conditionalFormatting>
  <conditionalFormatting sqref="J4:J47">
    <cfRule type="expression" dxfId="563" priority="18">
      <formula>ISERROR(I4)</formula>
    </cfRule>
  </conditionalFormatting>
  <conditionalFormatting sqref="J48">
    <cfRule type="expression" dxfId="562" priority="15">
      <formula>$A$49&lt;&gt;0</formula>
    </cfRule>
  </conditionalFormatting>
  <dataValidations count="1">
    <dataValidation type="list" allowBlank="1" showInputMessage="1" showErrorMessage="1" sqref="B49" xr:uid="{BFC08839-AF8F-4523-B789-06A26F0512D9}">
      <formula1>"x,ü"</formula1>
    </dataValidation>
  </dataValidations>
  <hyperlinks>
    <hyperlink ref="I2" location="'EkSt-V'!A1" display="Anlage V" xr:uid="{E2304AFF-9CF3-40C1-BC02-14021C84BE40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12" operator="lessThan" id="{E132E106-B6AC-49C7-B0E0-70CCAEE90EB7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13" operator="greaterThan" id="{824CFD2E-5EB1-423D-ADB3-B3C307F7C412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CEDECD-E1F6-4197-BB1C-B6368E9D107F}">
          <x14:formula1>
            <xm:f>'17_Invest'!$C$50:$C$52</xm:f>
          </x14:formula1>
          <xm:sqref>F4:F13 F15:F47</xm:sqref>
        </x14:dataValidation>
        <x14:dataValidation type="list" allowBlank="1" showInputMessage="1" showErrorMessage="1" xr:uid="{CA717981-0BC4-449D-A3D6-1345C4E37463}">
          <x14:formula1>
            <xm:f>'17_Invest'!$C$50:$C$53</xm:f>
          </x14:formula1>
          <xm:sqref>F14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F63B-7E01-4EC9-BCB9-614CC0934040}">
  <sheetPr>
    <tabColor rgb="FF002060"/>
    <pageSetUpPr autoPageBreaks="0"/>
  </sheetPr>
  <dimension ref="A1:J63"/>
  <sheetViews>
    <sheetView showGridLines="0" showRowColHeaders="0" zoomScaleNormal="100" workbookViewId="0">
      <pane ySplit="3" topLeftCell="A4" activePane="bottomLeft" state="frozen"/>
      <selection pane="bottomLeft" activeCell="A4" sqref="A4"/>
    </sheetView>
  </sheetViews>
  <sheetFormatPr baseColWidth="10" defaultColWidth="9.77734375" defaultRowHeight="13.5"/>
  <cols>
    <col min="1" max="1" width="0.6640625" style="72" customWidth="1"/>
    <col min="2" max="2" width="1.88671875" style="81" customWidth="1"/>
    <col min="3" max="3" width="19.109375" style="75" customWidth="1"/>
    <col min="4" max="4" width="10.88671875" style="75" customWidth="1"/>
    <col min="5" max="5" width="6.609375" style="76" customWidth="1"/>
    <col min="6" max="6" width="11.109375" style="77" customWidth="1"/>
    <col min="7" max="7" width="10.77734375" style="78" customWidth="1"/>
    <col min="8" max="8" width="10.77734375" style="79" customWidth="1"/>
    <col min="9" max="9" width="12.83203125" style="80" customWidth="1"/>
    <col min="10" max="10" width="2.109375" style="967" customWidth="1"/>
    <col min="11" max="11" width="1.609375" style="42" customWidth="1"/>
    <col min="12" max="16384" width="9.77734375" style="42"/>
  </cols>
  <sheetData>
    <row r="1" spans="1:10" s="59" customFormat="1" ht="4.1500000000000004" customHeight="1" thickBot="1">
      <c r="A1" s="149"/>
      <c r="B1" s="58"/>
      <c r="E1" s="58"/>
      <c r="F1" s="60"/>
      <c r="G1" s="61"/>
      <c r="H1" s="62"/>
      <c r="I1" s="59" t="e">
        <f>+#REF!</f>
        <v>#REF!</v>
      </c>
      <c r="J1" s="966"/>
    </row>
    <row r="2" spans="1:10" s="64" customFormat="1" ht="23.1" customHeight="1" thickTop="1">
      <c r="B2" s="1481">
        <f>+'EkSt-V'!G5</f>
        <v>46090</v>
      </c>
      <c r="C2" s="1482"/>
      <c r="D2" s="1485">
        <f>+'EkSt-V'!G3</f>
        <v>46023</v>
      </c>
      <c r="E2" s="1485"/>
      <c r="F2" s="1485"/>
      <c r="G2" s="1485"/>
      <c r="H2" s="1006" t="s">
        <v>324</v>
      </c>
      <c r="I2" s="1007" t="s">
        <v>203</v>
      </c>
      <c r="J2" s="1018" t="s">
        <v>394</v>
      </c>
    </row>
    <row r="3" spans="1:10" s="74" customFormat="1" ht="15.5" customHeight="1" thickBot="1">
      <c r="B3" s="1492">
        <f>+D4</f>
        <v>46023</v>
      </c>
      <c r="C3" s="1493"/>
      <c r="D3" s="1008">
        <f>+I4</f>
        <v>0</v>
      </c>
      <c r="E3" s="1009">
        <f>+H4-12*D3</f>
        <v>2</v>
      </c>
      <c r="F3" s="1010" t="str">
        <f>IF(E3=1,"Monat","Monate")</f>
        <v>Monate</v>
      </c>
      <c r="G3" s="1011" t="s">
        <v>439</v>
      </c>
      <c r="H3" s="1012">
        <f>+'EkSt-V'!G3</f>
        <v>46023</v>
      </c>
      <c r="I3" s="1013">
        <f>EOMONTH(H3,11)</f>
        <v>46387</v>
      </c>
      <c r="J3" s="967" t="s">
        <v>11</v>
      </c>
    </row>
    <row r="4" spans="1:10" s="747" customFormat="1" ht="7.05" customHeight="1" thickTop="1" thickBot="1">
      <c r="A4" s="739"/>
      <c r="B4" s="740"/>
      <c r="C4" s="740" t="s">
        <v>373</v>
      </c>
      <c r="D4" s="741">
        <f>+E47</f>
        <v>46023</v>
      </c>
      <c r="E4" s="742">
        <f>+'EkSt-V'!G5</f>
        <v>46090</v>
      </c>
      <c r="F4" s="743" t="s">
        <v>374</v>
      </c>
      <c r="G4" s="744">
        <f>E4-E47</f>
        <v>67</v>
      </c>
      <c r="H4" s="745">
        <f>INT(G4/365.25*12)</f>
        <v>2</v>
      </c>
      <c r="I4" s="746">
        <f>INT(+H4/12)</f>
        <v>0</v>
      </c>
      <c r="J4" s="967" t="s">
        <v>11</v>
      </c>
    </row>
    <row r="5" spans="1:10" ht="15.5" customHeight="1" thickTop="1" thickBot="1">
      <c r="B5" s="863" t="s">
        <v>366</v>
      </c>
      <c r="C5" s="858"/>
      <c r="D5" s="859"/>
      <c r="E5" s="860"/>
      <c r="F5" s="861" t="s">
        <v>148</v>
      </c>
      <c r="G5" s="976" t="s">
        <v>133</v>
      </c>
      <c r="H5" s="982" t="s">
        <v>129</v>
      </c>
      <c r="I5" s="862" t="s">
        <v>139</v>
      </c>
      <c r="J5" s="967" t="s">
        <v>139</v>
      </c>
    </row>
    <row r="6" spans="1:10" ht="15.5" customHeight="1" thickTop="1">
      <c r="B6" s="911"/>
      <c r="C6" s="912" t="s">
        <v>426</v>
      </c>
      <c r="D6" s="1498"/>
      <c r="E6" s="1499"/>
      <c r="F6" s="913">
        <f>+'18_Objekte'!D22</f>
        <v>0</v>
      </c>
      <c r="G6" s="981">
        <f>SUM('18_Objekte'!D24:L25)</f>
        <v>0</v>
      </c>
      <c r="H6" s="914"/>
      <c r="I6" s="1486">
        <f>SUM(F6:H8)</f>
        <v>0</v>
      </c>
      <c r="J6" s="967" t="s">
        <v>139</v>
      </c>
    </row>
    <row r="7" spans="1:10" ht="15.5" customHeight="1">
      <c r="B7" s="905"/>
      <c r="C7" s="1494" t="s">
        <v>128</v>
      </c>
      <c r="D7" s="1494"/>
      <c r="E7" s="1495"/>
      <c r="F7" s="906"/>
      <c r="G7" s="907"/>
      <c r="H7" s="969">
        <f>SUM('18_Objekte'!D37:L37)</f>
        <v>0</v>
      </c>
      <c r="I7" s="1486"/>
      <c r="J7" s="967" t="s">
        <v>139</v>
      </c>
    </row>
    <row r="8" spans="1:10" ht="15.5" customHeight="1" thickBot="1">
      <c r="B8" s="908"/>
      <c r="C8" s="1496" t="s">
        <v>130</v>
      </c>
      <c r="D8" s="1496"/>
      <c r="E8" s="1497"/>
      <c r="F8" s="825"/>
      <c r="G8" s="826"/>
      <c r="H8" s="970">
        <f>SUM('18_Objekte'!D38:L38)</f>
        <v>0</v>
      </c>
      <c r="I8" s="1487"/>
      <c r="J8" s="967" t="s">
        <v>139</v>
      </c>
    </row>
    <row r="9" spans="1:10" ht="7.15" customHeight="1" thickTop="1" thickBot="1">
      <c r="B9" s="949"/>
      <c r="C9" s="950"/>
      <c r="D9" s="950"/>
      <c r="E9" s="950"/>
      <c r="F9" s="951"/>
      <c r="G9" s="952"/>
      <c r="H9" s="953"/>
      <c r="I9" s="954"/>
      <c r="J9" s="967" t="s">
        <v>139</v>
      </c>
    </row>
    <row r="10" spans="1:10" ht="15.5" customHeight="1" thickTop="1" thickBot="1">
      <c r="B10" s="863" t="s">
        <v>15</v>
      </c>
      <c r="C10" s="858"/>
      <c r="D10" s="1502" t="str">
        <f>(IF(D11&lt;0,"Verwendung ",IF(D11&gt;0,"Zusatzeinlage ","")))</f>
        <v/>
      </c>
      <c r="E10" s="1503"/>
      <c r="F10" s="861" t="s">
        <v>148</v>
      </c>
      <c r="G10" s="875" t="s">
        <v>58</v>
      </c>
      <c r="H10" s="869" t="s">
        <v>65</v>
      </c>
      <c r="I10" s="862" t="s">
        <v>15</v>
      </c>
      <c r="J10" s="967" t="s">
        <v>15</v>
      </c>
    </row>
    <row r="11" spans="1:10" ht="15.5" customHeight="1" thickTop="1" thickBot="1">
      <c r="B11" s="915" t="s">
        <v>92</v>
      </c>
      <c r="C11" s="824" t="s">
        <v>427</v>
      </c>
      <c r="D11" s="1500">
        <f>+'16_R'!I52</f>
        <v>0</v>
      </c>
      <c r="E11" s="1501"/>
      <c r="F11" s="965">
        <v>0</v>
      </c>
      <c r="G11" s="941">
        <f>-'16_R'!H49</f>
        <v>0</v>
      </c>
      <c r="H11" s="972">
        <f>-'16_R'!G49</f>
        <v>0</v>
      </c>
      <c r="I11" s="916">
        <f>SUM(D11:H11)</f>
        <v>0</v>
      </c>
      <c r="J11" s="967" t="s">
        <v>15</v>
      </c>
    </row>
    <row r="12" spans="1:10" ht="7.05" customHeight="1" thickTop="1" thickBot="1">
      <c r="B12" s="949"/>
      <c r="C12" s="950"/>
      <c r="D12" s="950"/>
      <c r="E12" s="950"/>
      <c r="F12" s="951"/>
      <c r="G12" s="952"/>
      <c r="H12" s="953"/>
      <c r="I12" s="954"/>
      <c r="J12" s="967" t="s">
        <v>15</v>
      </c>
    </row>
    <row r="13" spans="1:10" ht="15.5" customHeight="1" thickTop="1" thickBot="1">
      <c r="B13" s="864" t="s">
        <v>110</v>
      </c>
      <c r="C13" s="865"/>
      <c r="D13" s="866"/>
      <c r="E13" s="867"/>
      <c r="F13" s="868" t="s">
        <v>435</v>
      </c>
      <c r="G13" s="868" t="s">
        <v>149</v>
      </c>
      <c r="H13" s="869" t="s">
        <v>150</v>
      </c>
      <c r="I13" s="870" t="s">
        <v>410</v>
      </c>
      <c r="J13" s="967" t="s">
        <v>410</v>
      </c>
    </row>
    <row r="14" spans="1:10" ht="15.5" customHeight="1" thickTop="1" thickBot="1">
      <c r="B14" s="939" t="s">
        <v>92</v>
      </c>
      <c r="C14" s="827" t="s">
        <v>111</v>
      </c>
      <c r="D14" s="1479"/>
      <c r="E14" s="1480"/>
      <c r="F14" s="965">
        <v>0</v>
      </c>
      <c r="G14" s="971">
        <f>+'02_F'!I49</f>
        <v>0</v>
      </c>
      <c r="H14" s="972">
        <f>+'01_M'!I49</f>
        <v>0</v>
      </c>
      <c r="I14" s="917">
        <f>SUM(F14:H14)</f>
        <v>0</v>
      </c>
      <c r="J14" s="967" t="s">
        <v>410</v>
      </c>
    </row>
    <row r="15" spans="1:10" ht="7.05" customHeight="1" thickTop="1" thickBot="1">
      <c r="B15" s="949"/>
      <c r="C15" s="950"/>
      <c r="D15" s="950"/>
      <c r="E15" s="950"/>
      <c r="F15" s="951"/>
      <c r="G15" s="952"/>
      <c r="H15" s="953"/>
      <c r="I15" s="954"/>
      <c r="J15" s="967" t="s">
        <v>410</v>
      </c>
    </row>
    <row r="16" spans="1:10" ht="15.5" customHeight="1" thickTop="1" thickBot="1">
      <c r="B16" s="884" t="s">
        <v>95</v>
      </c>
      <c r="C16" s="955"/>
      <c r="D16" s="866"/>
      <c r="E16" s="956"/>
      <c r="F16" s="874"/>
      <c r="G16" s="875" t="s">
        <v>0</v>
      </c>
      <c r="H16" s="869" t="s">
        <v>1</v>
      </c>
      <c r="I16" s="887" t="s">
        <v>62</v>
      </c>
      <c r="J16" s="967" t="s">
        <v>11</v>
      </c>
    </row>
    <row r="17" spans="2:10" ht="15.5" customHeight="1" thickTop="1">
      <c r="B17" s="853"/>
      <c r="C17" s="1488" t="s">
        <v>1</v>
      </c>
      <c r="D17" s="1488"/>
      <c r="E17" s="1489"/>
      <c r="F17" s="829"/>
      <c r="G17" s="830"/>
      <c r="H17" s="973">
        <f>+'EkSt-V'!G19</f>
        <v>0</v>
      </c>
      <c r="I17" s="1483">
        <f>+H17+G18</f>
        <v>0</v>
      </c>
      <c r="J17" s="967" t="s">
        <v>11</v>
      </c>
    </row>
    <row r="18" spans="2:10" ht="15.5" customHeight="1" thickBot="1">
      <c r="B18" s="854"/>
      <c r="C18" s="855" t="s">
        <v>3</v>
      </c>
      <c r="D18" s="1490" t="s">
        <v>438</v>
      </c>
      <c r="E18" s="1491"/>
      <c r="F18" s="831"/>
      <c r="G18" s="941">
        <f>+'EkSt-V'!G32-'EkSt-V'!G25-'EkSt-V'!G24</f>
        <v>0</v>
      </c>
      <c r="H18" s="832"/>
      <c r="I18" s="1484"/>
      <c r="J18" s="967" t="s">
        <v>11</v>
      </c>
    </row>
    <row r="19" spans="2:10" ht="7.05" customHeight="1" thickTop="1" thickBot="1">
      <c r="B19" s="949"/>
      <c r="C19" s="950"/>
      <c r="D19" s="950"/>
      <c r="E19" s="950"/>
      <c r="F19" s="951"/>
      <c r="G19" s="952"/>
      <c r="H19" s="953"/>
      <c r="I19" s="954"/>
      <c r="J19" s="967" t="s">
        <v>11</v>
      </c>
    </row>
    <row r="20" spans="2:10" ht="15.5" customHeight="1" thickTop="1" thickBot="1">
      <c r="B20" s="864" t="s">
        <v>440</v>
      </c>
      <c r="C20" s="871"/>
      <c r="D20" s="872"/>
      <c r="E20" s="873" t="str">
        <f>IF(F47&lt;=0,"",IF(AND(F47&lt;&gt;0,I21&lt;0),-I21/$I$47,"ROI "))</f>
        <v/>
      </c>
      <c r="F20" s="874" t="s">
        <v>101</v>
      </c>
      <c r="G20" s="991" t="s">
        <v>441</v>
      </c>
      <c r="H20" s="992" t="s">
        <v>442</v>
      </c>
      <c r="I20" s="870" t="str">
        <f>IF(I21&lt;0,"Investment","Abschöpfung")</f>
        <v>Abschöpfung</v>
      </c>
      <c r="J20" s="967" t="s">
        <v>11</v>
      </c>
    </row>
    <row r="21" spans="2:10" ht="15.5" customHeight="1" thickTop="1">
      <c r="B21" s="957" t="s">
        <v>92</v>
      </c>
      <c r="C21" s="918" t="s">
        <v>431</v>
      </c>
      <c r="D21" s="1533" t="s">
        <v>122</v>
      </c>
      <c r="E21" s="1534"/>
      <c r="F21" s="919">
        <v>0</v>
      </c>
      <c r="G21" s="920"/>
      <c r="H21" s="958"/>
      <c r="I21" s="1531">
        <f>SUM(F21:F23)</f>
        <v>0</v>
      </c>
      <c r="J21" s="967" t="s">
        <v>11</v>
      </c>
    </row>
    <row r="22" spans="2:10" ht="15.5" customHeight="1">
      <c r="B22" s="857"/>
      <c r="C22" s="1264" t="s">
        <v>487</v>
      </c>
      <c r="D22" s="1540" t="s">
        <v>486</v>
      </c>
      <c r="E22" s="1541"/>
      <c r="F22" s="835">
        <f>+G22+H22</f>
        <v>0</v>
      </c>
      <c r="G22" s="833">
        <f>-'17_Invest'!I43</f>
        <v>0</v>
      </c>
      <c r="H22" s="834">
        <f>-'17_Invest'!H43</f>
        <v>0</v>
      </c>
      <c r="I22" s="1531"/>
      <c r="J22" s="967" t="s">
        <v>11</v>
      </c>
    </row>
    <row r="23" spans="2:10" ht="15.5" customHeight="1" thickBot="1">
      <c r="B23" s="1258" t="str">
        <f>IF(D23="keine Steuerzahlung ","",IF(D23="Steuerschätzer ",":","I"))</f>
        <v>I</v>
      </c>
      <c r="C23" s="1259">
        <f>+'EkSt-V'!G3</f>
        <v>46023</v>
      </c>
      <c r="D23" s="1537" t="s">
        <v>474</v>
      </c>
      <c r="E23" s="1538"/>
      <c r="F23" s="852">
        <v>0</v>
      </c>
      <c r="G23" s="1260">
        <f>IF(F23&lt;0,+F23,0)</f>
        <v>0</v>
      </c>
      <c r="H23" s="1261">
        <f>IF(F23&gt;0,+F23,0)</f>
        <v>0</v>
      </c>
      <c r="I23" s="1532"/>
      <c r="J23" s="967" t="s">
        <v>400</v>
      </c>
    </row>
    <row r="24" spans="2:10" ht="7.05" customHeight="1" thickTop="1" thickBot="1">
      <c r="B24" s="985"/>
      <c r="C24" s="986"/>
      <c r="D24" s="1019"/>
      <c r="E24" s="1019"/>
      <c r="F24" s="987"/>
      <c r="G24" s="988"/>
      <c r="H24" s="989"/>
      <c r="I24" s="990"/>
      <c r="J24" s="967" t="s">
        <v>11</v>
      </c>
    </row>
    <row r="25" spans="2:10" ht="15.5" customHeight="1" thickTop="1" thickBot="1">
      <c r="B25" s="876" t="s">
        <v>164</v>
      </c>
      <c r="C25" s="877"/>
      <c r="D25" s="1017">
        <f>IF(OR(F26=0,F28=0),0,1)</f>
        <v>0</v>
      </c>
      <c r="E25" s="879" t="str">
        <f>IF(AND(F47&lt;&gt;0,I26+I28&lt;0),-D25*(I26+I28)/$I$47,"")</f>
        <v/>
      </c>
      <c r="F25" s="875" t="s">
        <v>140</v>
      </c>
      <c r="G25" s="976" t="s">
        <v>123</v>
      </c>
      <c r="H25" s="869" t="s">
        <v>23</v>
      </c>
      <c r="I25" s="880" t="s">
        <v>464</v>
      </c>
      <c r="J25" s="967" t="s">
        <v>401</v>
      </c>
    </row>
    <row r="26" spans="2:10" ht="15.5" customHeight="1" thickTop="1">
      <c r="B26" s="959" t="s">
        <v>92</v>
      </c>
      <c r="C26" s="922" t="s">
        <v>145</v>
      </c>
      <c r="D26" s="923"/>
      <c r="E26" s="960" t="str">
        <f>IF(AND(F47&lt;&gt;0,I26&lt;0),-I26/$I$47,"")</f>
        <v/>
      </c>
      <c r="F26" s="925">
        <v>0</v>
      </c>
      <c r="G26" s="977">
        <f>+'17_Invest'!H48</f>
        <v>0</v>
      </c>
      <c r="H26" s="926"/>
      <c r="I26" s="1508">
        <f>+F26+G26+H27</f>
        <v>0</v>
      </c>
      <c r="J26" s="967" t="s">
        <v>402</v>
      </c>
    </row>
    <row r="27" spans="2:10" ht="15.5" customHeight="1" thickBot="1">
      <c r="B27" s="927"/>
      <c r="C27" s="888" t="s">
        <v>23</v>
      </c>
      <c r="D27" s="889"/>
      <c r="E27" s="890"/>
      <c r="F27" s="157"/>
      <c r="G27" s="978"/>
      <c r="H27" s="974">
        <f>-'14_T'!H49</f>
        <v>0</v>
      </c>
      <c r="I27" s="1509"/>
      <c r="J27" s="967" t="s">
        <v>402</v>
      </c>
    </row>
    <row r="28" spans="2:10" ht="15.5" customHeight="1" thickTop="1">
      <c r="B28" s="921" t="s">
        <v>92</v>
      </c>
      <c r="C28" s="922" t="s">
        <v>162</v>
      </c>
      <c r="D28" s="923"/>
      <c r="E28" s="924" t="str">
        <f>IF(AND(F47&lt;&gt;0,I28&lt;0),-I28/$I$47,"")</f>
        <v/>
      </c>
      <c r="F28" s="925">
        <v>0</v>
      </c>
      <c r="G28" s="977">
        <f>'15_K'!I52+'17_Invest'!I48</f>
        <v>0</v>
      </c>
      <c r="H28" s="926"/>
      <c r="I28" s="1508">
        <f>+F28+G28+H29</f>
        <v>0</v>
      </c>
      <c r="J28" s="967" t="s">
        <v>403</v>
      </c>
    </row>
    <row r="29" spans="2:10" ht="15.5" customHeight="1" thickBot="1">
      <c r="B29" s="854"/>
      <c r="C29" s="888" t="s">
        <v>23</v>
      </c>
      <c r="D29" s="889"/>
      <c r="E29" s="890"/>
      <c r="F29" s="157"/>
      <c r="G29" s="979"/>
      <c r="H29" s="974">
        <f>-'14_T'!G49</f>
        <v>0</v>
      </c>
      <c r="I29" s="1509"/>
      <c r="J29" s="967" t="s">
        <v>403</v>
      </c>
    </row>
    <row r="30" spans="2:10" ht="7.05" customHeight="1" thickTop="1" thickBot="1">
      <c r="B30" s="949"/>
      <c r="C30" s="950"/>
      <c r="D30" s="950"/>
      <c r="E30" s="950"/>
      <c r="F30" s="951"/>
      <c r="G30" s="952"/>
      <c r="H30" s="953"/>
      <c r="I30" s="954"/>
      <c r="J30" s="967" t="s">
        <v>401</v>
      </c>
    </row>
    <row r="31" spans="2:10" ht="15.5" customHeight="1" thickTop="1" thickBot="1">
      <c r="B31" s="881" t="s">
        <v>437</v>
      </c>
      <c r="C31" s="871"/>
      <c r="D31" s="878"/>
      <c r="E31" s="882"/>
      <c r="F31" s="874" t="s">
        <v>101</v>
      </c>
      <c r="G31" s="875" t="s">
        <v>0</v>
      </c>
      <c r="H31" s="869" t="s">
        <v>1</v>
      </c>
      <c r="I31" s="883" t="s">
        <v>392</v>
      </c>
      <c r="J31" s="967" t="s">
        <v>11</v>
      </c>
    </row>
    <row r="32" spans="2:10" ht="15.5" customHeight="1" thickTop="1">
      <c r="B32" s="1471" t="s">
        <v>430</v>
      </c>
      <c r="C32" s="1535" t="s">
        <v>113</v>
      </c>
      <c r="D32" s="1535"/>
      <c r="E32" s="1536"/>
      <c r="F32" s="975">
        <f>+I17</f>
        <v>0</v>
      </c>
      <c r="G32" s="961"/>
      <c r="H32" s="962"/>
      <c r="I32" s="1539">
        <f>SUM(F32:F37)</f>
        <v>0</v>
      </c>
      <c r="J32" s="967" t="s">
        <v>11</v>
      </c>
    </row>
    <row r="33" spans="2:10" ht="15.5" customHeight="1" thickBot="1">
      <c r="B33" s="1472"/>
      <c r="C33" s="1519" t="s">
        <v>61</v>
      </c>
      <c r="D33" s="1519"/>
      <c r="E33" s="1520"/>
      <c r="F33" s="836">
        <f>+G33+H33</f>
        <v>0</v>
      </c>
      <c r="G33" s="941">
        <f>+'06_Z'!G49</f>
        <v>0</v>
      </c>
      <c r="H33" s="942">
        <f>+'06_Z'!H49</f>
        <v>0</v>
      </c>
      <c r="I33" s="1483"/>
      <c r="J33" s="967" t="s">
        <v>11</v>
      </c>
    </row>
    <row r="34" spans="2:10" ht="15.5" customHeight="1" thickTop="1" thickBot="1">
      <c r="B34" s="1143" t="s">
        <v>461</v>
      </c>
      <c r="C34" s="1521" t="s">
        <v>60</v>
      </c>
      <c r="D34" s="1521"/>
      <c r="E34" s="1522"/>
      <c r="F34" s="1144">
        <f t="shared" ref="F34" si="0">+G34+H34</f>
        <v>0</v>
      </c>
      <c r="G34" s="1145">
        <f>+'13_D'!G49</f>
        <v>0</v>
      </c>
      <c r="H34" s="1146">
        <f>+'13_D'!H49</f>
        <v>0</v>
      </c>
      <c r="I34" s="1483"/>
      <c r="J34" s="967" t="s">
        <v>11</v>
      </c>
    </row>
    <row r="35" spans="2:10" ht="15.5" customHeight="1" thickTop="1">
      <c r="B35" s="1471" t="s">
        <v>460</v>
      </c>
      <c r="C35" s="1517" t="s">
        <v>23</v>
      </c>
      <c r="D35" s="1517"/>
      <c r="E35" s="1518"/>
      <c r="F35" s="1140">
        <f>+'14_T'!I49</f>
        <v>0</v>
      </c>
      <c r="G35" s="1141"/>
      <c r="H35" s="1142"/>
      <c r="I35" s="838" t="s">
        <v>466</v>
      </c>
      <c r="J35" s="967" t="s">
        <v>11</v>
      </c>
    </row>
    <row r="36" spans="2:10" ht="15.5" customHeight="1">
      <c r="B36" s="1471"/>
      <c r="C36" s="891" t="s">
        <v>429</v>
      </c>
      <c r="D36" s="1523" t="s">
        <v>434</v>
      </c>
      <c r="E36" s="1523"/>
      <c r="F36" s="837">
        <f t="shared" ref="F36:F37" si="1">+G36+H36</f>
        <v>0</v>
      </c>
      <c r="G36" s="943">
        <f>+'15_K'!G49-'15_K'!G52</f>
        <v>0</v>
      </c>
      <c r="H36" s="944">
        <f>+'15_K'!H49-'15_K'!H52</f>
        <v>0</v>
      </c>
      <c r="I36" s="838">
        <f>+'17_Invest'!D49</f>
        <v>0</v>
      </c>
      <c r="J36" s="967" t="s">
        <v>11</v>
      </c>
    </row>
    <row r="37" spans="2:10" ht="15.5" customHeight="1" thickBot="1">
      <c r="B37" s="1472"/>
      <c r="C37" s="928" t="s">
        <v>15</v>
      </c>
      <c r="D37" s="928"/>
      <c r="E37" s="929"/>
      <c r="F37" s="945">
        <f t="shared" si="1"/>
        <v>0</v>
      </c>
      <c r="G37" s="946">
        <f>+'16_R'!G49-'16_R'!H52</f>
        <v>0</v>
      </c>
      <c r="H37" s="947">
        <f>-'16_R'!G52</f>
        <v>0</v>
      </c>
      <c r="I37" s="948" t="s">
        <v>465</v>
      </c>
      <c r="J37" s="967" t="s">
        <v>11</v>
      </c>
    </row>
    <row r="38" spans="2:10" ht="7.05" customHeight="1" thickTop="1" thickBot="1">
      <c r="B38" s="949"/>
      <c r="C38" s="950"/>
      <c r="D38" s="950"/>
      <c r="E38" s="950"/>
      <c r="F38" s="951"/>
      <c r="G38" s="952"/>
      <c r="H38" s="953"/>
      <c r="I38" s="954"/>
      <c r="J38" s="967" t="s">
        <v>11</v>
      </c>
    </row>
    <row r="39" spans="2:10" ht="15.5" customHeight="1" thickTop="1" thickBot="1">
      <c r="B39" s="881" t="s">
        <v>143</v>
      </c>
      <c r="C39" s="871"/>
      <c r="D39" s="963"/>
      <c r="E39" s="964"/>
      <c r="F39" s="994" t="s">
        <v>85</v>
      </c>
      <c r="G39" s="994" t="s">
        <v>87</v>
      </c>
      <c r="H39" s="995" t="s">
        <v>52</v>
      </c>
      <c r="I39" s="1290" t="s">
        <v>393</v>
      </c>
      <c r="J39" s="967" t="s">
        <v>11</v>
      </c>
    </row>
    <row r="40" spans="2:10" ht="15.5" customHeight="1" thickTop="1" thickBot="1">
      <c r="B40" s="1282"/>
      <c r="C40" s="1283" t="s">
        <v>445</v>
      </c>
      <c r="D40" s="1284"/>
      <c r="E40" s="1285" t="s">
        <v>444</v>
      </c>
      <c r="F40" s="1286">
        <v>0</v>
      </c>
      <c r="G40" s="1287">
        <v>0</v>
      </c>
      <c r="H40" s="1288">
        <v>0</v>
      </c>
      <c r="I40" s="1289"/>
      <c r="J40" s="967" t="s">
        <v>447</v>
      </c>
    </row>
    <row r="41" spans="2:10" ht="15.5" customHeight="1" thickTop="1">
      <c r="B41" s="1151"/>
      <c r="C41" s="892" t="s">
        <v>445</v>
      </c>
      <c r="D41" s="1152"/>
      <c r="E41" s="1276" t="s">
        <v>488</v>
      </c>
      <c r="F41" s="1280">
        <f>+'17_Invest'!I50</f>
        <v>0</v>
      </c>
      <c r="G41" s="1277">
        <f>+'17_Invest'!I51</f>
        <v>0</v>
      </c>
      <c r="H41" s="1281">
        <f>+'17_Invest'!I52</f>
        <v>0</v>
      </c>
      <c r="I41" s="1528">
        <f>SUM(F41:H44)</f>
        <v>0</v>
      </c>
      <c r="J41" s="967" t="s">
        <v>11</v>
      </c>
    </row>
    <row r="42" spans="2:10" ht="15.5" customHeight="1">
      <c r="B42" s="1151"/>
      <c r="C42" s="892" t="s">
        <v>15</v>
      </c>
      <c r="D42" s="1279"/>
      <c r="E42" s="1276" t="s">
        <v>446</v>
      </c>
      <c r="F42" s="1278">
        <f>+I11</f>
        <v>0</v>
      </c>
      <c r="G42" s="1262"/>
      <c r="H42" s="1263"/>
      <c r="I42" s="1529"/>
      <c r="J42" s="967" t="s">
        <v>15</v>
      </c>
    </row>
    <row r="43" spans="2:10" ht="15.5" customHeight="1">
      <c r="B43" s="1151"/>
      <c r="C43" s="892" t="s">
        <v>145</v>
      </c>
      <c r="D43" s="1152"/>
      <c r="E43" s="1153" t="s">
        <v>446</v>
      </c>
      <c r="F43" s="1154">
        <f>+I26</f>
        <v>0</v>
      </c>
      <c r="G43" s="1155"/>
      <c r="H43" s="1156"/>
      <c r="I43" s="1529"/>
      <c r="J43" s="967" t="s">
        <v>402</v>
      </c>
    </row>
    <row r="44" spans="2:10" ht="15.5" customHeight="1" thickBot="1">
      <c r="B44" s="893"/>
      <c r="C44" s="894" t="s">
        <v>141</v>
      </c>
      <c r="D44" s="856"/>
      <c r="E44" s="993" t="s">
        <v>446</v>
      </c>
      <c r="F44" s="983">
        <f>+'17_Invest'!D48</f>
        <v>0</v>
      </c>
      <c r="G44" s="839"/>
      <c r="H44" s="840"/>
      <c r="I44" s="1530"/>
      <c r="J44" s="967" t="s">
        <v>11</v>
      </c>
    </row>
    <row r="45" spans="2:10" ht="7.05" customHeight="1" thickTop="1" thickBot="1">
      <c r="B45" s="949"/>
      <c r="C45" s="950"/>
      <c r="D45" s="950"/>
      <c r="E45" s="950"/>
      <c r="F45" s="951"/>
      <c r="G45" s="952"/>
      <c r="H45" s="953"/>
      <c r="I45" s="954"/>
      <c r="J45" s="967" t="s">
        <v>11</v>
      </c>
    </row>
    <row r="46" spans="2:10" ht="15.5" customHeight="1" thickTop="1" thickBot="1">
      <c r="B46" s="884" t="s">
        <v>385</v>
      </c>
      <c r="C46" s="871"/>
      <c r="D46" s="885"/>
      <c r="E46" s="886" t="s">
        <v>378</v>
      </c>
      <c r="F46" s="874" t="s">
        <v>436</v>
      </c>
      <c r="G46" s="1506">
        <f>IF(F48&lt;&gt;0,+H47/F48,0)</f>
        <v>0</v>
      </c>
      <c r="H46" s="1507"/>
      <c r="I46" s="887" t="s">
        <v>63</v>
      </c>
      <c r="J46" s="967" t="s">
        <v>11</v>
      </c>
    </row>
    <row r="47" spans="2:10" ht="15.5" customHeight="1" thickTop="1">
      <c r="B47" s="940" t="s">
        <v>92</v>
      </c>
      <c r="C47" s="930" t="s">
        <v>96</v>
      </c>
      <c r="D47" s="931">
        <v>209</v>
      </c>
      <c r="E47" s="932">
        <f>+'EkSt-V'!E13</f>
        <v>46023</v>
      </c>
      <c r="F47" s="933">
        <v>0</v>
      </c>
      <c r="G47" s="841" t="s">
        <v>451</v>
      </c>
      <c r="H47" s="934">
        <f>-I28</f>
        <v>0</v>
      </c>
      <c r="I47" s="1483">
        <f>+F48+H49</f>
        <v>0</v>
      </c>
      <c r="J47" s="967" t="s">
        <v>11</v>
      </c>
    </row>
    <row r="48" spans="2:10" ht="15.5" customHeight="1" thickBot="1">
      <c r="B48" s="895" t="s">
        <v>316</v>
      </c>
      <c r="C48" s="828" t="s">
        <v>388</v>
      </c>
      <c r="D48" s="903">
        <v>211.6</v>
      </c>
      <c r="E48" s="904" t="s">
        <v>500</v>
      </c>
      <c r="F48" s="980">
        <f>+D48/D47*F47</f>
        <v>0</v>
      </c>
      <c r="G48" s="141" t="str">
        <f>IF(H48&lt;0,"überbesichert! ",IF(H48=0,"ausgeschöpft! ",IF(H48="","","nicht beliehen: ")))</f>
        <v xml:space="preserve">ausgeschöpft! </v>
      </c>
      <c r="H48" s="842">
        <f>+F48-H47</f>
        <v>0</v>
      </c>
      <c r="I48" s="1483"/>
      <c r="J48" s="967" t="s">
        <v>11</v>
      </c>
    </row>
    <row r="49" spans="1:10" ht="15.5" customHeight="1" thickTop="1" thickBot="1">
      <c r="B49" s="896"/>
      <c r="C49" s="827" t="s">
        <v>25</v>
      </c>
      <c r="D49" s="897"/>
      <c r="E49" s="898"/>
      <c r="F49" s="843">
        <f>+F48-F47</f>
        <v>0</v>
      </c>
      <c r="G49" s="844" t="s">
        <v>147</v>
      </c>
      <c r="H49" s="845">
        <f>-'15_K'!H49</f>
        <v>0</v>
      </c>
      <c r="I49" s="1484"/>
      <c r="J49" s="967" t="s">
        <v>11</v>
      </c>
    </row>
    <row r="50" spans="1:10" ht="7.05" customHeight="1" thickTop="1" thickBot="1">
      <c r="B50" s="949"/>
      <c r="C50" s="950"/>
      <c r="D50" s="950"/>
      <c r="E50" s="950"/>
      <c r="F50" s="951"/>
      <c r="G50" s="952"/>
      <c r="H50" s="953"/>
      <c r="I50" s="954"/>
      <c r="J50" s="967" t="s">
        <v>11</v>
      </c>
    </row>
    <row r="51" spans="1:10" ht="15.5" customHeight="1" thickTop="1" thickBot="1">
      <c r="B51" s="864" t="s">
        <v>165</v>
      </c>
      <c r="C51" s="865"/>
      <c r="D51" s="878"/>
      <c r="E51" s="882"/>
      <c r="F51" s="976" t="s">
        <v>170</v>
      </c>
      <c r="G51" s="976" t="s">
        <v>167</v>
      </c>
      <c r="H51" s="984" t="s">
        <v>168</v>
      </c>
      <c r="I51" s="870" t="str">
        <f>IF(I52&lt;0,"Verlust","Gewinn")</f>
        <v>Gewinn</v>
      </c>
      <c r="J51" s="967" t="s">
        <v>11</v>
      </c>
    </row>
    <row r="52" spans="1:10" ht="15.5" customHeight="1" thickTop="1">
      <c r="B52" s="900"/>
      <c r="C52" s="899" t="s">
        <v>166</v>
      </c>
      <c r="D52" s="923"/>
      <c r="E52" s="935"/>
      <c r="F52" s="158" t="str">
        <f>IF(I21&lt;0,+I52/-I21,"Return")</f>
        <v>Return</v>
      </c>
      <c r="G52" s="936"/>
      <c r="H52" s="937"/>
      <c r="I52" s="1510">
        <f>+I59+I21+I41</f>
        <v>0</v>
      </c>
      <c r="J52" s="967" t="s">
        <v>11</v>
      </c>
    </row>
    <row r="53" spans="1:10" ht="15.5" customHeight="1" thickBot="1">
      <c r="B53" s="901"/>
      <c r="C53" s="827" t="s">
        <v>169</v>
      </c>
      <c r="D53" s="889"/>
      <c r="E53" s="890"/>
      <c r="F53" s="157"/>
      <c r="G53" s="909">
        <f>IF(D3&lt;&gt;0,+H53/D3,0)</f>
        <v>0</v>
      </c>
      <c r="H53" s="910">
        <f>IF(AND(F47&lt;&gt;0,I52&lt;&gt;0),+I52/F47,0)</f>
        <v>0</v>
      </c>
      <c r="I53" s="1511"/>
      <c r="J53" s="967" t="s">
        <v>11</v>
      </c>
    </row>
    <row r="54" spans="1:10" ht="7.05" customHeight="1" thickTop="1" thickBot="1">
      <c r="B54" s="949"/>
      <c r="C54" s="950"/>
      <c r="D54" s="950"/>
      <c r="E54" s="950"/>
      <c r="F54" s="951"/>
      <c r="G54" s="952"/>
      <c r="H54" s="953"/>
      <c r="I54" s="954"/>
      <c r="J54" s="967" t="s">
        <v>11</v>
      </c>
    </row>
    <row r="55" spans="1:10" ht="15.5" customHeight="1" thickTop="1" thickBot="1">
      <c r="B55" s="1157" t="s">
        <v>433</v>
      </c>
      <c r="C55" s="1162"/>
      <c r="D55" s="1163"/>
      <c r="E55" s="1158">
        <f>+D2</f>
        <v>46023</v>
      </c>
      <c r="F55" s="1159" t="s">
        <v>4</v>
      </c>
      <c r="G55" s="1473" t="s">
        <v>432</v>
      </c>
      <c r="H55" s="1474"/>
      <c r="I55" s="1160" t="str">
        <f>IF(I56&lt;0,"Entnahme","Zuführung")</f>
        <v>Zuführung</v>
      </c>
      <c r="J55" s="967" t="s">
        <v>11</v>
      </c>
    </row>
    <row r="56" spans="1:10" ht="15.5" customHeight="1" thickTop="1">
      <c r="B56" s="900"/>
      <c r="C56" s="899" t="str">
        <f>IF(F56&lt;0,"Verlust","Ertrag")</f>
        <v>Ertrag</v>
      </c>
      <c r="D56" s="1524" t="s">
        <v>462</v>
      </c>
      <c r="E56" s="1525"/>
      <c r="F56" s="938">
        <f>F23+F32+F33+F34</f>
        <v>0</v>
      </c>
      <c r="G56" s="1475">
        <f>+F56/12</f>
        <v>0</v>
      </c>
      <c r="H56" s="1476"/>
      <c r="I56" s="1510">
        <f>+F57</f>
        <v>0</v>
      </c>
      <c r="J56" s="967" t="s">
        <v>11</v>
      </c>
    </row>
    <row r="57" spans="1:10" ht="15.5" customHeight="1" thickBot="1">
      <c r="B57" s="901"/>
      <c r="C57" s="827" t="str">
        <f>IF(F57&lt;0,"Unterdeckung","Überschuss")</f>
        <v>Überschuss</v>
      </c>
      <c r="D57" s="1526" t="str">
        <f>IF(C56="Ertrag","Ertrag | €-Einsatz ","Verlust | €-Einsatz ")</f>
        <v xml:space="preserve">Ertrag | €-Einsatz </v>
      </c>
      <c r="E57" s="1527"/>
      <c r="F57" s="902">
        <f>+F56+F35+F36+F37</f>
        <v>0</v>
      </c>
      <c r="G57" s="1477">
        <f>+F57/12</f>
        <v>0</v>
      </c>
      <c r="H57" s="1478"/>
      <c r="I57" s="1511"/>
      <c r="J57" s="967" t="s">
        <v>11</v>
      </c>
    </row>
    <row r="58" spans="1:10" ht="7.05" customHeight="1" thickTop="1" thickBot="1">
      <c r="B58" s="19"/>
      <c r="C58" s="17"/>
      <c r="D58" s="18"/>
      <c r="E58" s="18"/>
      <c r="F58" s="18"/>
      <c r="G58" s="18"/>
      <c r="H58" s="18"/>
      <c r="I58" s="18"/>
      <c r="J58" s="967" t="s">
        <v>11</v>
      </c>
    </row>
    <row r="59" spans="1:10" s="74" customFormat="1" ht="20" customHeight="1" thickTop="1" thickBot="1">
      <c r="B59" s="1515" t="s">
        <v>103</v>
      </c>
      <c r="C59" s="1516"/>
      <c r="D59" s="1516"/>
      <c r="E59" s="1514" t="s">
        <v>384</v>
      </c>
      <c r="F59" s="1514"/>
      <c r="G59" s="1512" t="str">
        <f>+'EkSt-V'!C3</f>
        <v>Kurz</v>
      </c>
      <c r="H59" s="1513"/>
      <c r="I59" s="846">
        <f>+I47+I28</f>
        <v>0</v>
      </c>
      <c r="J59" s="967" t="s">
        <v>11</v>
      </c>
    </row>
    <row r="60" spans="1:10" s="40" customFormat="1" ht="15" customHeight="1" thickTop="1" thickBot="1">
      <c r="A60" s="2"/>
      <c r="B60" s="1504" t="s">
        <v>372</v>
      </c>
      <c r="C60" s="1504"/>
      <c r="D60" s="847" t="s">
        <v>386</v>
      </c>
      <c r="E60" s="847" t="s">
        <v>386</v>
      </c>
      <c r="F60" s="848" t="s">
        <v>449</v>
      </c>
      <c r="G60" s="848" t="s">
        <v>144</v>
      </c>
      <c r="H60" s="848" t="s">
        <v>144</v>
      </c>
      <c r="I60" s="848" t="s">
        <v>144</v>
      </c>
      <c r="J60" s="967" t="s">
        <v>448</v>
      </c>
    </row>
    <row r="61" spans="1:10" s="128" customFormat="1" ht="10.050000000000001" customHeight="1" thickTop="1" thickBot="1">
      <c r="B61" s="1505" t="s">
        <v>463</v>
      </c>
      <c r="C61" s="1505"/>
      <c r="D61" s="1014" t="s">
        <v>50</v>
      </c>
      <c r="E61" s="849" t="s">
        <v>383</v>
      </c>
      <c r="F61" s="1015" t="s">
        <v>387</v>
      </c>
      <c r="G61" s="850" t="s">
        <v>124</v>
      </c>
      <c r="H61" s="1016" t="s">
        <v>124</v>
      </c>
      <c r="I61" s="851" t="s">
        <v>325</v>
      </c>
      <c r="J61" s="967" t="s">
        <v>448</v>
      </c>
    </row>
    <row r="62" spans="1:10" s="73" customFormat="1" ht="6" customHeight="1" thickTop="1">
      <c r="B62" s="117"/>
      <c r="C62" s="117"/>
      <c r="D62" s="117"/>
      <c r="E62" s="117"/>
      <c r="F62" s="117"/>
      <c r="G62" s="117"/>
      <c r="H62" s="117"/>
      <c r="I62" s="737"/>
      <c r="J62" s="968"/>
    </row>
    <row r="63" spans="1:10">
      <c r="I63" s="79"/>
    </row>
  </sheetData>
  <sheetProtection sheet="1" formatCells="0" autoFilter="0"/>
  <autoFilter ref="J2:J61" xr:uid="{A887F63B-7E01-4EC9-BCB9-614CC0934040}"/>
  <mergeCells count="42">
    <mergeCell ref="I41:I44"/>
    <mergeCell ref="I21:I23"/>
    <mergeCell ref="I26:I27"/>
    <mergeCell ref="D21:E21"/>
    <mergeCell ref="C32:E32"/>
    <mergeCell ref="D23:E23"/>
    <mergeCell ref="I32:I34"/>
    <mergeCell ref="D22:E22"/>
    <mergeCell ref="B60:C60"/>
    <mergeCell ref="B61:C61"/>
    <mergeCell ref="G46:H46"/>
    <mergeCell ref="I28:I29"/>
    <mergeCell ref="I47:I49"/>
    <mergeCell ref="I52:I53"/>
    <mergeCell ref="G59:H59"/>
    <mergeCell ref="E59:F59"/>
    <mergeCell ref="B59:D59"/>
    <mergeCell ref="I56:I57"/>
    <mergeCell ref="C35:E35"/>
    <mergeCell ref="C33:E33"/>
    <mergeCell ref="C34:E34"/>
    <mergeCell ref="D36:E36"/>
    <mergeCell ref="D56:E56"/>
    <mergeCell ref="D57:E57"/>
    <mergeCell ref="D14:E14"/>
    <mergeCell ref="B2:C2"/>
    <mergeCell ref="I17:I18"/>
    <mergeCell ref="D2:G2"/>
    <mergeCell ref="I6:I8"/>
    <mergeCell ref="C17:E17"/>
    <mergeCell ref="D18:E18"/>
    <mergeCell ref="B3:C3"/>
    <mergeCell ref="C7:E7"/>
    <mergeCell ref="C8:E8"/>
    <mergeCell ref="D6:E6"/>
    <mergeCell ref="D11:E11"/>
    <mergeCell ref="D10:E10"/>
    <mergeCell ref="B32:B33"/>
    <mergeCell ref="B35:B37"/>
    <mergeCell ref="G55:H55"/>
    <mergeCell ref="G56:H56"/>
    <mergeCell ref="G57:H57"/>
  </mergeCells>
  <conditionalFormatting sqref="B23">
    <cfRule type="expression" dxfId="53" priority="33">
      <formula>$D$23="Steuerschätzer "</formula>
    </cfRule>
  </conditionalFormatting>
  <conditionalFormatting sqref="B55 I55:I57">
    <cfRule type="expression" dxfId="52" priority="4">
      <formula>$I$56&lt;0</formula>
    </cfRule>
  </conditionalFormatting>
  <conditionalFormatting sqref="C23">
    <cfRule type="expression" dxfId="51" priority="153">
      <formula>$F$23&lt;0</formula>
    </cfRule>
    <cfRule type="expression" dxfId="50" priority="99">
      <formula>$F$23&gt;0</formula>
    </cfRule>
  </conditionalFormatting>
  <conditionalFormatting sqref="C56">
    <cfRule type="expression" dxfId="49" priority="6">
      <formula>$F$56&lt;0</formula>
    </cfRule>
  </conditionalFormatting>
  <conditionalFormatting sqref="C57">
    <cfRule type="expression" dxfId="48" priority="5">
      <formula>$F$57&lt;0</formula>
    </cfRule>
  </conditionalFormatting>
  <conditionalFormatting sqref="D23">
    <cfRule type="cellIs" dxfId="47" priority="35" operator="equal">
      <formula>"Steuerschätzer "</formula>
    </cfRule>
    <cfRule type="cellIs" dxfId="46" priority="34" operator="equal">
      <formula>"Bescheid "</formula>
    </cfRule>
    <cfRule type="cellIs" dxfId="45" priority="98" operator="equal">
      <formula>"Schätzung "</formula>
    </cfRule>
  </conditionalFormatting>
  <conditionalFormatting sqref="D26">
    <cfRule type="cellIs" dxfId="44" priority="41" operator="notEqual">
      <formula>0</formula>
    </cfRule>
  </conditionalFormatting>
  <conditionalFormatting sqref="D28">
    <cfRule type="cellIs" dxfId="43" priority="64" operator="notEqual">
      <formula>0</formula>
    </cfRule>
  </conditionalFormatting>
  <conditionalFormatting sqref="D52">
    <cfRule type="cellIs" dxfId="42" priority="32" operator="notEqual">
      <formula>0</formula>
    </cfRule>
  </conditionalFormatting>
  <conditionalFormatting sqref="D10:E11">
    <cfRule type="expression" dxfId="41" priority="2">
      <formula>$D$11&lt;0</formula>
    </cfRule>
    <cfRule type="expression" dxfId="40" priority="1">
      <formula>$D$11&gt;0</formula>
    </cfRule>
  </conditionalFormatting>
  <conditionalFormatting sqref="D48:E48">
    <cfRule type="expression" dxfId="39" priority="22">
      <formula>$B$48=":"</formula>
    </cfRule>
  </conditionalFormatting>
  <conditionalFormatting sqref="E3 I59">
    <cfRule type="cellIs" dxfId="38" priority="97" operator="lessThan">
      <formula>0</formula>
    </cfRule>
  </conditionalFormatting>
  <conditionalFormatting sqref="E25">
    <cfRule type="cellIs" dxfId="37" priority="3" operator="equal">
      <formula>0</formula>
    </cfRule>
  </conditionalFormatting>
  <conditionalFormatting sqref="F23">
    <cfRule type="expression" dxfId="36" priority="25">
      <formula>$D$23="keine Steuerzahlung "</formula>
    </cfRule>
    <cfRule type="expression" dxfId="35" priority="24">
      <formula>$D$23="Steuerschätzer "</formula>
    </cfRule>
    <cfRule type="expression" dxfId="34" priority="23">
      <formula>$D$23="Bescheid "</formula>
    </cfRule>
  </conditionalFormatting>
  <conditionalFormatting sqref="F26">
    <cfRule type="cellIs" dxfId="33" priority="39" operator="greaterThan">
      <formula>0</formula>
    </cfRule>
  </conditionalFormatting>
  <conditionalFormatting sqref="F28">
    <cfRule type="cellIs" dxfId="32" priority="48" operator="greaterThan">
      <formula>0</formula>
    </cfRule>
  </conditionalFormatting>
  <conditionalFormatting sqref="F52">
    <cfRule type="expression" dxfId="31" priority="31">
      <formula>$I$21&gt;=0</formula>
    </cfRule>
  </conditionalFormatting>
  <conditionalFormatting sqref="F56:F57">
    <cfRule type="cellIs" dxfId="30" priority="7" operator="lessThan">
      <formula>0</formula>
    </cfRule>
  </conditionalFormatting>
  <conditionalFormatting sqref="F52:I53">
    <cfRule type="cellIs" dxfId="29" priority="29" operator="lessThan">
      <formula>0</formula>
    </cfRule>
  </conditionalFormatting>
  <conditionalFormatting sqref="G6">
    <cfRule type="cellIs" dxfId="28" priority="21" operator="lessThan">
      <formula>0</formula>
    </cfRule>
  </conditionalFormatting>
  <conditionalFormatting sqref="G48">
    <cfRule type="expression" dxfId="27" priority="359">
      <formula>$H$48&lt;0</formula>
    </cfRule>
  </conditionalFormatting>
  <conditionalFormatting sqref="G49">
    <cfRule type="expression" dxfId="26" priority="37">
      <formula>$H$49=0</formula>
    </cfRule>
  </conditionalFormatting>
  <conditionalFormatting sqref="H48">
    <cfRule type="cellIs" dxfId="25" priority="52" operator="lessThan">
      <formula>0</formula>
    </cfRule>
  </conditionalFormatting>
  <conditionalFormatting sqref="H49">
    <cfRule type="cellIs" dxfId="24" priority="38" operator="equal">
      <formula>0</formula>
    </cfRule>
  </conditionalFormatting>
  <conditionalFormatting sqref="I20">
    <cfRule type="expression" dxfId="23" priority="44">
      <formula>$I$21&lt;0</formula>
    </cfRule>
  </conditionalFormatting>
  <conditionalFormatting sqref="I39">
    <cfRule type="cellIs" dxfId="22" priority="95" operator="equal">
      <formula>"Abschöpfung"</formula>
    </cfRule>
  </conditionalFormatting>
  <conditionalFormatting sqref="I51">
    <cfRule type="expression" dxfId="21" priority="28">
      <formula>$I$52&lt;0</formula>
    </cfRule>
  </conditionalFormatting>
  <dataValidations count="2">
    <dataValidation type="list" allowBlank="1" showInputMessage="1" showErrorMessage="1" sqref="D23:E23" xr:uid="{618F21FE-DB16-4A06-AFE3-B0457B83654F}">
      <formula1>"Steuerschätzer ,Bescheid ,Schätzung ,keine Steuerzahlung "</formula1>
    </dataValidation>
    <dataValidation type="list" allowBlank="1" showInputMessage="1" showErrorMessage="1" sqref="D49:E49 B48" xr:uid="{1D9B8BEB-BCD7-4A29-B166-E7CBCB924606}">
      <formula1>"I,:"</formula1>
    </dataValidation>
  </dataValidations>
  <hyperlinks>
    <hyperlink ref="I2" location="'EkSt-V'!A1" display="Anlage V" xr:uid="{2421E4A0-3472-4DDE-B740-4F179D06B071}"/>
  </hyperlinks>
  <printOptions horizontalCentered="1"/>
  <pageMargins left="0" right="0" top="0" bottom="0" header="0" footer="0"/>
  <pageSetup paperSize="9" orientation="portrait" horizontalDpi="4294967295" verticalDpi="4294967295" r:id="rId1"/>
  <headerFooter>
    <oddFooter>&amp;L&amp;"Arial,Standard"&amp;8Datei: &amp;Z&amp;F/&amp;A&amp;R&amp;"Arial,Standard"&amp;8Druck: &amp;D &amp;T Uhr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6DBF-25EA-4A9F-A36C-5B02CF750C75}">
  <sheetPr>
    <tabColor theme="0" tint="-4.9989318521683403E-2"/>
    <pageSetUpPr autoPageBreaks="0"/>
  </sheetPr>
  <dimension ref="A1:K59"/>
  <sheetViews>
    <sheetView showGridLines="0" showRowColHeaders="0" zoomScaleNormal="100" workbookViewId="0"/>
  </sheetViews>
  <sheetFormatPr baseColWidth="10" defaultColWidth="9.77734375" defaultRowHeight="15"/>
  <cols>
    <col min="1" max="1" width="0.6640625" style="41" customWidth="1"/>
    <col min="2" max="2" width="2.109375" style="42" customWidth="1"/>
    <col min="3" max="3" width="6.88671875" style="42" customWidth="1"/>
    <col min="4" max="4" width="5.88671875" style="42" customWidth="1"/>
    <col min="5" max="5" width="28.33203125" style="42" customWidth="1"/>
    <col min="6" max="6" width="15.88671875" style="42" customWidth="1"/>
    <col min="7" max="7" width="22.5546875" style="42" customWidth="1"/>
    <col min="8" max="8" width="2.109375" style="42" customWidth="1"/>
    <col min="9" max="9" width="0.88671875" style="42" hidden="1" customWidth="1"/>
    <col min="10" max="10" width="9.88671875" style="42" bestFit="1" customWidth="1"/>
    <col min="11" max="11" width="10.88671875" style="42" bestFit="1" customWidth="1"/>
    <col min="12" max="12" width="9.77734375" style="42"/>
    <col min="13" max="13" width="9.88671875" style="42" bestFit="1" customWidth="1"/>
    <col min="14" max="16384" width="9.77734375" style="42"/>
  </cols>
  <sheetData>
    <row r="1" spans="1:11" ht="21" customHeight="1">
      <c r="A1" s="154"/>
      <c r="B1" s="1548" t="s">
        <v>205</v>
      </c>
      <c r="C1" s="1548"/>
      <c r="D1" s="1548"/>
      <c r="E1" s="1548"/>
      <c r="F1" s="1548"/>
      <c r="G1" s="1549" t="s">
        <v>323</v>
      </c>
      <c r="H1" s="1549"/>
    </row>
    <row r="2" spans="1:11" s="40" customFormat="1" ht="3" customHeight="1">
      <c r="B2" s="274"/>
      <c r="C2" s="1569"/>
      <c r="D2" s="1569"/>
      <c r="E2" s="1569"/>
      <c r="F2" s="1569"/>
      <c r="G2" s="1569"/>
      <c r="H2" s="275"/>
    </row>
    <row r="3" spans="1:11" ht="21" customHeight="1">
      <c r="B3" s="276"/>
      <c r="C3" s="277" t="s">
        <v>191</v>
      </c>
      <c r="D3" s="278"/>
      <c r="E3" s="279"/>
      <c r="F3" s="280"/>
      <c r="G3" s="1542"/>
      <c r="H3" s="102"/>
    </row>
    <row r="4" spans="1:11" ht="23.1" customHeight="1">
      <c r="B4" s="276"/>
      <c r="C4" s="281" t="s">
        <v>186</v>
      </c>
      <c r="D4" s="282"/>
      <c r="E4" s="283"/>
      <c r="F4" s="284"/>
      <c r="G4" s="1542"/>
      <c r="H4" s="102"/>
    </row>
    <row r="5" spans="1:11" s="41" customFormat="1" ht="19.149999999999999" customHeight="1">
      <c r="B5" s="285"/>
      <c r="C5" s="286" t="s">
        <v>193</v>
      </c>
      <c r="D5" s="287"/>
      <c r="E5" s="288"/>
      <c r="F5" s="289"/>
      <c r="G5" s="290"/>
      <c r="H5" s="100"/>
    </row>
    <row r="6" spans="1:11" s="41" customFormat="1" ht="19.149999999999999" customHeight="1">
      <c r="B6" s="285"/>
      <c r="C6" s="291" t="s">
        <v>194</v>
      </c>
      <c r="D6" s="287"/>
      <c r="E6" s="292"/>
      <c r="F6" s="293"/>
      <c r="G6" s="290"/>
      <c r="H6" s="103">
        <v>0</v>
      </c>
    </row>
    <row r="7" spans="1:11" s="41" customFormat="1" ht="10.15" customHeight="1">
      <c r="B7" s="285"/>
      <c r="C7" s="294"/>
      <c r="D7" s="243"/>
      <c r="E7" s="243"/>
      <c r="F7" s="295"/>
      <c r="G7" s="290"/>
      <c r="H7" s="100"/>
    </row>
    <row r="8" spans="1:11" s="41" customFormat="1" ht="15.4" customHeight="1">
      <c r="B8" s="285"/>
      <c r="C8" s="294"/>
      <c r="D8" s="296" t="s">
        <v>206</v>
      </c>
      <c r="E8" s="1543" t="s">
        <v>207</v>
      </c>
      <c r="F8" s="1543"/>
      <c r="G8" s="1544" t="s">
        <v>208</v>
      </c>
      <c r="H8" s="100"/>
    </row>
    <row r="9" spans="1:11" s="41" customFormat="1" ht="15.4" customHeight="1">
      <c r="B9" s="285"/>
      <c r="C9" s="294"/>
      <c r="D9" s="296" t="s">
        <v>206</v>
      </c>
      <c r="E9" s="1545" t="s">
        <v>209</v>
      </c>
      <c r="F9" s="1545"/>
      <c r="G9" s="1544"/>
      <c r="H9" s="100"/>
    </row>
    <row r="10" spans="1:11" s="41" customFormat="1" ht="15.4" customHeight="1">
      <c r="B10" s="285"/>
      <c r="C10" s="294"/>
      <c r="D10" s="296" t="s">
        <v>206</v>
      </c>
      <c r="E10" s="1546" t="s">
        <v>210</v>
      </c>
      <c r="F10" s="1546"/>
      <c r="G10" s="1544"/>
      <c r="H10" s="100"/>
    </row>
    <row r="11" spans="1:11" s="41" customFormat="1" ht="15.4" customHeight="1">
      <c r="B11" s="285"/>
      <c r="C11" s="297"/>
      <c r="D11" s="296" t="s">
        <v>206</v>
      </c>
      <c r="E11" s="1547" t="s">
        <v>211</v>
      </c>
      <c r="F11" s="1547"/>
      <c r="G11" s="1544"/>
      <c r="H11" s="100"/>
    </row>
    <row r="12" spans="1:11" s="41" customFormat="1" ht="10.15" customHeight="1">
      <c r="B12" s="285"/>
      <c r="C12" s="298"/>
      <c r="D12" s="243"/>
      <c r="E12" s="243"/>
      <c r="F12" s="295"/>
      <c r="G12" s="299"/>
      <c r="H12" s="100"/>
    </row>
    <row r="13" spans="1:11" s="41" customFormat="1" ht="15.4" customHeight="1">
      <c r="B13" s="300"/>
      <c r="C13" s="298"/>
      <c r="D13" s="243"/>
      <c r="E13" s="243"/>
      <c r="F13" s="301" t="s">
        <v>199</v>
      </c>
      <c r="G13" s="302" t="s">
        <v>200</v>
      </c>
      <c r="H13" s="100"/>
    </row>
    <row r="14" spans="1:11" s="41" customFormat="1" ht="3" customHeight="1">
      <c r="B14" s="300"/>
      <c r="C14" s="243"/>
      <c r="D14" s="243"/>
      <c r="E14" s="243"/>
      <c r="F14" s="243"/>
      <c r="G14" s="243"/>
      <c r="H14" s="100"/>
    </row>
    <row r="15" spans="1:11" s="43" customFormat="1" ht="16.149999999999999" customHeight="1">
      <c r="B15" s="303"/>
      <c r="C15" s="1551" t="s">
        <v>1</v>
      </c>
      <c r="D15" s="1552"/>
      <c r="E15" s="1553"/>
      <c r="F15" s="1553"/>
      <c r="G15" s="304"/>
      <c r="H15" s="305"/>
      <c r="J15" s="41"/>
      <c r="K15" s="41"/>
    </row>
    <row r="16" spans="1:11" s="41" customFormat="1" ht="15" customHeight="1">
      <c r="B16" s="303" t="s">
        <v>14</v>
      </c>
      <c r="C16" s="306" t="s">
        <v>72</v>
      </c>
      <c r="D16" s="307" t="s">
        <v>30</v>
      </c>
      <c r="E16" s="308" t="s">
        <v>212</v>
      </c>
      <c r="F16" s="309"/>
      <c r="G16" s="310">
        <v>11000</v>
      </c>
      <c r="H16" s="104"/>
    </row>
    <row r="17" spans="2:8" s="41" customFormat="1" ht="15" customHeight="1">
      <c r="B17" s="303" t="s">
        <v>106</v>
      </c>
      <c r="C17" s="306" t="s">
        <v>73</v>
      </c>
      <c r="D17" s="307" t="s">
        <v>31</v>
      </c>
      <c r="E17" s="308" t="s">
        <v>213</v>
      </c>
      <c r="F17" s="311"/>
      <c r="G17" s="310">
        <v>0</v>
      </c>
      <c r="H17" s="104"/>
    </row>
    <row r="18" spans="2:8" s="41" customFormat="1" ht="15" customHeight="1">
      <c r="B18" s="303" t="s">
        <v>14</v>
      </c>
      <c r="C18" s="306" t="s">
        <v>74</v>
      </c>
      <c r="D18" s="307" t="s">
        <v>32</v>
      </c>
      <c r="E18" s="308" t="s">
        <v>214</v>
      </c>
      <c r="F18" s="309"/>
      <c r="G18" s="310">
        <v>2400</v>
      </c>
      <c r="H18" s="104"/>
    </row>
    <row r="19" spans="2:8" s="41" customFormat="1" ht="12" customHeight="1">
      <c r="B19" s="134"/>
      <c r="C19" s="119"/>
      <c r="D19" s="120"/>
      <c r="E19" s="121"/>
      <c r="F19" s="312"/>
      <c r="G19" s="313"/>
      <c r="H19" s="104"/>
    </row>
    <row r="20" spans="2:8" s="43" customFormat="1" ht="16.149999999999999" customHeight="1">
      <c r="B20" s="303"/>
      <c r="C20" s="1551" t="s">
        <v>3</v>
      </c>
      <c r="D20" s="1552"/>
      <c r="E20" s="1552" t="s">
        <v>3</v>
      </c>
      <c r="F20" s="1552"/>
      <c r="G20" s="1554"/>
      <c r="H20" s="104"/>
    </row>
    <row r="21" spans="2:8" s="41" customFormat="1" ht="15" customHeight="1">
      <c r="B21" s="303" t="s">
        <v>14</v>
      </c>
      <c r="C21" s="306" t="s">
        <v>75</v>
      </c>
      <c r="D21" s="307" t="s">
        <v>33</v>
      </c>
      <c r="E21" s="308" t="s">
        <v>215</v>
      </c>
      <c r="F21" s="311" t="s">
        <v>138</v>
      </c>
      <c r="G21" s="314">
        <v>-6000</v>
      </c>
      <c r="H21" s="104"/>
    </row>
    <row r="22" spans="2:8" s="41" customFormat="1" ht="15" customHeight="1">
      <c r="B22" s="303" t="s">
        <v>14</v>
      </c>
      <c r="C22" s="306" t="s">
        <v>76</v>
      </c>
      <c r="D22" s="307" t="s">
        <v>48</v>
      </c>
      <c r="E22" s="308" t="s">
        <v>216</v>
      </c>
      <c r="F22" s="311" t="s">
        <v>138</v>
      </c>
      <c r="G22" s="314">
        <v>-400</v>
      </c>
      <c r="H22" s="104"/>
    </row>
    <row r="23" spans="2:8" s="41" customFormat="1" ht="15" customHeight="1">
      <c r="B23" s="303" t="s">
        <v>14</v>
      </c>
      <c r="C23" s="306" t="s">
        <v>77</v>
      </c>
      <c r="D23" s="307" t="s">
        <v>34</v>
      </c>
      <c r="E23" s="308" t="s">
        <v>217</v>
      </c>
      <c r="F23" s="311" t="s">
        <v>28</v>
      </c>
      <c r="G23" s="314">
        <v>-1234</v>
      </c>
      <c r="H23" s="104"/>
    </row>
    <row r="24" spans="2:8" s="41" customFormat="1" ht="15" customHeight="1">
      <c r="B24" s="303" t="s">
        <v>106</v>
      </c>
      <c r="C24" s="306" t="s">
        <v>78</v>
      </c>
      <c r="D24" s="307" t="s">
        <v>35</v>
      </c>
      <c r="E24" s="308" t="s">
        <v>218</v>
      </c>
      <c r="F24" s="311"/>
      <c r="G24" s="314">
        <v>0</v>
      </c>
      <c r="H24" s="104"/>
    </row>
    <row r="25" spans="2:8" s="41" customFormat="1" ht="15" customHeight="1">
      <c r="B25" s="303" t="s">
        <v>106</v>
      </c>
      <c r="C25" s="306" t="s">
        <v>79</v>
      </c>
      <c r="D25" s="307" t="s">
        <v>36</v>
      </c>
      <c r="E25" s="308" t="s">
        <v>219</v>
      </c>
      <c r="F25" s="311" t="s">
        <v>67</v>
      </c>
      <c r="G25" s="314">
        <v>0</v>
      </c>
      <c r="H25" s="104"/>
    </row>
    <row r="26" spans="2:8" s="41" customFormat="1" ht="15" customHeight="1">
      <c r="B26" s="303" t="s">
        <v>14</v>
      </c>
      <c r="C26" s="306" t="s">
        <v>80</v>
      </c>
      <c r="D26" s="307" t="s">
        <v>37</v>
      </c>
      <c r="E26" s="308" t="s">
        <v>220</v>
      </c>
      <c r="F26" s="311"/>
      <c r="G26" s="314">
        <v>-2345.67</v>
      </c>
      <c r="H26" s="104"/>
    </row>
    <row r="27" spans="2:8" s="41" customFormat="1" ht="15" customHeight="1">
      <c r="B27" s="303" t="s">
        <v>14</v>
      </c>
      <c r="C27" s="306" t="s">
        <v>81</v>
      </c>
      <c r="D27" s="307" t="s">
        <v>38</v>
      </c>
      <c r="E27" s="308" t="s">
        <v>221</v>
      </c>
      <c r="F27" s="311"/>
      <c r="G27" s="314">
        <v>-876.54</v>
      </c>
      <c r="H27" s="104"/>
    </row>
    <row r="28" spans="2:8" s="41" customFormat="1" ht="15" customHeight="1">
      <c r="B28" s="303" t="s">
        <v>14</v>
      </c>
      <c r="C28" s="306" t="s">
        <v>82</v>
      </c>
      <c r="D28" s="307" t="s">
        <v>39</v>
      </c>
      <c r="E28" s="308" t="s">
        <v>222</v>
      </c>
      <c r="F28" s="311"/>
      <c r="G28" s="314">
        <v>-72</v>
      </c>
      <c r="H28" s="104"/>
    </row>
    <row r="29" spans="2:8" s="41" customFormat="1" ht="15" customHeight="1">
      <c r="B29" s="303" t="s">
        <v>14</v>
      </c>
      <c r="C29" s="306" t="s">
        <v>83</v>
      </c>
      <c r="D29" s="307" t="s">
        <v>40</v>
      </c>
      <c r="E29" s="308" t="s">
        <v>223</v>
      </c>
      <c r="F29" s="311"/>
      <c r="G29" s="314">
        <v>-246.8</v>
      </c>
      <c r="H29" s="104"/>
    </row>
    <row r="30" spans="2:8" s="41" customFormat="1" ht="12" customHeight="1">
      <c r="B30" s="134"/>
      <c r="C30" s="315"/>
      <c r="D30" s="316"/>
      <c r="E30" s="312"/>
      <c r="F30" s="312"/>
      <c r="G30" s="317"/>
      <c r="H30" s="104"/>
    </row>
    <row r="31" spans="2:8" s="43" customFormat="1" ht="16.149999999999999" customHeight="1">
      <c r="B31" s="303"/>
      <c r="C31" s="1551" t="s">
        <v>4</v>
      </c>
      <c r="D31" s="1552"/>
      <c r="E31" s="1552" t="s">
        <v>3</v>
      </c>
      <c r="F31" s="1552"/>
      <c r="G31" s="1554"/>
      <c r="H31" s="104"/>
    </row>
    <row r="32" spans="2:8" s="41" customFormat="1" ht="15" customHeight="1">
      <c r="B32" s="303"/>
      <c r="C32" s="1555">
        <v>45658</v>
      </c>
      <c r="D32" s="318" t="s">
        <v>5</v>
      </c>
      <c r="E32" s="308" t="s">
        <v>1</v>
      </c>
      <c r="F32" s="309"/>
      <c r="G32" s="319"/>
      <c r="H32" s="104"/>
    </row>
    <row r="33" spans="2:8" s="41" customFormat="1" ht="15" customHeight="1">
      <c r="B33" s="303"/>
      <c r="C33" s="1556"/>
      <c r="D33" s="318" t="s">
        <v>6</v>
      </c>
      <c r="E33" s="320" t="s">
        <v>3</v>
      </c>
      <c r="F33" s="321"/>
      <c r="G33" s="322"/>
      <c r="H33" s="104"/>
    </row>
    <row r="34" spans="2:8" s="269" customFormat="1" ht="20.100000000000001" customHeight="1">
      <c r="B34" s="323"/>
      <c r="C34" s="1557" t="s">
        <v>157</v>
      </c>
      <c r="D34" s="1557"/>
      <c r="E34" s="1558" t="s">
        <v>189</v>
      </c>
      <c r="F34" s="1558"/>
      <c r="G34" s="324">
        <v>2224.9899999999998</v>
      </c>
      <c r="H34" s="325"/>
    </row>
    <row r="35" spans="2:8" s="41" customFormat="1" ht="3" customHeight="1">
      <c r="B35" s="326"/>
      <c r="C35" s="327"/>
      <c r="D35" s="327"/>
      <c r="E35" s="327"/>
      <c r="F35" s="327"/>
      <c r="G35" s="327"/>
      <c r="H35" s="328"/>
    </row>
    <row r="36" spans="2:8" s="41" customFormat="1" ht="5.0999999999999996" customHeight="1">
      <c r="B36" s="86"/>
      <c r="C36" s="16"/>
      <c r="D36" s="16"/>
      <c r="E36" s="16"/>
      <c r="F36" s="16"/>
      <c r="G36" s="16"/>
      <c r="H36" s="153" t="s">
        <v>11</v>
      </c>
    </row>
    <row r="37" spans="2:8" s="41" customFormat="1" ht="4.1500000000000004" customHeight="1">
      <c r="B37" s="329"/>
      <c r="C37" s="330"/>
      <c r="D37" s="330"/>
      <c r="E37" s="330"/>
      <c r="F37" s="330"/>
      <c r="G37" s="330"/>
      <c r="H37" s="331" t="s">
        <v>11</v>
      </c>
    </row>
    <row r="38" spans="2:8" s="41" customFormat="1" ht="16.149999999999999" customHeight="1">
      <c r="B38" s="134"/>
      <c r="C38" s="332" t="s">
        <v>224</v>
      </c>
      <c r="D38" s="333"/>
      <c r="E38" s="333"/>
      <c r="F38" s="615">
        <v>12.34</v>
      </c>
      <c r="G38" s="334"/>
      <c r="H38" s="103" t="s">
        <v>11</v>
      </c>
    </row>
    <row r="39" spans="2:8" s="41" customFormat="1" ht="15" customHeight="1">
      <c r="B39" s="303" t="s">
        <v>14</v>
      </c>
      <c r="C39" s="306" t="s">
        <v>88</v>
      </c>
      <c r="D39" s="335"/>
      <c r="E39" s="308" t="s">
        <v>23</v>
      </c>
      <c r="F39" s="336"/>
      <c r="G39" s="314">
        <v>-4208.6400000000003</v>
      </c>
      <c r="H39" s="103" t="s">
        <v>11</v>
      </c>
    </row>
    <row r="40" spans="2:8" s="41" customFormat="1" ht="15" customHeight="1">
      <c r="B40" s="303" t="s">
        <v>14</v>
      </c>
      <c r="C40" s="306" t="s">
        <v>355</v>
      </c>
      <c r="D40" s="335"/>
      <c r="E40" s="308" t="s">
        <v>60</v>
      </c>
      <c r="F40" s="337" t="s">
        <v>109</v>
      </c>
      <c r="G40" s="314">
        <v>0</v>
      </c>
      <c r="H40" s="103" t="s">
        <v>11</v>
      </c>
    </row>
    <row r="41" spans="2:8" s="41" customFormat="1" ht="15" customHeight="1">
      <c r="B41" s="303" t="s">
        <v>106</v>
      </c>
      <c r="C41" s="306" t="s">
        <v>356</v>
      </c>
      <c r="D41" s="335"/>
      <c r="E41" s="308" t="s">
        <v>358</v>
      </c>
      <c r="F41" s="337" t="s">
        <v>159</v>
      </c>
      <c r="G41" s="314">
        <v>-12000</v>
      </c>
      <c r="H41" s="103" t="s">
        <v>11</v>
      </c>
    </row>
    <row r="42" spans="2:8" s="41" customFormat="1" ht="15" customHeight="1">
      <c r="B42" s="303" t="s">
        <v>106</v>
      </c>
      <c r="C42" s="306" t="s">
        <v>357</v>
      </c>
      <c r="D42" s="335"/>
      <c r="E42" s="308" t="s">
        <v>359</v>
      </c>
      <c r="F42" s="337"/>
      <c r="G42" s="314">
        <v>1234</v>
      </c>
      <c r="H42" s="103" t="s">
        <v>11</v>
      </c>
    </row>
    <row r="43" spans="2:8" s="41" customFormat="1" ht="3" customHeight="1">
      <c r="B43" s="303"/>
      <c r="C43" s="106"/>
      <c r="D43" s="107"/>
      <c r="E43" s="108"/>
      <c r="F43" s="109"/>
      <c r="G43" s="110"/>
      <c r="H43" s="103" t="s">
        <v>11</v>
      </c>
    </row>
    <row r="44" spans="2:8" s="41" customFormat="1" ht="16.149999999999999" customHeight="1">
      <c r="B44" s="134"/>
      <c r="C44" s="332" t="s">
        <v>225</v>
      </c>
      <c r="D44" s="333"/>
      <c r="E44" s="333"/>
      <c r="F44" s="333"/>
      <c r="G44" s="334"/>
      <c r="H44" s="103" t="s">
        <v>11</v>
      </c>
    </row>
    <row r="45" spans="2:8" s="41" customFormat="1" ht="15" customHeight="1">
      <c r="B45" s="134"/>
      <c r="C45" s="306" t="s">
        <v>90</v>
      </c>
      <c r="D45" s="338"/>
      <c r="E45" s="320" t="s">
        <v>226</v>
      </c>
      <c r="F45" s="339"/>
      <c r="G45" s="340"/>
      <c r="H45" s="103" t="s">
        <v>11</v>
      </c>
    </row>
    <row r="46" spans="2:8" s="41" customFormat="1" ht="3" customHeight="1">
      <c r="B46" s="303"/>
      <c r="C46" s="106"/>
      <c r="D46" s="107"/>
      <c r="E46" s="108"/>
      <c r="F46" s="109"/>
      <c r="G46" s="110"/>
      <c r="H46" s="103" t="s">
        <v>11</v>
      </c>
    </row>
    <row r="47" spans="2:8" s="41" customFormat="1" ht="16.149999999999999" customHeight="1">
      <c r="B47" s="134"/>
      <c r="C47" s="1559" t="s">
        <v>71</v>
      </c>
      <c r="D47" s="1560"/>
      <c r="E47" s="341">
        <v>43862</v>
      </c>
      <c r="F47" s="342">
        <v>5</v>
      </c>
      <c r="G47" s="343">
        <v>1</v>
      </c>
      <c r="H47" s="103" t="s">
        <v>11</v>
      </c>
    </row>
    <row r="48" spans="2:8" s="41" customFormat="1" ht="16.149999999999999" customHeight="1">
      <c r="B48" s="134"/>
      <c r="C48" s="344" t="s">
        <v>100</v>
      </c>
      <c r="D48" s="345"/>
      <c r="E48" s="346" t="s">
        <v>26</v>
      </c>
      <c r="F48" s="347" t="s">
        <v>161</v>
      </c>
      <c r="G48" s="348">
        <v>557746</v>
      </c>
      <c r="H48" s="103" t="s">
        <v>11</v>
      </c>
    </row>
    <row r="49" spans="2:8" s="41" customFormat="1" ht="16.149999999999999" customHeight="1">
      <c r="B49" s="134"/>
      <c r="C49" s="349" t="s">
        <v>100</v>
      </c>
      <c r="D49" s="350"/>
      <c r="E49" s="346" t="s">
        <v>142</v>
      </c>
      <c r="F49" s="351"/>
      <c r="G49" s="352">
        <v>3457</v>
      </c>
      <c r="H49" s="103" t="s">
        <v>11</v>
      </c>
    </row>
    <row r="50" spans="2:8" s="41" customFormat="1" ht="16.149999999999999" customHeight="1">
      <c r="B50" s="134"/>
      <c r="C50" s="349" t="s">
        <v>100</v>
      </c>
      <c r="D50" s="350"/>
      <c r="E50" s="346" t="s">
        <v>141</v>
      </c>
      <c r="F50" s="353"/>
      <c r="G50" s="354">
        <v>-72</v>
      </c>
      <c r="H50" s="103" t="s">
        <v>11</v>
      </c>
    </row>
    <row r="51" spans="2:8" s="41" customFormat="1" ht="16.149999999999999" customHeight="1">
      <c r="B51" s="134"/>
      <c r="C51" s="349" t="s">
        <v>100</v>
      </c>
      <c r="D51" s="350"/>
      <c r="E51" s="346" t="s">
        <v>66</v>
      </c>
      <c r="F51" s="355"/>
      <c r="G51" s="354">
        <v>-200000</v>
      </c>
      <c r="H51" s="103" t="s">
        <v>11</v>
      </c>
    </row>
    <row r="52" spans="2:8" s="41" customFormat="1" ht="16.149999999999999" customHeight="1">
      <c r="B52" s="134"/>
      <c r="C52" s="349" t="s">
        <v>100</v>
      </c>
      <c r="D52" s="350"/>
      <c r="E52" s="346" t="s">
        <v>145</v>
      </c>
      <c r="F52" s="355"/>
      <c r="G52" s="352">
        <v>0</v>
      </c>
      <c r="H52" s="103" t="s">
        <v>11</v>
      </c>
    </row>
    <row r="53" spans="2:8" s="41" customFormat="1" ht="16.149999999999999" customHeight="1">
      <c r="B53" s="134"/>
      <c r="C53" s="344" t="s">
        <v>100</v>
      </c>
      <c r="D53" s="345"/>
      <c r="E53" s="356" t="s">
        <v>162</v>
      </c>
      <c r="F53" s="353"/>
      <c r="G53" s="354">
        <v>-300000</v>
      </c>
      <c r="H53" s="103" t="s">
        <v>11</v>
      </c>
    </row>
    <row r="54" spans="2:8" s="41" customFormat="1" ht="16.149999999999999" customHeight="1">
      <c r="B54" s="134"/>
      <c r="C54" s="1561" t="s">
        <v>227</v>
      </c>
      <c r="D54" s="1562"/>
      <c r="E54" s="346" t="s">
        <v>228</v>
      </c>
      <c r="F54" s="357">
        <v>257746</v>
      </c>
      <c r="G54" s="1563"/>
      <c r="H54" s="103" t="s">
        <v>11</v>
      </c>
    </row>
    <row r="55" spans="2:8" s="41" customFormat="1" ht="16.149999999999999" customHeight="1">
      <c r="B55" s="134"/>
      <c r="C55" s="1561"/>
      <c r="D55" s="1562"/>
      <c r="E55" s="346" t="s">
        <v>229</v>
      </c>
      <c r="F55" s="358">
        <v>-72</v>
      </c>
      <c r="G55" s="1563"/>
      <c r="H55" s="103" t="s">
        <v>11</v>
      </c>
    </row>
    <row r="56" spans="2:8" s="41" customFormat="1" ht="16.149999999999999" customHeight="1">
      <c r="B56" s="134"/>
      <c r="C56" s="1561"/>
      <c r="D56" s="1562"/>
      <c r="E56" s="359" t="s">
        <v>230</v>
      </c>
      <c r="F56" s="358">
        <v>-200000</v>
      </c>
      <c r="G56" s="1564"/>
      <c r="H56" s="103" t="s">
        <v>11</v>
      </c>
    </row>
    <row r="57" spans="2:8" s="5" customFormat="1" ht="12.75">
      <c r="B57" s="265"/>
      <c r="C57" s="1565">
        <v>75000</v>
      </c>
      <c r="D57" s="1566"/>
      <c r="E57" s="360"/>
      <c r="F57" s="361"/>
      <c r="G57" s="362"/>
      <c r="H57" s="267" t="s">
        <v>11</v>
      </c>
    </row>
    <row r="58" spans="2:8" s="264" customFormat="1" ht="12" customHeight="1">
      <c r="B58" s="262"/>
      <c r="C58" s="1567">
        <v>500000</v>
      </c>
      <c r="D58" s="1568"/>
      <c r="E58" s="363">
        <v>0.23200000000000001</v>
      </c>
      <c r="F58" s="364"/>
      <c r="G58" s="365">
        <v>0.17499999999999999</v>
      </c>
      <c r="H58" s="263" t="s">
        <v>11</v>
      </c>
    </row>
    <row r="59" spans="2:8" s="57" customFormat="1" ht="12" customHeight="1">
      <c r="B59" s="366"/>
      <c r="C59" s="1550"/>
      <c r="D59" s="1550"/>
      <c r="E59" s="367"/>
      <c r="F59" s="266"/>
      <c r="G59" s="367"/>
      <c r="H59" s="368"/>
    </row>
  </sheetData>
  <sheetProtection sheet="1" formatCells="0" selectLockedCells="1"/>
  <mergeCells count="22">
    <mergeCell ref="B1:F1"/>
    <mergeCell ref="G1:H1"/>
    <mergeCell ref="C59:D59"/>
    <mergeCell ref="C15:D15"/>
    <mergeCell ref="E15:F15"/>
    <mergeCell ref="C20:G20"/>
    <mergeCell ref="C31:G31"/>
    <mergeCell ref="C32:C33"/>
    <mergeCell ref="C34:D34"/>
    <mergeCell ref="E34:F34"/>
    <mergeCell ref="C47:D47"/>
    <mergeCell ref="C54:D56"/>
    <mergeCell ref="G54:G56"/>
    <mergeCell ref="C57:D57"/>
    <mergeCell ref="C58:D58"/>
    <mergeCell ref="C2:G2"/>
    <mergeCell ref="G3:G4"/>
    <mergeCell ref="E8:F8"/>
    <mergeCell ref="G8:G11"/>
    <mergeCell ref="E9:F9"/>
    <mergeCell ref="E10:F10"/>
    <mergeCell ref="E11:F11"/>
  </mergeCells>
  <conditionalFormatting sqref="B8">
    <cfRule type="expression" dxfId="20" priority="5">
      <formula>$D$8="Steuerschätzer"</formula>
    </cfRule>
  </conditionalFormatting>
  <conditionalFormatting sqref="C8">
    <cfRule type="expression" dxfId="19" priority="20">
      <formula>$F$8&gt;0</formula>
    </cfRule>
    <cfRule type="expression" dxfId="18" priority="21">
      <formula>$F$8&lt;0</formula>
    </cfRule>
  </conditionalFormatting>
  <conditionalFormatting sqref="D8">
    <cfRule type="cellIs" dxfId="17" priority="6" operator="equal">
      <formula>"Bescheid"</formula>
    </cfRule>
    <cfRule type="cellIs" dxfId="16" priority="7" operator="equal">
      <formula>"Steuerschätzer"</formula>
    </cfRule>
    <cfRule type="cellIs" dxfId="15" priority="19" operator="equal">
      <formula>"Schätzung"</formula>
    </cfRule>
  </conditionalFormatting>
  <conditionalFormatting sqref="D35">
    <cfRule type="cellIs" dxfId="14" priority="16" operator="notEqual">
      <formula>0</formula>
    </cfRule>
  </conditionalFormatting>
  <conditionalFormatting sqref="D54">
    <cfRule type="cellIs" dxfId="13" priority="4" operator="notEqual">
      <formula>0</formula>
    </cfRule>
  </conditionalFormatting>
  <conditionalFormatting sqref="F8">
    <cfRule type="expression" dxfId="12" priority="8">
      <formula>OR($D$8="Schätzung",$D$8="Steuerschätzer")</formula>
    </cfRule>
  </conditionalFormatting>
  <conditionalFormatting sqref="F33">
    <cfRule type="cellIs" dxfId="11" priority="11" operator="greaterThan">
      <formula>0</formula>
    </cfRule>
  </conditionalFormatting>
  <conditionalFormatting sqref="F35">
    <cfRule type="cellIs" dxfId="10" priority="14" operator="greaterThan">
      <formula>0</formula>
    </cfRule>
  </conditionalFormatting>
  <conditionalFormatting sqref="F54">
    <cfRule type="expression" dxfId="9" priority="3">
      <formula>$I$28&gt;=0</formula>
    </cfRule>
  </conditionalFormatting>
  <conditionalFormatting sqref="F54:I55">
    <cfRule type="cellIs" dxfId="8" priority="2" operator="lessThan">
      <formula>0</formula>
    </cfRule>
  </conditionalFormatting>
  <conditionalFormatting sqref="G49:G50">
    <cfRule type="expression" dxfId="7" priority="22">
      <formula>$H$50&lt;0</formula>
    </cfRule>
  </conditionalFormatting>
  <conditionalFormatting sqref="G51">
    <cfRule type="expression" dxfId="6" priority="9">
      <formula>$H$51=0</formula>
    </cfRule>
  </conditionalFormatting>
  <conditionalFormatting sqref="H50">
    <cfRule type="cellIs" dxfId="5" priority="15" operator="lessThan">
      <formula>0</formula>
    </cfRule>
  </conditionalFormatting>
  <conditionalFormatting sqref="H51">
    <cfRule type="cellIs" dxfId="4" priority="10" operator="equal">
      <formula>0</formula>
    </cfRule>
  </conditionalFormatting>
  <conditionalFormatting sqref="I27">
    <cfRule type="expression" dxfId="3" priority="13">
      <formula>$I$28&lt;0</formula>
    </cfRule>
  </conditionalFormatting>
  <conditionalFormatting sqref="I38">
    <cfRule type="cellIs" dxfId="2" priority="17" operator="equal">
      <formula>"Abschöpfung"</formula>
    </cfRule>
  </conditionalFormatting>
  <conditionalFormatting sqref="I53">
    <cfRule type="expression" dxfId="1" priority="1">
      <formula>$I$54&lt;0</formula>
    </cfRule>
  </conditionalFormatting>
  <conditionalFormatting sqref="I57">
    <cfRule type="cellIs" dxfId="0" priority="18" operator="lessThan">
      <formula>0</formula>
    </cfRule>
  </conditionalFormatting>
  <dataValidations count="2">
    <dataValidation type="list" allowBlank="1" showInputMessage="1" showErrorMessage="1" sqref="C62" xr:uid="{2FB23184-E793-4271-83EE-0FF273E67CCA}">
      <formula1>"Schaltjahr,Normaljahr"</formula1>
    </dataValidation>
    <dataValidation type="list" allowBlank="1" showInputMessage="1" showErrorMessage="1" sqref="D8" xr:uid="{E8B7F088-D6A2-4EB3-BA36-B68E92A8B41D}">
      <formula1>"Steuerschätzer,Bescheid,Schätzung,-"</formula1>
    </dataValidation>
  </dataValidations>
  <printOptions horizontalCentered="1"/>
  <pageMargins left="0" right="0" top="0" bottom="0" header="0" footer="0"/>
  <pageSetup paperSize="9" orientation="portrait" horizontalDpi="4294967295" verticalDpi="4294967295" r:id="rId1"/>
  <headerFooter>
    <oddFooter>&amp;L&amp;"Arial,Standard"&amp;8Datei: &amp;Z&amp;F/&amp;A&amp;R&amp;"Arial,Standard"&amp;8Druck: &amp;D &amp;T Uhr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B9E0-4F5D-4CBA-A53D-382C39D56541}">
  <sheetPr>
    <tabColor theme="0" tint="-4.9989318521683403E-2"/>
    <pageSetUpPr autoPageBreaks="0"/>
  </sheetPr>
  <dimension ref="A1:U54"/>
  <sheetViews>
    <sheetView showGridLines="0" showRowColHeaders="0" zoomScaleNormal="100" workbookViewId="0"/>
  </sheetViews>
  <sheetFormatPr baseColWidth="10" defaultColWidth="9.77734375" defaultRowHeight="15"/>
  <cols>
    <col min="1" max="1" width="0.6640625" style="41" customWidth="1"/>
    <col min="2" max="2" width="2.109375" style="42" customWidth="1"/>
    <col min="3" max="3" width="6.88671875" style="42" customWidth="1"/>
    <col min="4" max="4" width="5.88671875" style="42" customWidth="1"/>
    <col min="5" max="5" width="28.33203125" style="42" customWidth="1"/>
    <col min="6" max="6" width="15.88671875" style="42" customWidth="1"/>
    <col min="7" max="7" width="22.5546875" style="42" customWidth="1"/>
    <col min="8" max="8" width="2.109375" style="42" customWidth="1"/>
    <col min="9" max="9" width="0.88671875" style="42" hidden="1" customWidth="1"/>
    <col min="10" max="10" width="9.88671875" style="42" bestFit="1" customWidth="1"/>
    <col min="11" max="11" width="10.88671875" style="42" bestFit="1" customWidth="1"/>
    <col min="12" max="12" width="9.77734375" style="42"/>
    <col min="13" max="13" width="9.88671875" style="42" bestFit="1" customWidth="1"/>
    <col min="14" max="16384" width="9.77734375" style="42"/>
  </cols>
  <sheetData>
    <row r="1" spans="1:8" ht="21" customHeight="1">
      <c r="A1" s="154"/>
      <c r="B1" s="1548" t="s">
        <v>231</v>
      </c>
      <c r="C1" s="1548"/>
      <c r="D1" s="1548"/>
      <c r="E1" s="1548"/>
      <c r="F1" s="1548"/>
      <c r="G1" s="1549" t="s">
        <v>323</v>
      </c>
      <c r="H1" s="1549"/>
    </row>
    <row r="2" spans="1:8" s="40" customFormat="1" ht="3" customHeight="1">
      <c r="B2" s="274"/>
      <c r="C2" s="1569"/>
      <c r="D2" s="1569"/>
      <c r="E2" s="1569"/>
      <c r="F2" s="1569"/>
      <c r="G2" s="1569"/>
      <c r="H2" s="275"/>
    </row>
    <row r="3" spans="1:8" ht="21" customHeight="1">
      <c r="B3" s="276"/>
      <c r="C3" s="633" t="s">
        <v>191</v>
      </c>
      <c r="D3" s="634"/>
      <c r="E3" s="635"/>
      <c r="F3" s="636" t="s">
        <v>192</v>
      </c>
      <c r="G3" s="1579">
        <v>45658</v>
      </c>
      <c r="H3" s="102"/>
    </row>
    <row r="4" spans="1:8" ht="12" customHeight="1">
      <c r="B4" s="276"/>
      <c r="C4" s="1582" t="s">
        <v>232</v>
      </c>
      <c r="D4" s="1582"/>
      <c r="E4" s="637" t="s">
        <v>233</v>
      </c>
      <c r="F4" s="638" t="s">
        <v>234</v>
      </c>
      <c r="G4" s="1580"/>
      <c r="H4" s="102"/>
    </row>
    <row r="5" spans="1:8" ht="23.1" customHeight="1">
      <c r="B5" s="276"/>
      <c r="C5" s="639" t="s">
        <v>235</v>
      </c>
      <c r="D5" s="640"/>
      <c r="E5" s="641"/>
      <c r="F5" s="642" t="s">
        <v>326</v>
      </c>
      <c r="G5" s="1581"/>
      <c r="H5" s="102"/>
    </row>
    <row r="6" spans="1:8" s="646" customFormat="1" ht="12" customHeight="1">
      <c r="A6" s="643"/>
      <c r="B6" s="644"/>
      <c r="C6" s="1583" t="s">
        <v>369</v>
      </c>
      <c r="D6" s="1583"/>
      <c r="E6" s="1584" t="s">
        <v>370</v>
      </c>
      <c r="F6" s="1584"/>
      <c r="G6" s="736" t="s">
        <v>371</v>
      </c>
      <c r="H6" s="645"/>
    </row>
    <row r="7" spans="1:8" s="41" customFormat="1" ht="19.149999999999999" customHeight="1">
      <c r="B7" s="285"/>
      <c r="C7" s="647" t="s">
        <v>193</v>
      </c>
      <c r="D7" s="648"/>
      <c r="E7" s="649"/>
      <c r="F7" s="642" t="s">
        <v>187</v>
      </c>
      <c r="G7" s="650">
        <v>45744</v>
      </c>
      <c r="H7" s="100"/>
    </row>
    <row r="8" spans="1:8" s="646" customFormat="1" ht="12" customHeight="1">
      <c r="A8" s="643"/>
      <c r="B8" s="644"/>
      <c r="C8" s="1578" t="s">
        <v>236</v>
      </c>
      <c r="D8" s="1578"/>
      <c r="E8" s="1578"/>
      <c r="F8" s="651" t="s">
        <v>237</v>
      </c>
      <c r="G8" s="652" t="s">
        <v>327</v>
      </c>
      <c r="H8" s="645"/>
    </row>
    <row r="9" spans="1:8" s="41" customFormat="1" ht="19.149999999999999" customHeight="1">
      <c r="B9" s="285"/>
      <c r="C9" s="653" t="s">
        <v>194</v>
      </c>
      <c r="D9" s="648"/>
      <c r="E9" s="654"/>
      <c r="F9" s="655" t="s">
        <v>184</v>
      </c>
      <c r="G9" s="656" t="s">
        <v>51</v>
      </c>
      <c r="H9" s="100">
        <v>0</v>
      </c>
    </row>
    <row r="10" spans="1:8" s="646" customFormat="1" ht="12" customHeight="1">
      <c r="A10" s="643"/>
      <c r="B10" s="644"/>
      <c r="C10" s="1578" t="s">
        <v>238</v>
      </c>
      <c r="D10" s="1578"/>
      <c r="E10" s="1578"/>
      <c r="F10" s="651" t="s">
        <v>239</v>
      </c>
      <c r="G10" s="657" t="s">
        <v>328</v>
      </c>
      <c r="H10" s="645"/>
    </row>
    <row r="11" spans="1:8" s="41" customFormat="1" ht="15.4" customHeight="1">
      <c r="B11" s="285"/>
      <c r="C11" s="658" t="s">
        <v>195</v>
      </c>
      <c r="D11" s="659"/>
      <c r="E11" s="654"/>
      <c r="F11" s="660" t="s">
        <v>171</v>
      </c>
      <c r="G11" s="661" t="s">
        <v>198</v>
      </c>
      <c r="H11" s="100"/>
    </row>
    <row r="12" spans="1:8" s="646" customFormat="1" ht="12" customHeight="1">
      <c r="A12" s="643"/>
      <c r="B12" s="644"/>
      <c r="C12" s="1578" t="s">
        <v>240</v>
      </c>
      <c r="D12" s="1578"/>
      <c r="E12" s="1578"/>
      <c r="F12" s="662"/>
      <c r="G12" s="657" t="s">
        <v>241</v>
      </c>
      <c r="H12" s="645"/>
    </row>
    <row r="13" spans="1:8" s="41" customFormat="1" ht="15.4" customHeight="1">
      <c r="B13" s="285"/>
      <c r="C13" s="658" t="s">
        <v>196</v>
      </c>
      <c r="D13" s="659"/>
      <c r="E13" s="654"/>
      <c r="F13" s="660" t="s">
        <v>188</v>
      </c>
      <c r="G13" s="761">
        <v>45658</v>
      </c>
      <c r="H13" s="100"/>
    </row>
    <row r="14" spans="1:8" s="646" customFormat="1" ht="12" customHeight="1">
      <c r="A14" s="643"/>
      <c r="B14" s="644"/>
      <c r="C14" s="1578" t="s">
        <v>242</v>
      </c>
      <c r="D14" s="1578"/>
      <c r="E14" s="1578"/>
      <c r="F14" s="662"/>
      <c r="G14" s="766" t="s">
        <v>382</v>
      </c>
      <c r="H14" s="645"/>
    </row>
    <row r="15" spans="1:8" s="41" customFormat="1" ht="15.4" customHeight="1">
      <c r="B15" s="285"/>
      <c r="C15" s="658" t="s">
        <v>243</v>
      </c>
      <c r="D15" s="663"/>
      <c r="E15" s="654"/>
      <c r="F15" s="660" t="s">
        <v>8</v>
      </c>
      <c r="G15" s="762">
        <v>150</v>
      </c>
      <c r="H15" s="100"/>
    </row>
    <row r="16" spans="1:8" s="646" customFormat="1" ht="12" customHeight="1">
      <c r="A16" s="643"/>
      <c r="B16" s="644"/>
      <c r="C16" s="1578" t="s">
        <v>244</v>
      </c>
      <c r="D16" s="1578"/>
      <c r="E16" s="1578"/>
      <c r="F16" s="662"/>
      <c r="G16" s="657" t="s">
        <v>245</v>
      </c>
      <c r="H16" s="645"/>
    </row>
    <row r="17" spans="1:11" s="41" customFormat="1" ht="15.4" customHeight="1">
      <c r="B17" s="285"/>
      <c r="C17" s="658" t="s">
        <v>246</v>
      </c>
      <c r="D17" s="659"/>
      <c r="E17" s="654"/>
      <c r="F17" s="660" t="s">
        <v>154</v>
      </c>
      <c r="G17" s="661" t="s">
        <v>7</v>
      </c>
      <c r="H17" s="100"/>
    </row>
    <row r="18" spans="1:11" s="646" customFormat="1" ht="12" customHeight="1">
      <c r="A18" s="643"/>
      <c r="B18" s="644"/>
      <c r="C18" s="1578" t="s">
        <v>247</v>
      </c>
      <c r="D18" s="1578"/>
      <c r="E18" s="1578"/>
      <c r="F18" s="662"/>
      <c r="G18" s="657" t="s">
        <v>248</v>
      </c>
      <c r="H18" s="645"/>
    </row>
    <row r="19" spans="1:11" s="41" customFormat="1" ht="15.4" customHeight="1">
      <c r="B19" s="285"/>
      <c r="C19" s="664" t="s">
        <v>197</v>
      </c>
      <c r="D19" s="659"/>
      <c r="E19" s="654"/>
      <c r="F19" s="665" t="s">
        <v>9</v>
      </c>
      <c r="G19" s="661" t="s">
        <v>7</v>
      </c>
      <c r="H19" s="100"/>
    </row>
    <row r="20" spans="1:11" s="646" customFormat="1" ht="12" customHeight="1">
      <c r="A20" s="643"/>
      <c r="B20" s="644"/>
      <c r="C20" s="1578" t="s">
        <v>249</v>
      </c>
      <c r="D20" s="1578"/>
      <c r="E20" s="1578"/>
      <c r="F20" s="662"/>
      <c r="G20" s="666" t="s">
        <v>250</v>
      </c>
      <c r="H20" s="645"/>
    </row>
    <row r="21" spans="1:11" s="41" customFormat="1" ht="15.4" customHeight="1">
      <c r="B21" s="285"/>
      <c r="C21" s="763" t="s">
        <v>379</v>
      </c>
      <c r="D21" s="764"/>
      <c r="E21" s="767">
        <v>45658</v>
      </c>
      <c r="F21" s="665" t="s">
        <v>153</v>
      </c>
      <c r="G21" s="667" t="s">
        <v>185</v>
      </c>
      <c r="H21" s="100"/>
    </row>
    <row r="22" spans="1:11" s="646" customFormat="1" ht="12" customHeight="1">
      <c r="A22" s="643"/>
      <c r="B22" s="644"/>
      <c r="C22" s="760"/>
      <c r="D22" s="760"/>
      <c r="E22" s="759" t="s">
        <v>381</v>
      </c>
      <c r="F22" s="662"/>
      <c r="G22" s="657" t="s">
        <v>251</v>
      </c>
      <c r="H22" s="645"/>
    </row>
    <row r="23" spans="1:11" s="41" customFormat="1" ht="15.4" customHeight="1">
      <c r="B23" s="300"/>
      <c r="C23" s="765" t="s">
        <v>377</v>
      </c>
      <c r="D23" s="764"/>
      <c r="E23" s="767">
        <v>45658</v>
      </c>
      <c r="F23" s="668" t="s">
        <v>199</v>
      </c>
      <c r="G23" s="669" t="s">
        <v>200</v>
      </c>
      <c r="H23" s="100"/>
    </row>
    <row r="24" spans="1:11" s="646" customFormat="1" ht="12" customHeight="1">
      <c r="A24" s="643"/>
      <c r="B24" s="644"/>
      <c r="C24" s="758"/>
      <c r="D24" s="758"/>
      <c r="E24" s="758" t="s">
        <v>380</v>
      </c>
      <c r="F24" s="671"/>
      <c r="G24" s="672" t="s">
        <v>252</v>
      </c>
      <c r="H24" s="645"/>
    </row>
    <row r="25" spans="1:11" s="41" customFormat="1" ht="15" customHeight="1">
      <c r="B25" s="300"/>
      <c r="C25" s="673"/>
      <c r="D25" s="673"/>
      <c r="E25" s="1588" t="s">
        <v>329</v>
      </c>
      <c r="F25" s="1588"/>
      <c r="G25" s="1588"/>
      <c r="H25" s="100"/>
    </row>
    <row r="26" spans="1:11" s="43" customFormat="1" ht="16.149999999999999" customHeight="1">
      <c r="B26" s="303"/>
      <c r="C26" s="1551" t="s">
        <v>1</v>
      </c>
      <c r="D26" s="1552"/>
      <c r="E26" s="1589">
        <v>45658</v>
      </c>
      <c r="F26" s="1589"/>
      <c r="G26" s="304">
        <v>46113</v>
      </c>
      <c r="H26" s="674" t="s">
        <v>160</v>
      </c>
      <c r="J26" s="41"/>
      <c r="K26" s="41"/>
    </row>
    <row r="27" spans="1:11" s="646" customFormat="1" ht="20.100000000000001" customHeight="1">
      <c r="A27" s="643"/>
      <c r="B27" s="644"/>
      <c r="C27" s="675"/>
      <c r="D27" s="676"/>
      <c r="E27" s="1590" t="s">
        <v>253</v>
      </c>
      <c r="F27" s="1590"/>
      <c r="G27" s="657" t="s">
        <v>353</v>
      </c>
      <c r="H27" s="677" t="s">
        <v>160</v>
      </c>
    </row>
    <row r="28" spans="1:11" s="43" customFormat="1" ht="16.149999999999999" customHeight="1">
      <c r="B28" s="303"/>
      <c r="C28" s="1551" t="s">
        <v>3</v>
      </c>
      <c r="D28" s="1552"/>
      <c r="E28" s="1552" t="s">
        <v>3</v>
      </c>
      <c r="F28" s="1552"/>
      <c r="G28" s="1554"/>
      <c r="H28" s="678"/>
    </row>
    <row r="29" spans="1:11" s="41" customFormat="1" ht="15" customHeight="1">
      <c r="B29" s="303">
        <v>0</v>
      </c>
      <c r="C29" s="679" t="s">
        <v>75</v>
      </c>
      <c r="D29" s="680" t="s">
        <v>33</v>
      </c>
      <c r="E29" s="681" t="s">
        <v>254</v>
      </c>
      <c r="F29" s="682" t="s">
        <v>138</v>
      </c>
      <c r="G29" s="683" t="s">
        <v>395</v>
      </c>
      <c r="H29" s="678"/>
    </row>
    <row r="30" spans="1:11" s="41" customFormat="1" ht="15" customHeight="1">
      <c r="B30" s="303">
        <v>0</v>
      </c>
      <c r="C30" s="679" t="s">
        <v>76</v>
      </c>
      <c r="D30" s="680" t="s">
        <v>48</v>
      </c>
      <c r="E30" s="681" t="s">
        <v>255</v>
      </c>
      <c r="F30" s="684" t="s">
        <v>256</v>
      </c>
      <c r="G30" s="683" t="s">
        <v>395</v>
      </c>
      <c r="H30" s="678"/>
    </row>
    <row r="31" spans="1:11" s="646" customFormat="1" ht="20.100000000000001" customHeight="1">
      <c r="A31" s="643"/>
      <c r="B31" s="644"/>
      <c r="C31" s="675"/>
      <c r="D31" s="676"/>
      <c r="E31" s="685"/>
      <c r="F31" s="685"/>
      <c r="G31" s="686"/>
      <c r="H31" s="687"/>
    </row>
    <row r="32" spans="1:11" s="43" customFormat="1" ht="16.149999999999999" customHeight="1">
      <c r="B32" s="303"/>
      <c r="C32" s="1573" t="s">
        <v>4</v>
      </c>
      <c r="D32" s="1574"/>
      <c r="E32" s="1574" t="s">
        <v>3</v>
      </c>
      <c r="F32" s="1574"/>
      <c r="G32" s="1575"/>
      <c r="H32" s="678"/>
    </row>
    <row r="33" spans="1:21" s="269" customFormat="1" ht="20.100000000000001" customHeight="1">
      <c r="B33" s="323"/>
      <c r="C33" s="1576" t="s">
        <v>157</v>
      </c>
      <c r="D33" s="1577"/>
      <c r="E33" s="1558" t="s">
        <v>189</v>
      </c>
      <c r="F33" s="1558"/>
      <c r="G33" s="688">
        <v>12345.67</v>
      </c>
      <c r="H33" s="689"/>
    </row>
    <row r="34" spans="1:21" s="646" customFormat="1" ht="20.100000000000001" customHeight="1">
      <c r="A34" s="643"/>
      <c r="B34" s="644"/>
      <c r="C34" s="670" t="s">
        <v>330</v>
      </c>
      <c r="D34" s="690"/>
      <c r="E34" s="691"/>
      <c r="F34" s="1597" t="s">
        <v>414</v>
      </c>
      <c r="G34" s="1597"/>
      <c r="H34" s="797" t="s">
        <v>160</v>
      </c>
    </row>
    <row r="35" spans="1:21" s="41" customFormat="1" ht="3" customHeight="1">
      <c r="B35" s="692"/>
      <c r="C35" s="693"/>
      <c r="D35" s="693"/>
      <c r="E35" s="693"/>
      <c r="F35" s="693"/>
      <c r="G35" s="693"/>
      <c r="H35" s="694"/>
    </row>
    <row r="36" spans="1:21" s="41" customFormat="1" ht="5.0999999999999996" customHeight="1">
      <c r="B36" s="86"/>
      <c r="D36" s="16"/>
      <c r="E36" s="16"/>
      <c r="F36" s="16"/>
      <c r="G36" s="16"/>
      <c r="H36" s="153"/>
    </row>
    <row r="38" spans="1:21">
      <c r="B38" s="41"/>
      <c r="C38" s="695"/>
      <c r="D38" s="41"/>
      <c r="E38" s="696"/>
      <c r="F38" s="697"/>
      <c r="G38" s="698"/>
      <c r="H38" s="487"/>
      <c r="I38" s="487"/>
      <c r="J38" s="485"/>
      <c r="K38" s="486"/>
      <c r="L38" s="487"/>
      <c r="M38" s="488"/>
      <c r="N38" s="489"/>
      <c r="O38" s="490"/>
      <c r="P38" s="490"/>
      <c r="Q38" s="490"/>
      <c r="R38" s="491"/>
      <c r="S38" s="41"/>
      <c r="T38" s="41"/>
      <c r="U38" s="492"/>
    </row>
    <row r="39" spans="1:21" ht="25.15" customHeight="1">
      <c r="B39" s="1570" t="s">
        <v>257</v>
      </c>
      <c r="C39" s="1571"/>
      <c r="D39" s="1571"/>
      <c r="E39" s="1571"/>
      <c r="F39" s="1571"/>
      <c r="G39" s="1571"/>
      <c r="H39" s="1572"/>
      <c r="I39" s="699"/>
      <c r="J39" s="485"/>
      <c r="K39" s="486"/>
      <c r="L39" s="487"/>
      <c r="M39" s="488"/>
      <c r="N39" s="489"/>
      <c r="O39" s="490"/>
      <c r="P39" s="490"/>
      <c r="Q39" s="490"/>
      <c r="R39" s="491"/>
      <c r="S39" s="41"/>
      <c r="T39" s="41"/>
      <c r="U39" s="492"/>
    </row>
    <row r="40" spans="1:21" ht="25.15" customHeight="1">
      <c r="B40" s="1591" t="s">
        <v>258</v>
      </c>
      <c r="C40" s="1592"/>
      <c r="D40" s="1592"/>
      <c r="E40" s="1592"/>
      <c r="F40" s="1592"/>
      <c r="G40" s="1592"/>
      <c r="H40" s="1593"/>
      <c r="I40" s="700"/>
      <c r="J40" s="485"/>
      <c r="K40" s="486"/>
      <c r="L40" s="487"/>
      <c r="M40" s="488"/>
      <c r="N40" s="489"/>
      <c r="O40" s="490"/>
      <c r="P40" s="490"/>
      <c r="Q40" s="490"/>
      <c r="R40" s="491"/>
      <c r="S40" s="41"/>
      <c r="T40" s="41"/>
      <c r="U40" s="492"/>
    </row>
    <row r="41" spans="1:21" ht="10.15" customHeight="1">
      <c r="B41" s="41"/>
      <c r="C41" s="695"/>
      <c r="D41" s="41"/>
      <c r="E41" s="696"/>
      <c r="F41" s="697"/>
      <c r="G41" s="698"/>
      <c r="H41" s="487"/>
      <c r="I41" s="487"/>
      <c r="J41" s="485"/>
      <c r="K41" s="486"/>
      <c r="L41" s="487"/>
      <c r="M41" s="488"/>
      <c r="N41" s="489"/>
      <c r="O41" s="490"/>
      <c r="P41" s="490"/>
      <c r="Q41" s="490"/>
      <c r="R41" s="491"/>
      <c r="S41" s="41"/>
      <c r="T41" s="41"/>
      <c r="U41" s="492"/>
    </row>
    <row r="42" spans="1:21">
      <c r="B42" s="1594" t="s">
        <v>259</v>
      </c>
      <c r="C42" s="1595"/>
      <c r="D42" s="1595"/>
      <c r="E42" s="1595"/>
      <c r="F42" s="1595"/>
      <c r="G42" s="1595"/>
      <c r="H42" s="1596"/>
      <c r="I42" s="701"/>
      <c r="J42" s="485"/>
      <c r="K42" s="486"/>
      <c r="L42" s="487"/>
      <c r="M42" s="488"/>
      <c r="N42" s="489"/>
      <c r="O42" s="490"/>
      <c r="P42" s="490"/>
      <c r="Q42" s="490"/>
      <c r="R42" s="491"/>
      <c r="S42" s="41"/>
      <c r="T42" s="41"/>
      <c r="U42" s="492"/>
    </row>
    <row r="43" spans="1:21">
      <c r="B43" s="1585" t="s">
        <v>260</v>
      </c>
      <c r="C43" s="1586"/>
      <c r="D43" s="1586"/>
      <c r="E43" s="1586"/>
      <c r="F43" s="1586"/>
      <c r="G43" s="1586"/>
      <c r="H43" s="1587"/>
      <c r="I43" s="487"/>
      <c r="J43" s="485"/>
      <c r="K43" s="486"/>
      <c r="L43" s="487"/>
      <c r="M43" s="488"/>
      <c r="N43" s="489"/>
      <c r="O43" s="490"/>
      <c r="P43" s="490"/>
      <c r="Q43" s="490"/>
      <c r="R43" s="491"/>
      <c r="S43" s="41"/>
      <c r="T43" s="41"/>
      <c r="U43" s="492"/>
    </row>
    <row r="44" spans="1:21">
      <c r="J44" s="485"/>
      <c r="K44" s="486"/>
      <c r="L44" s="487"/>
      <c r="M44" s="488"/>
      <c r="N44" s="489"/>
      <c r="O44" s="490"/>
      <c r="P44" s="490"/>
      <c r="Q44" s="490"/>
      <c r="R44" s="491"/>
      <c r="S44" s="41"/>
      <c r="T44" s="41"/>
      <c r="U44" s="492"/>
    </row>
    <row r="45" spans="1:21">
      <c r="J45" s="485"/>
      <c r="K45" s="486"/>
      <c r="L45" s="487"/>
      <c r="M45" s="488"/>
      <c r="N45" s="489"/>
      <c r="O45" s="490"/>
      <c r="P45" s="490"/>
      <c r="Q45" s="490"/>
      <c r="R45" s="491"/>
      <c r="S45" s="41"/>
      <c r="T45" s="41"/>
      <c r="U45" s="492"/>
    </row>
    <row r="46" spans="1:21">
      <c r="J46" s="485"/>
      <c r="K46" s="486"/>
      <c r="L46" s="487"/>
      <c r="M46" s="488"/>
      <c r="N46" s="489"/>
      <c r="O46" s="490"/>
      <c r="P46" s="490"/>
      <c r="Q46" s="490"/>
      <c r="R46" s="491"/>
      <c r="S46" s="41"/>
      <c r="T46" s="41"/>
      <c r="U46" s="492"/>
    </row>
    <row r="47" spans="1:21">
      <c r="J47" s="485"/>
      <c r="K47" s="486"/>
      <c r="L47" s="487"/>
      <c r="M47" s="488"/>
      <c r="N47" s="489"/>
      <c r="O47" s="490"/>
      <c r="P47" s="490"/>
      <c r="Q47" s="490"/>
      <c r="R47" s="491"/>
      <c r="S47" s="41"/>
      <c r="T47" s="41"/>
      <c r="U47" s="492"/>
    </row>
    <row r="48" spans="1:21">
      <c r="J48" s="485"/>
      <c r="K48" s="486"/>
      <c r="L48" s="487"/>
      <c r="M48" s="488"/>
      <c r="N48" s="489"/>
      <c r="O48" s="490"/>
      <c r="P48" s="490"/>
      <c r="Q48" s="490"/>
      <c r="R48" s="491"/>
      <c r="S48" s="41"/>
      <c r="T48" s="41"/>
      <c r="U48" s="492"/>
    </row>
    <row r="49" spans="10:21">
      <c r="J49" s="485"/>
      <c r="K49" s="486"/>
      <c r="L49" s="487"/>
      <c r="M49" s="488"/>
      <c r="N49" s="489"/>
      <c r="O49" s="490"/>
      <c r="P49" s="490"/>
      <c r="Q49" s="490"/>
      <c r="R49" s="491"/>
      <c r="S49" s="41"/>
      <c r="T49" s="41"/>
      <c r="U49" s="492"/>
    </row>
    <row r="50" spans="10:21">
      <c r="J50" s="485"/>
      <c r="K50" s="486"/>
      <c r="L50" s="487"/>
      <c r="M50" s="488"/>
      <c r="N50" s="489"/>
      <c r="O50" s="490"/>
      <c r="P50" s="490"/>
      <c r="Q50" s="490"/>
      <c r="R50" s="491"/>
      <c r="S50" s="41"/>
      <c r="T50" s="41"/>
      <c r="U50" s="492"/>
    </row>
    <row r="51" spans="10:21">
      <c r="J51" s="485"/>
      <c r="K51" s="486"/>
      <c r="L51" s="487"/>
      <c r="M51" s="488"/>
      <c r="N51" s="489"/>
      <c r="O51" s="490"/>
      <c r="P51" s="490"/>
      <c r="Q51" s="490"/>
      <c r="R51" s="491"/>
      <c r="S51" s="41"/>
      <c r="T51" s="41"/>
      <c r="U51" s="492"/>
    </row>
    <row r="52" spans="10:21">
      <c r="J52" s="485"/>
      <c r="K52" s="486"/>
      <c r="L52" s="487"/>
      <c r="M52" s="488"/>
      <c r="N52" s="489"/>
      <c r="O52" s="490"/>
      <c r="P52" s="490"/>
      <c r="Q52" s="490"/>
      <c r="R52" s="491"/>
      <c r="S52" s="41"/>
      <c r="T52" s="41"/>
      <c r="U52" s="492"/>
    </row>
    <row r="53" spans="10:21">
      <c r="J53" s="485"/>
      <c r="K53" s="486"/>
      <c r="L53" s="487"/>
      <c r="M53" s="488"/>
      <c r="N53" s="489"/>
      <c r="O53" s="490"/>
      <c r="P53" s="490"/>
      <c r="Q53" s="490"/>
      <c r="R53" s="491"/>
      <c r="S53" s="41"/>
      <c r="T53" s="41"/>
      <c r="U53" s="492"/>
    </row>
    <row r="54" spans="10:21">
      <c r="J54" s="485"/>
      <c r="K54" s="486"/>
      <c r="L54" s="487"/>
      <c r="M54" s="488"/>
      <c r="N54" s="489"/>
      <c r="O54" s="490"/>
      <c r="P54" s="490"/>
      <c r="Q54" s="490"/>
      <c r="R54" s="491"/>
      <c r="S54" s="41"/>
      <c r="T54" s="41"/>
      <c r="U54" s="492"/>
    </row>
  </sheetData>
  <sheetProtection sheet="1" formatCells="0" selectLockedCells="1"/>
  <mergeCells count="27">
    <mergeCell ref="C8:E8"/>
    <mergeCell ref="C20:E20"/>
    <mergeCell ref="B43:H43"/>
    <mergeCell ref="E25:G25"/>
    <mergeCell ref="C26:D26"/>
    <mergeCell ref="E26:F26"/>
    <mergeCell ref="E27:F27"/>
    <mergeCell ref="C28:G28"/>
    <mergeCell ref="B40:H40"/>
    <mergeCell ref="B42:H42"/>
    <mergeCell ref="F34:G34"/>
    <mergeCell ref="B1:F1"/>
    <mergeCell ref="G1:H1"/>
    <mergeCell ref="C2:G2"/>
    <mergeCell ref="B39:H39"/>
    <mergeCell ref="C32:G32"/>
    <mergeCell ref="C33:D33"/>
    <mergeCell ref="E33:F33"/>
    <mergeCell ref="C10:E10"/>
    <mergeCell ref="C12:E12"/>
    <mergeCell ref="C14:E14"/>
    <mergeCell ref="C16:E16"/>
    <mergeCell ref="C18:E18"/>
    <mergeCell ref="G3:G5"/>
    <mergeCell ref="C4:D4"/>
    <mergeCell ref="C6:D6"/>
    <mergeCell ref="E6:F6"/>
  </mergeCells>
  <dataValidations count="2">
    <dataValidation type="list" allowBlank="1" showInputMessage="1" showErrorMessage="1" sqref="D8" xr:uid="{E5C2695E-8869-4B55-AD67-31BA97F40CE7}">
      <formula1>"Steuerschätzer,Bescheid,Schätzung,-"</formula1>
    </dataValidation>
    <dataValidation type="list" allowBlank="1" showInputMessage="1" showErrorMessage="1" sqref="C62" xr:uid="{9594B65D-D4E5-49C4-8A08-D9B40AAF0B3C}">
      <formula1>"Schaltjahr,Normaljahr"</formula1>
    </dataValidation>
  </dataValidations>
  <printOptions horizontalCentered="1"/>
  <pageMargins left="0" right="0" top="0" bottom="0" header="0" footer="0"/>
  <pageSetup paperSize="9" orientation="portrait" horizontalDpi="4294967295" verticalDpi="4294967295" r:id="rId1"/>
  <headerFooter>
    <oddFooter>&amp;L&amp;"Arial,Standard"&amp;8Datei: &amp;Z&amp;F/&amp;A&amp;R&amp;"Arial,Standard"&amp;8Druck: &amp;D &amp;T Uhr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BA70D-9CFF-4031-A165-AC03A5285249}">
  <sheetPr>
    <tabColor theme="0" tint="-4.9989318521683403E-2"/>
    <pageSetUpPr autoPageBreaks="0"/>
  </sheetPr>
  <dimension ref="A1:V63"/>
  <sheetViews>
    <sheetView showGridLines="0" showRowColHeaders="0" zoomScaleNormal="100" workbookViewId="0"/>
  </sheetViews>
  <sheetFormatPr baseColWidth="10" defaultColWidth="9.77734375" defaultRowHeight="15.4"/>
  <cols>
    <col min="1" max="1" width="0.44140625" style="5" customWidth="1"/>
    <col min="2" max="2" width="0.88671875" style="4" customWidth="1"/>
    <col min="3" max="3" width="8.109375" style="12" customWidth="1"/>
    <col min="4" max="4" width="21.5546875" style="7" customWidth="1"/>
    <col min="5" max="5" width="7.77734375" style="7" customWidth="1"/>
    <col min="6" max="6" width="7.77734375" style="8" customWidth="1"/>
    <col min="7" max="7" width="8.77734375" style="9" customWidth="1"/>
    <col min="8" max="8" width="9.5546875" style="10" customWidth="1"/>
    <col min="9" max="9" width="9.5546875" style="11" customWidth="1"/>
    <col min="10" max="10" width="9.109375" style="10" customWidth="1"/>
    <col min="11" max="11" width="0.88671875" style="390" customWidth="1"/>
    <col min="12" max="13" width="8.77734375" customWidth="1"/>
    <col min="16" max="16384" width="9.77734375" style="5"/>
  </cols>
  <sheetData>
    <row r="1" spans="1:15" s="2" customFormat="1" ht="21" customHeight="1" thickBot="1">
      <c r="A1" s="369"/>
      <c r="B1" s="1"/>
      <c r="C1" s="1617" t="s">
        <v>261</v>
      </c>
      <c r="D1" s="1617"/>
      <c r="E1" s="549"/>
      <c r="F1" s="549"/>
      <c r="G1" s="549"/>
      <c r="H1" s="549"/>
      <c r="I1" s="1549" t="s">
        <v>323</v>
      </c>
      <c r="J1" s="1549"/>
      <c r="K1" s="13"/>
    </row>
    <row r="2" spans="1:15" ht="23.1" customHeight="1" thickTop="1" thickBot="1">
      <c r="C2" s="370" t="s">
        <v>262</v>
      </c>
      <c r="D2" s="1622" t="s">
        <v>263</v>
      </c>
      <c r="E2" s="1623"/>
      <c r="F2" s="1623"/>
      <c r="G2" s="1623"/>
      <c r="H2" s="1624" t="s">
        <v>331</v>
      </c>
      <c r="I2" s="1625"/>
      <c r="J2" s="551" t="s">
        <v>203</v>
      </c>
      <c r="K2" s="35"/>
    </row>
    <row r="3" spans="1:15" ht="14.1" customHeight="1" thickTop="1">
      <c r="B3" s="25" t="s">
        <v>11</v>
      </c>
      <c r="C3" s="371" t="s">
        <v>2</v>
      </c>
      <c r="D3" s="372" t="s">
        <v>12</v>
      </c>
      <c r="E3" s="373"/>
      <c r="F3" s="374" t="s">
        <v>13</v>
      </c>
      <c r="G3" s="375" t="s">
        <v>10</v>
      </c>
      <c r="H3" s="375" t="s">
        <v>29</v>
      </c>
      <c r="I3" s="376" t="s">
        <v>1</v>
      </c>
      <c r="J3" s="377" t="s">
        <v>46</v>
      </c>
      <c r="K3" s="25" t="s">
        <v>11</v>
      </c>
    </row>
    <row r="4" spans="1:15" ht="13.15" customHeight="1">
      <c r="B4" s="25" t="s">
        <v>11</v>
      </c>
      <c r="C4" s="552">
        <v>45660</v>
      </c>
      <c r="D4" s="553" t="s">
        <v>264</v>
      </c>
      <c r="E4" s="554" t="s">
        <v>265</v>
      </c>
      <c r="F4" s="555" t="s">
        <v>266</v>
      </c>
      <c r="G4" s="558" t="s">
        <v>267</v>
      </c>
      <c r="H4" s="556"/>
      <c r="I4" s="557">
        <v>1100</v>
      </c>
      <c r="J4" s="378"/>
      <c r="K4" s="25" t="s">
        <v>11</v>
      </c>
    </row>
    <row r="5" spans="1:15" s="379" customFormat="1" ht="10.15">
      <c r="B5" s="380"/>
      <c r="C5" s="559" t="s">
        <v>268</v>
      </c>
      <c r="D5" s="560" t="s">
        <v>269</v>
      </c>
      <c r="E5" s="561" t="s">
        <v>270</v>
      </c>
      <c r="F5" s="562" t="s">
        <v>271</v>
      </c>
      <c r="G5" s="563"/>
      <c r="H5" s="561" t="s">
        <v>272</v>
      </c>
      <c r="I5" s="561" t="s">
        <v>273</v>
      </c>
      <c r="J5" s="564" t="s">
        <v>274</v>
      </c>
      <c r="K5" s="380"/>
      <c r="L5" s="381"/>
      <c r="M5" s="381"/>
      <c r="N5" s="381"/>
      <c r="O5" s="381"/>
    </row>
    <row r="6" spans="1:15" ht="20.100000000000001" customHeight="1">
      <c r="B6" s="25"/>
      <c r="C6" s="1626" t="s">
        <v>275</v>
      </c>
      <c r="D6" s="1626"/>
      <c r="E6" s="1626"/>
      <c r="F6" s="1626"/>
      <c r="G6" s="1626"/>
      <c r="H6" s="1626"/>
      <c r="I6" s="1626"/>
      <c r="J6" s="1626"/>
      <c r="K6" s="25"/>
    </row>
    <row r="7" spans="1:15" ht="13.15" customHeight="1">
      <c r="B7" s="25"/>
      <c r="C7" s="1627" t="s">
        <v>332</v>
      </c>
      <c r="D7" s="1627"/>
      <c r="E7" s="1627"/>
      <c r="F7" s="1627"/>
      <c r="G7" s="1627"/>
      <c r="H7" s="1627"/>
      <c r="I7" s="1627"/>
      <c r="J7" s="1627"/>
      <c r="K7" s="25"/>
    </row>
    <row r="8" spans="1:15" ht="13.15" customHeight="1">
      <c r="B8" s="25"/>
      <c r="C8" s="1628" t="s">
        <v>276</v>
      </c>
      <c r="D8" s="1618" t="s">
        <v>277</v>
      </c>
      <c r="E8" s="1618"/>
      <c r="F8" s="1619"/>
      <c r="G8" s="565" t="s">
        <v>85</v>
      </c>
      <c r="H8" s="1620" t="s">
        <v>278</v>
      </c>
      <c r="I8" s="1621"/>
      <c r="J8" s="1621"/>
      <c r="K8" s="25"/>
    </row>
    <row r="9" spans="1:15" ht="13.15" customHeight="1">
      <c r="B9" s="25"/>
      <c r="C9" s="1628"/>
      <c r="D9" s="1618" t="s">
        <v>279</v>
      </c>
      <c r="E9" s="1618"/>
      <c r="F9" s="1619"/>
      <c r="G9" s="566" t="s">
        <v>87</v>
      </c>
      <c r="H9" s="1620"/>
      <c r="I9" s="1621"/>
      <c r="J9" s="1621"/>
      <c r="K9" s="25"/>
    </row>
    <row r="10" spans="1:15" ht="13.15" customHeight="1">
      <c r="B10" s="25"/>
      <c r="C10" s="1628"/>
      <c r="D10" s="1618" t="s">
        <v>280</v>
      </c>
      <c r="E10" s="1618"/>
      <c r="F10" s="1619"/>
      <c r="G10" s="566" t="s">
        <v>52</v>
      </c>
      <c r="H10" s="1620"/>
      <c r="I10" s="1621"/>
      <c r="J10" s="1621"/>
      <c r="K10" s="25"/>
    </row>
    <row r="11" spans="1:15" ht="13.15" customHeight="1">
      <c r="B11" s="25"/>
      <c r="C11" s="1628"/>
      <c r="D11" s="1618" t="s">
        <v>281</v>
      </c>
      <c r="E11" s="1618"/>
      <c r="F11" s="1619"/>
      <c r="G11" s="566" t="s">
        <v>15</v>
      </c>
      <c r="H11" s="1620"/>
      <c r="I11" s="1621"/>
      <c r="J11" s="1621"/>
      <c r="K11" s="25"/>
    </row>
    <row r="12" spans="1:15" ht="13.15" customHeight="1">
      <c r="B12" s="25"/>
      <c r="C12" s="1628"/>
      <c r="D12" s="1618" t="s">
        <v>282</v>
      </c>
      <c r="E12" s="1618"/>
      <c r="F12" s="1619"/>
      <c r="G12" s="566" t="s">
        <v>360</v>
      </c>
      <c r="H12" s="1620"/>
      <c r="I12" s="1621"/>
      <c r="J12" s="1621"/>
      <c r="K12" s="25"/>
    </row>
    <row r="13" spans="1:15" ht="13.15" customHeight="1">
      <c r="B13" s="25"/>
      <c r="C13" s="1628"/>
      <c r="D13" s="1618" t="s">
        <v>283</v>
      </c>
      <c r="E13" s="1618"/>
      <c r="F13" s="1619"/>
      <c r="G13" s="566" t="s">
        <v>284</v>
      </c>
      <c r="H13" s="1620"/>
      <c r="I13" s="1621"/>
      <c r="J13" s="1621"/>
      <c r="K13" s="25"/>
    </row>
    <row r="14" spans="1:15" s="166" customFormat="1" ht="5.0999999999999996" customHeight="1" thickBot="1">
      <c r="B14" s="231"/>
      <c r="C14" s="1629"/>
      <c r="D14" s="382"/>
      <c r="E14" s="383"/>
      <c r="F14" s="384"/>
      <c r="G14" s="385"/>
      <c r="H14" s="385"/>
      <c r="I14" s="386"/>
      <c r="J14" s="387"/>
      <c r="K14" s="172"/>
      <c r="L14" s="165"/>
      <c r="M14" s="165"/>
      <c r="N14" s="165"/>
      <c r="O14" s="165"/>
    </row>
    <row r="15" spans="1:15" ht="12" customHeight="1" thickTop="1" thickBot="1">
      <c r="B15" s="174" t="e">
        <v>#REF!</v>
      </c>
      <c r="C15" s="567" t="s">
        <v>14</v>
      </c>
      <c r="D15" s="1600" t="s">
        <v>333</v>
      </c>
      <c r="E15" s="1601"/>
      <c r="F15" s="1601"/>
      <c r="G15" s="1602"/>
      <c r="H15" s="388"/>
      <c r="I15" s="183"/>
      <c r="J15" s="1603" t="s">
        <v>285</v>
      </c>
      <c r="K15" s="25" t="s">
        <v>11</v>
      </c>
      <c r="N15" s="389"/>
    </row>
    <row r="16" spans="1:15" ht="15" customHeight="1" thickTop="1" thickBot="1">
      <c r="B16" s="174">
        <v>0</v>
      </c>
      <c r="C16" s="1605" t="s">
        <v>334</v>
      </c>
      <c r="D16" s="1606"/>
      <c r="E16" s="1606"/>
      <c r="F16" s="1606"/>
      <c r="G16" s="1606"/>
      <c r="H16" s="1606"/>
      <c r="I16" s="1607"/>
      <c r="J16" s="1604"/>
      <c r="K16" s="25" t="s">
        <v>11</v>
      </c>
    </row>
    <row r="17" spans="2:15" ht="10.050000000000001" customHeight="1" thickTop="1"/>
    <row r="18" spans="2:15" ht="17.649999999999999" thickBot="1">
      <c r="C18" s="1608" t="s">
        <v>286</v>
      </c>
      <c r="D18" s="1608"/>
    </row>
    <row r="19" spans="2:15" ht="22.9" customHeight="1" thickTop="1" thickBot="1">
      <c r="C19" s="391" t="s">
        <v>75</v>
      </c>
      <c r="D19" s="1609" t="s">
        <v>287</v>
      </c>
      <c r="E19" s="1610"/>
      <c r="F19" s="1610"/>
      <c r="G19" s="1610"/>
      <c r="H19" s="1611" t="s">
        <v>331</v>
      </c>
      <c r="I19" s="1612"/>
      <c r="J19" s="568" t="s">
        <v>203</v>
      </c>
    </row>
    <row r="20" spans="2:15" ht="15.75" thickTop="1">
      <c r="C20" s="392" t="s">
        <v>2</v>
      </c>
      <c r="D20" s="393" t="s">
        <v>12</v>
      </c>
      <c r="E20" s="394"/>
      <c r="F20" s="395" t="s">
        <v>13</v>
      </c>
      <c r="G20" s="396" t="s">
        <v>10</v>
      </c>
      <c r="H20" s="396" t="s">
        <v>29</v>
      </c>
      <c r="I20" s="397" t="s">
        <v>1</v>
      </c>
      <c r="J20" s="377" t="s">
        <v>27</v>
      </c>
    </row>
    <row r="21" spans="2:15">
      <c r="C21" s="398"/>
      <c r="D21" s="553" t="s">
        <v>190</v>
      </c>
      <c r="E21" s="569" t="s">
        <v>138</v>
      </c>
      <c r="F21" s="399" t="s">
        <v>173</v>
      </c>
      <c r="G21" s="400" t="s">
        <v>106</v>
      </c>
      <c r="H21" s="556">
        <v>-6000</v>
      </c>
      <c r="I21" s="401"/>
      <c r="J21" s="402"/>
    </row>
    <row r="22" spans="2:15" s="379" customFormat="1" ht="10.15">
      <c r="B22" s="403"/>
      <c r="C22" s="559" t="s">
        <v>288</v>
      </c>
      <c r="D22" s="560" t="s">
        <v>289</v>
      </c>
      <c r="E22" s="570" t="s">
        <v>160</v>
      </c>
      <c r="F22" s="1613" t="s">
        <v>290</v>
      </c>
      <c r="G22" s="1613"/>
      <c r="H22" s="1614" t="s">
        <v>335</v>
      </c>
      <c r="I22" s="1614"/>
      <c r="J22" s="1614"/>
      <c r="K22" s="404"/>
      <c r="L22" s="381"/>
      <c r="M22" s="381"/>
      <c r="N22" s="381"/>
      <c r="O22" s="381"/>
    </row>
    <row r="23" spans="2:15" s="40" customFormat="1" ht="10.15">
      <c r="B23" s="2"/>
      <c r="C23" s="405"/>
      <c r="D23" s="406"/>
      <c r="E23" s="1616" t="s">
        <v>396</v>
      </c>
      <c r="F23" s="1616"/>
      <c r="G23" s="1616"/>
      <c r="H23" s="1616"/>
      <c r="I23" s="1616"/>
      <c r="J23" s="407"/>
      <c r="K23" s="408"/>
      <c r="L23" s="409"/>
      <c r="M23" s="409"/>
      <c r="N23" s="409"/>
      <c r="O23" s="409"/>
    </row>
    <row r="24" spans="2:15" ht="5.0999999999999996" customHeight="1" thickBot="1"/>
    <row r="25" spans="2:15" ht="22.9" customHeight="1" thickTop="1" thickBot="1">
      <c r="C25" s="391" t="s">
        <v>88</v>
      </c>
      <c r="D25" s="1609" t="s">
        <v>23</v>
      </c>
      <c r="E25" s="1610"/>
      <c r="F25" s="1610"/>
      <c r="G25" s="1610"/>
      <c r="H25" s="1611" t="s">
        <v>331</v>
      </c>
      <c r="I25" s="1612"/>
      <c r="J25" s="568" t="s">
        <v>203</v>
      </c>
    </row>
    <row r="26" spans="2:15" ht="15.75" thickTop="1">
      <c r="C26" s="410" t="s">
        <v>2</v>
      </c>
      <c r="D26" s="411" t="s">
        <v>12</v>
      </c>
      <c r="E26" s="412"/>
      <c r="F26" s="146" t="s">
        <v>13</v>
      </c>
      <c r="G26" s="413" t="s">
        <v>10</v>
      </c>
      <c r="H26" s="414" t="s">
        <v>146</v>
      </c>
      <c r="I26" s="415" t="s">
        <v>145</v>
      </c>
      <c r="J26" s="377" t="s">
        <v>49</v>
      </c>
    </row>
    <row r="27" spans="2:15">
      <c r="C27" s="552"/>
      <c r="D27" s="553"/>
      <c r="E27" s="554"/>
      <c r="F27" s="571"/>
      <c r="G27" s="572"/>
      <c r="H27" s="556">
        <v>-123.45</v>
      </c>
      <c r="I27" s="557">
        <v>-345.67</v>
      </c>
      <c r="J27" s="402"/>
    </row>
    <row r="28" spans="2:15" s="40" customFormat="1" ht="10.15">
      <c r="B28" s="2"/>
      <c r="C28" s="1615" t="s">
        <v>291</v>
      </c>
      <c r="D28" s="1615"/>
      <c r="E28" s="1615"/>
      <c r="F28" s="1615"/>
      <c r="G28" s="1615"/>
      <c r="H28" s="573" t="s">
        <v>292</v>
      </c>
      <c r="I28" s="573" t="s">
        <v>293</v>
      </c>
      <c r="J28" s="407"/>
      <c r="K28" s="408"/>
      <c r="L28" s="409"/>
      <c r="M28" s="409"/>
      <c r="N28" s="409"/>
      <c r="O28" s="409"/>
    </row>
    <row r="29" spans="2:15" s="40" customFormat="1" ht="10.15">
      <c r="B29" s="2"/>
      <c r="C29" s="405"/>
      <c r="D29" s="406"/>
      <c r="E29" s="406"/>
      <c r="F29" s="1598" t="s">
        <v>294</v>
      </c>
      <c r="G29" s="1598"/>
      <c r="H29" s="1598"/>
      <c r="I29" s="1599" t="s">
        <v>295</v>
      </c>
      <c r="J29" s="1599"/>
      <c r="K29" s="408"/>
      <c r="L29" s="409"/>
      <c r="M29" s="409"/>
      <c r="N29" s="409"/>
      <c r="O29" s="409"/>
    </row>
    <row r="30" spans="2:15" ht="5.0999999999999996" customHeight="1" thickBot="1"/>
    <row r="31" spans="2:15" ht="22.9" customHeight="1" thickTop="1" thickBot="1">
      <c r="C31" s="391" t="s">
        <v>99</v>
      </c>
      <c r="D31" s="1634" t="s">
        <v>204</v>
      </c>
      <c r="E31" s="1635"/>
      <c r="F31" s="1635"/>
      <c r="G31" s="416"/>
      <c r="H31" s="1611" t="s">
        <v>331</v>
      </c>
      <c r="I31" s="1612"/>
      <c r="J31" s="568" t="s">
        <v>203</v>
      </c>
    </row>
    <row r="32" spans="2:15" ht="5" customHeight="1" thickTop="1">
      <c r="D32" s="5"/>
      <c r="E32" s="713"/>
      <c r="F32" s="5"/>
      <c r="G32" s="714"/>
      <c r="H32" s="5"/>
    </row>
    <row r="33" spans="2:20" ht="15" customHeight="1">
      <c r="C33" s="709" t="s">
        <v>364</v>
      </c>
      <c r="E33" s="734"/>
      <c r="F33" s="1636" t="s">
        <v>181</v>
      </c>
      <c r="G33" s="1636"/>
      <c r="H33" s="5"/>
    </row>
    <row r="34" spans="2:20" ht="15" customHeight="1">
      <c r="C34" s="710" t="s">
        <v>85</v>
      </c>
      <c r="D34" s="1638" t="s">
        <v>365</v>
      </c>
      <c r="E34" s="1639"/>
      <c r="F34" s="1637"/>
      <c r="G34" s="1637"/>
      <c r="H34" s="5"/>
    </row>
    <row r="35" spans="2:20" ht="15" customHeight="1">
      <c r="C35" s="711" t="s">
        <v>87</v>
      </c>
      <c r="D35" s="1638"/>
      <c r="E35" s="1639"/>
      <c r="F35" s="1630">
        <v>45659</v>
      </c>
      <c r="G35" s="1631"/>
      <c r="H35" s="1616" t="s">
        <v>362</v>
      </c>
      <c r="I35" s="1616"/>
      <c r="J35" s="1616"/>
    </row>
    <row r="36" spans="2:20" ht="15" customHeight="1">
      <c r="C36" s="712" t="s">
        <v>52</v>
      </c>
      <c r="D36" s="1638"/>
      <c r="E36" s="1639"/>
      <c r="F36" s="1632">
        <v>1234.56</v>
      </c>
      <c r="G36" s="1633"/>
      <c r="H36" s="1616" t="s">
        <v>363</v>
      </c>
      <c r="I36" s="1616"/>
      <c r="J36" s="1616"/>
    </row>
    <row r="37" spans="2:20" ht="5.0999999999999996" customHeight="1" thickBot="1">
      <c r="B37" s="417"/>
      <c r="C37" s="418"/>
      <c r="D37" s="419"/>
      <c r="E37" s="419"/>
      <c r="F37" s="420"/>
      <c r="G37" s="421"/>
      <c r="H37" s="422"/>
      <c r="I37" s="423"/>
      <c r="J37" s="422"/>
      <c r="K37" s="424"/>
    </row>
    <row r="38" spans="2:20" ht="10.050000000000001" customHeight="1"/>
    <row r="39" spans="2:20">
      <c r="C39" s="1643" t="s">
        <v>296</v>
      </c>
      <c r="D39" s="1643"/>
      <c r="E39" s="1643"/>
    </row>
    <row r="40" spans="2:20" ht="13.15" customHeight="1">
      <c r="B40" s="25"/>
      <c r="C40" s="574" t="s">
        <v>336</v>
      </c>
      <c r="D40" s="5"/>
      <c r="E40" s="574"/>
      <c r="F40" s="574"/>
      <c r="G40" s="574"/>
      <c r="H40" s="574"/>
      <c r="I40" s="574"/>
      <c r="J40" s="575" t="s">
        <v>337</v>
      </c>
      <c r="K40" s="426"/>
      <c r="L40" s="426"/>
      <c r="M40" s="5"/>
      <c r="N40" s="427"/>
      <c r="O40" s="427"/>
      <c r="P40" s="427"/>
      <c r="Q40" s="427"/>
      <c r="R40" s="427"/>
      <c r="S40" s="427"/>
      <c r="T40" s="427"/>
    </row>
    <row r="41" spans="2:20" ht="13.15" customHeight="1">
      <c r="B41" s="25" t="s">
        <v>11</v>
      </c>
      <c r="C41" s="428"/>
      <c r="D41" s="429"/>
      <c r="E41" s="430"/>
      <c r="F41" s="431"/>
      <c r="G41" s="432"/>
      <c r="H41" s="433"/>
      <c r="I41" s="434"/>
      <c r="J41" s="435"/>
      <c r="K41" s="25" t="s">
        <v>11</v>
      </c>
    </row>
    <row r="42" spans="2:20" ht="13.15" customHeight="1">
      <c r="B42" s="231" t="s">
        <v>160</v>
      </c>
      <c r="C42" s="436" t="s">
        <v>297</v>
      </c>
      <c r="D42" s="437"/>
      <c r="E42" s="172"/>
      <c r="F42" s="192"/>
      <c r="G42" s="193"/>
      <c r="H42" s="193"/>
      <c r="I42" s="194"/>
      <c r="J42" s="196" t="e">
        <v>#REF!</v>
      </c>
      <c r="K42" s="25" t="s">
        <v>11</v>
      </c>
    </row>
    <row r="43" spans="2:20" ht="5.0999999999999996" customHeight="1">
      <c r="B43" s="231"/>
      <c r="C43" s="438"/>
      <c r="D43" s="437"/>
      <c r="E43" s="172"/>
      <c r="F43" s="192"/>
      <c r="G43" s="193"/>
      <c r="H43" s="193"/>
      <c r="I43" s="194"/>
      <c r="J43" s="196"/>
      <c r="K43" s="25"/>
    </row>
    <row r="44" spans="2:20" s="41" customFormat="1" ht="15">
      <c r="B44" s="439"/>
      <c r="C44" s="1643" t="s">
        <v>298</v>
      </c>
      <c r="D44" s="1643"/>
      <c r="E44" s="1643"/>
      <c r="F44" s="425"/>
      <c r="H44" s="440"/>
      <c r="I44" s="440"/>
      <c r="J44" s="440"/>
      <c r="K44" s="440"/>
      <c r="L44" s="440"/>
      <c r="M44" s="440"/>
      <c r="N44" s="441"/>
      <c r="O44" s="442"/>
      <c r="P44" s="442"/>
      <c r="Q44" s="443"/>
      <c r="R44" s="444"/>
      <c r="S44" s="445"/>
      <c r="T44" s="445"/>
    </row>
    <row r="45" spans="2:20" ht="13.15" customHeight="1">
      <c r="B45" s="25"/>
      <c r="C45" s="574" t="s">
        <v>299</v>
      </c>
      <c r="D45" s="5"/>
      <c r="E45" s="574"/>
      <c r="F45" s="574"/>
      <c r="G45" s="574"/>
      <c r="H45" s="574"/>
      <c r="I45" s="574"/>
      <c r="J45" s="575" t="s">
        <v>338</v>
      </c>
      <c r="K45" s="426"/>
      <c r="L45" s="426"/>
      <c r="M45" s="5"/>
      <c r="N45" s="427"/>
      <c r="O45" s="427"/>
      <c r="P45" s="427"/>
      <c r="Q45" s="427"/>
      <c r="R45" s="427"/>
      <c r="S45" s="427"/>
      <c r="T45" s="427"/>
    </row>
    <row r="46" spans="2:20" ht="5.0999999999999996" customHeight="1">
      <c r="B46" s="231"/>
      <c r="C46" s="576"/>
      <c r="D46" s="576"/>
      <c r="E46" s="577"/>
      <c r="F46" s="578"/>
      <c r="G46" s="579"/>
      <c r="H46" s="579"/>
      <c r="I46" s="580"/>
      <c r="J46" s="581"/>
      <c r="K46" s="25"/>
    </row>
    <row r="47" spans="2:20" ht="13.15" customHeight="1">
      <c r="B47" s="231"/>
      <c r="C47" s="582" t="s">
        <v>339</v>
      </c>
      <c r="D47" s="582"/>
      <c r="E47" s="582"/>
      <c r="F47" s="582"/>
      <c r="G47" s="582"/>
      <c r="H47" s="1644" t="s">
        <v>300</v>
      </c>
      <c r="I47" s="1644"/>
      <c r="J47" s="1644"/>
      <c r="K47" s="446"/>
      <c r="L47" s="446"/>
      <c r="M47" s="446"/>
    </row>
    <row r="48" spans="2:20" ht="13.15" customHeight="1">
      <c r="B48" s="25" t="s">
        <v>11</v>
      </c>
      <c r="C48" s="447"/>
      <c r="D48" s="448"/>
      <c r="E48" s="449"/>
      <c r="F48" s="450"/>
      <c r="G48" s="451"/>
      <c r="H48" s="452"/>
      <c r="I48" s="453"/>
      <c r="J48" s="454"/>
      <c r="K48" s="25" t="s">
        <v>11</v>
      </c>
    </row>
    <row r="49" spans="2:22" ht="13.15" customHeight="1">
      <c r="B49" s="455"/>
      <c r="C49" s="447"/>
      <c r="D49" s="448"/>
      <c r="E49" s="449"/>
      <c r="F49" s="450"/>
      <c r="G49" s="451"/>
      <c r="H49" s="452"/>
      <c r="I49" s="453"/>
      <c r="J49" s="583" t="s">
        <v>301</v>
      </c>
      <c r="K49" s="455"/>
    </row>
    <row r="50" spans="2:22" ht="13.15" customHeight="1">
      <c r="B50" s="455"/>
      <c r="C50" s="447"/>
      <c r="D50" s="448"/>
      <c r="E50" s="449"/>
      <c r="F50" s="450"/>
      <c r="G50" s="451"/>
      <c r="H50" s="452"/>
      <c r="I50" s="453"/>
      <c r="J50" s="583" t="s">
        <v>301</v>
      </c>
      <c r="K50" s="455"/>
    </row>
    <row r="51" spans="2:22" ht="13.15" customHeight="1" thickBot="1">
      <c r="B51" s="456"/>
      <c r="C51" s="447"/>
      <c r="D51" s="448"/>
      <c r="E51" s="449"/>
      <c r="F51" s="450"/>
      <c r="G51" s="451"/>
      <c r="H51" s="452"/>
      <c r="I51" s="453"/>
      <c r="J51" s="583" t="s">
        <v>301</v>
      </c>
      <c r="K51" s="25"/>
    </row>
    <row r="52" spans="2:22" ht="13.15" customHeight="1" thickTop="1">
      <c r="B52" s="457" t="s">
        <v>160</v>
      </c>
      <c r="C52" s="1645" t="s">
        <v>302</v>
      </c>
      <c r="D52" s="1645"/>
      <c r="E52" s="458"/>
      <c r="F52" s="459"/>
      <c r="G52" s="460"/>
      <c r="H52" s="460"/>
      <c r="I52" s="461"/>
      <c r="J52" s="462"/>
      <c r="K52" s="463" t="s">
        <v>160</v>
      </c>
    </row>
    <row r="53" spans="2:22" ht="13.15" customHeight="1">
      <c r="B53" s="464"/>
      <c r="C53" s="1646" t="s">
        <v>303</v>
      </c>
      <c r="D53" s="1646"/>
      <c r="E53" s="1646"/>
      <c r="F53" s="1646"/>
      <c r="G53" s="1646"/>
      <c r="H53" s="1646"/>
      <c r="I53" s="1646"/>
      <c r="J53" s="1646"/>
      <c r="K53" s="584"/>
      <c r="L53" s="465"/>
      <c r="M53" s="465"/>
      <c r="N53" s="465"/>
      <c r="O53" s="465"/>
      <c r="P53" s="465"/>
      <c r="Q53" s="466"/>
      <c r="R53" s="467"/>
    </row>
    <row r="54" spans="2:22" ht="13.15" customHeight="1" thickBot="1">
      <c r="B54" s="464"/>
      <c r="C54" s="1647" t="s">
        <v>340</v>
      </c>
      <c r="D54" s="1647"/>
      <c r="E54" s="1647"/>
      <c r="F54" s="1647"/>
      <c r="G54" s="1647"/>
      <c r="H54" s="1647"/>
      <c r="I54" s="1647"/>
      <c r="J54" s="1647"/>
      <c r="K54" s="1647"/>
      <c r="L54" s="427"/>
      <c r="M54" s="427"/>
      <c r="N54" s="427"/>
      <c r="O54" s="427"/>
      <c r="P54" s="427"/>
      <c r="Q54" s="427"/>
      <c r="R54" s="427"/>
    </row>
    <row r="55" spans="2:22" ht="13.15" customHeight="1" thickBot="1">
      <c r="B55" s="468" t="s">
        <v>11</v>
      </c>
      <c r="C55" s="469"/>
      <c r="D55" s="470"/>
      <c r="E55" s="471"/>
      <c r="F55" s="472"/>
      <c r="G55" s="473"/>
      <c r="H55" s="474"/>
      <c r="I55" s="475"/>
      <c r="J55" s="476"/>
      <c r="K55" s="477" t="s">
        <v>11</v>
      </c>
    </row>
    <row r="56" spans="2:22" ht="13.15" customHeight="1">
      <c r="B56" s="455"/>
      <c r="C56" s="478"/>
      <c r="D56" s="479"/>
      <c r="E56" s="480"/>
      <c r="F56" s="481"/>
      <c r="G56" s="482"/>
      <c r="H56" s="483"/>
      <c r="I56" s="484"/>
      <c r="J56" s="583" t="s">
        <v>301</v>
      </c>
      <c r="K56" s="455"/>
    </row>
    <row r="57" spans="2:22" ht="13.15" customHeight="1">
      <c r="B57" s="455"/>
      <c r="C57" s="447"/>
      <c r="D57" s="448"/>
      <c r="E57" s="449"/>
      <c r="F57" s="450"/>
      <c r="G57" s="451"/>
      <c r="H57" s="452"/>
      <c r="I57" s="453"/>
      <c r="J57" s="583" t="s">
        <v>301</v>
      </c>
      <c r="K57" s="455"/>
    </row>
    <row r="58" spans="2:22" ht="13.15" customHeight="1" thickBot="1">
      <c r="B58" s="456"/>
      <c r="C58" s="447"/>
      <c r="D58" s="448"/>
      <c r="E58" s="449"/>
      <c r="F58" s="450"/>
      <c r="G58" s="451"/>
      <c r="H58" s="452"/>
      <c r="I58" s="453"/>
      <c r="J58" s="583" t="s">
        <v>301</v>
      </c>
      <c r="K58" s="25"/>
    </row>
    <row r="59" spans="2:22" ht="13.15" customHeight="1" thickTop="1">
      <c r="B59" s="457" t="s">
        <v>160</v>
      </c>
      <c r="C59" s="1645" t="s">
        <v>302</v>
      </c>
      <c r="D59" s="1645"/>
      <c r="E59" s="458"/>
      <c r="F59" s="459"/>
      <c r="G59" s="460"/>
      <c r="H59" s="460"/>
      <c r="I59" s="461"/>
      <c r="J59" s="462"/>
      <c r="K59" s="463" t="s">
        <v>160</v>
      </c>
    </row>
    <row r="60" spans="2:22" ht="13.15" customHeight="1">
      <c r="B60" s="464"/>
      <c r="C60" s="1648" t="s">
        <v>341</v>
      </c>
      <c r="D60" s="1648"/>
      <c r="E60" s="1648"/>
      <c r="F60" s="1648"/>
      <c r="G60" s="1648"/>
      <c r="H60" s="1648"/>
      <c r="I60" s="1648"/>
      <c r="J60" s="1648"/>
      <c r="K60" s="427"/>
      <c r="L60" s="427"/>
      <c r="M60" s="427"/>
      <c r="N60" s="427"/>
      <c r="O60" s="427"/>
      <c r="P60" s="427"/>
    </row>
    <row r="61" spans="2:22" ht="5.0999999999999996" customHeight="1" thickBot="1">
      <c r="B61" s="417"/>
      <c r="C61" s="418"/>
      <c r="D61" s="419"/>
      <c r="E61" s="419"/>
      <c r="F61" s="420"/>
      <c r="G61" s="421"/>
      <c r="H61" s="422"/>
      <c r="I61" s="423"/>
      <c r="J61" s="422"/>
      <c r="K61" s="424"/>
    </row>
    <row r="62" spans="2:22" ht="10.050000000000001" customHeight="1"/>
    <row r="63" spans="2:22" s="42" customFormat="1" ht="20.65">
      <c r="B63" s="41"/>
      <c r="C63" s="1640" t="s">
        <v>257</v>
      </c>
      <c r="D63" s="1641"/>
      <c r="E63" s="1641"/>
      <c r="F63" s="1641"/>
      <c r="G63" s="1641"/>
      <c r="H63" s="1641"/>
      <c r="I63" s="1641"/>
      <c r="J63" s="1642"/>
      <c r="K63" s="485"/>
      <c r="L63" s="486"/>
      <c r="M63" s="487"/>
      <c r="N63" s="488"/>
      <c r="O63" s="489"/>
      <c r="P63" s="490"/>
      <c r="Q63" s="490"/>
      <c r="R63" s="490"/>
      <c r="S63" s="491"/>
      <c r="T63" s="41"/>
      <c r="U63" s="41"/>
      <c r="V63" s="492"/>
    </row>
  </sheetData>
  <sheetProtection sheet="1" formatCells="0" selectLockedCells="1"/>
  <mergeCells count="45">
    <mergeCell ref="C63:J63"/>
    <mergeCell ref="C39:E39"/>
    <mergeCell ref="C44:E44"/>
    <mergeCell ref="H47:J47"/>
    <mergeCell ref="C52:D52"/>
    <mergeCell ref="C53:J53"/>
    <mergeCell ref="C54:K54"/>
    <mergeCell ref="C59:D59"/>
    <mergeCell ref="C60:J60"/>
    <mergeCell ref="H31:I31"/>
    <mergeCell ref="F35:G35"/>
    <mergeCell ref="F36:G36"/>
    <mergeCell ref="D31:F31"/>
    <mergeCell ref="H35:J35"/>
    <mergeCell ref="H36:J36"/>
    <mergeCell ref="F33:G34"/>
    <mergeCell ref="D34:E36"/>
    <mergeCell ref="C1:D1"/>
    <mergeCell ref="I1:J1"/>
    <mergeCell ref="D8:F8"/>
    <mergeCell ref="H8:J13"/>
    <mergeCell ref="D9:F9"/>
    <mergeCell ref="D10:F10"/>
    <mergeCell ref="D11:F11"/>
    <mergeCell ref="D12:F12"/>
    <mergeCell ref="D13:F13"/>
    <mergeCell ref="D2:G2"/>
    <mergeCell ref="H2:I2"/>
    <mergeCell ref="C6:J6"/>
    <mergeCell ref="C7:J7"/>
    <mergeCell ref="C8:C14"/>
    <mergeCell ref="F29:H29"/>
    <mergeCell ref="I29:J29"/>
    <mergeCell ref="D15:G15"/>
    <mergeCell ref="J15:J16"/>
    <mergeCell ref="C16:I16"/>
    <mergeCell ref="C18:D18"/>
    <mergeCell ref="D19:G19"/>
    <mergeCell ref="H19:I19"/>
    <mergeCell ref="F22:G22"/>
    <mergeCell ref="H22:J22"/>
    <mergeCell ref="D25:G25"/>
    <mergeCell ref="H25:I25"/>
    <mergeCell ref="C28:G28"/>
    <mergeCell ref="E23:I23"/>
  </mergeCells>
  <dataValidations count="2">
    <dataValidation type="list" allowBlank="1" showInputMessage="1" showErrorMessage="1" sqref="G27" xr:uid="{B7F8E5CD-880C-49BF-8EC9-34D46C0375FD}">
      <formula1>"Konto,Geldbeutel,Kreditkarte"</formula1>
    </dataValidation>
    <dataValidation type="list" allowBlank="1" showInputMessage="1" showErrorMessage="1" sqref="G21" xr:uid="{3E7F57DE-6BF4-4DD8-BCA8-5BD9D3423205}">
      <formula1>"x"</formula1>
    </dataValidation>
  </dataValidations>
  <printOptions horizontalCentered="1"/>
  <pageMargins left="0" right="0" top="0" bottom="0" header="0" footer="0"/>
  <pageSetup paperSize="9" orientation="portrait" horizontalDpi="4294967295" verticalDpi="4294967295" r:id="rId1"/>
  <headerFooter>
    <oddFooter>&amp;L&amp;"Arial,Standard"&amp;8Datei: &amp;Z&amp;F/&amp;A&amp;R&amp;"Arial,Standard"&amp;8Druck: &amp;D &amp;T Uhr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AD2A-CBE2-4B80-B191-54C681E907CE}">
  <sheetPr>
    <tabColor theme="0" tint="-4.9989318521683403E-2"/>
    <pageSetUpPr autoPageBreaks="0"/>
  </sheetPr>
  <dimension ref="A1:L53"/>
  <sheetViews>
    <sheetView showGridLines="0" showRowColHeaders="0" zoomScaleNormal="100" workbookViewId="0"/>
  </sheetViews>
  <sheetFormatPr baseColWidth="10" defaultColWidth="9.77734375" defaultRowHeight="13.5"/>
  <cols>
    <col min="1" max="1" width="0.6640625" style="72" customWidth="1"/>
    <col min="2" max="2" width="1.88671875" style="81" customWidth="1"/>
    <col min="3" max="3" width="18.77734375" style="75" customWidth="1"/>
    <col min="4" max="4" width="10.609375" style="75" customWidth="1"/>
    <col min="5" max="5" width="7.109375" style="76" customWidth="1"/>
    <col min="6" max="6" width="10.609375" style="77" customWidth="1"/>
    <col min="7" max="7" width="10.77734375" style="78" customWidth="1"/>
    <col min="8" max="8" width="10.77734375" style="79" customWidth="1"/>
    <col min="9" max="9" width="13.109375" style="80" customWidth="1"/>
    <col min="10" max="10" width="0.44140625" style="42" customWidth="1"/>
    <col min="11" max="11" width="9.77734375" style="65"/>
    <col min="12" max="12" width="29.6640625" style="42" bestFit="1" customWidth="1"/>
    <col min="13" max="16384" width="9.77734375" style="42"/>
  </cols>
  <sheetData>
    <row r="1" spans="1:11" s="59" customFormat="1" ht="21" customHeight="1" thickBot="1">
      <c r="A1" s="149"/>
      <c r="B1" s="550" t="s">
        <v>304</v>
      </c>
      <c r="C1" s="550"/>
      <c r="D1" s="550"/>
      <c r="E1" s="550"/>
      <c r="F1" s="550"/>
      <c r="G1" s="550"/>
      <c r="H1" s="550"/>
      <c r="I1" s="585" t="s">
        <v>323</v>
      </c>
    </row>
    <row r="2" spans="1:11" s="64" customFormat="1" ht="23.1" customHeight="1" thickTop="1" thickBot="1">
      <c r="A2" s="63"/>
      <c r="B2" s="1680">
        <v>45658</v>
      </c>
      <c r="C2" s="1681"/>
      <c r="D2" s="1682" t="s">
        <v>305</v>
      </c>
      <c r="E2" s="1683"/>
      <c r="F2" s="1683"/>
      <c r="G2" s="1684" t="s">
        <v>342</v>
      </c>
      <c r="H2" s="1685"/>
      <c r="I2" s="602" t="s">
        <v>203</v>
      </c>
    </row>
    <row r="3" spans="1:11" s="5" customFormat="1" ht="14.1" customHeight="1" thickTop="1" thickBot="1">
      <c r="A3" s="26"/>
      <c r="B3" s="599" t="s">
        <v>92</v>
      </c>
      <c r="C3" s="600" t="s">
        <v>98</v>
      </c>
      <c r="D3" s="601" t="s">
        <v>201</v>
      </c>
      <c r="E3" s="1686" t="s">
        <v>306</v>
      </c>
      <c r="F3" s="1687"/>
      <c r="G3" s="1687"/>
      <c r="H3" s="1687"/>
      <c r="I3" s="1688"/>
    </row>
    <row r="4" spans="1:11" s="5" customFormat="1" ht="15" customHeight="1" thickTop="1">
      <c r="A4" s="26"/>
      <c r="B4" s="493" t="s">
        <v>92</v>
      </c>
      <c r="C4" s="586" t="s">
        <v>53</v>
      </c>
      <c r="D4" s="588" t="s">
        <v>97</v>
      </c>
      <c r="E4" s="1689" t="s">
        <v>343</v>
      </c>
      <c r="F4" s="1690"/>
      <c r="G4" s="1690"/>
      <c r="H4" s="1690"/>
      <c r="I4" s="1691"/>
    </row>
    <row r="5" spans="1:11" s="5" customFormat="1" ht="15" customHeight="1">
      <c r="A5" s="26"/>
      <c r="B5" s="494" t="s">
        <v>92</v>
      </c>
      <c r="C5" s="495" t="s">
        <v>55</v>
      </c>
      <c r="D5" s="589">
        <v>50</v>
      </c>
      <c r="E5" s="1692" t="s">
        <v>307</v>
      </c>
      <c r="F5" s="1693"/>
      <c r="G5" s="1693"/>
      <c r="H5" s="1693"/>
      <c r="I5" s="1694"/>
    </row>
    <row r="6" spans="1:11" s="5" customFormat="1" ht="15" customHeight="1">
      <c r="A6" s="26"/>
      <c r="B6" s="494" t="s">
        <v>92</v>
      </c>
      <c r="C6" s="495" t="s">
        <v>18</v>
      </c>
      <c r="D6" s="590">
        <v>43862</v>
      </c>
      <c r="E6" s="1692" t="s">
        <v>308</v>
      </c>
      <c r="F6" s="1693"/>
      <c r="G6" s="1693"/>
      <c r="H6" s="1693"/>
      <c r="I6" s="1694"/>
    </row>
    <row r="7" spans="1:11" s="5" customFormat="1" ht="15">
      <c r="A7" s="26"/>
      <c r="B7" s="494" t="s">
        <v>92</v>
      </c>
      <c r="C7" s="495" t="s">
        <v>16</v>
      </c>
      <c r="D7" s="591">
        <v>500000</v>
      </c>
      <c r="E7" s="1692" t="s">
        <v>309</v>
      </c>
      <c r="F7" s="1693"/>
      <c r="G7" s="1693"/>
      <c r="H7" s="1693"/>
      <c r="I7" s="1694"/>
    </row>
    <row r="8" spans="1:11" s="5" customFormat="1" ht="15" customHeight="1">
      <c r="A8" s="26"/>
      <c r="B8" s="494" t="s">
        <v>92</v>
      </c>
      <c r="C8" s="495" t="s">
        <v>134</v>
      </c>
      <c r="D8" s="591"/>
      <c r="E8" s="1692" t="s">
        <v>310</v>
      </c>
      <c r="F8" s="1693"/>
      <c r="G8" s="1693"/>
      <c r="H8" s="1693"/>
      <c r="I8" s="1694"/>
    </row>
    <row r="9" spans="1:11" s="5" customFormat="1" ht="15" customHeight="1">
      <c r="A9" s="26"/>
      <c r="B9" s="494" t="s">
        <v>92</v>
      </c>
      <c r="C9" s="495" t="s">
        <v>19</v>
      </c>
      <c r="D9" s="591">
        <v>1</v>
      </c>
      <c r="E9" s="1692" t="s">
        <v>344</v>
      </c>
      <c r="F9" s="1693"/>
      <c r="G9" s="1693"/>
      <c r="H9" s="1693"/>
      <c r="I9" s="1694"/>
    </row>
    <row r="10" spans="1:11" s="5" customFormat="1" ht="15" customHeight="1">
      <c r="A10" s="26"/>
      <c r="B10" s="494" t="s">
        <v>92</v>
      </c>
      <c r="C10" s="495" t="s">
        <v>20</v>
      </c>
      <c r="D10" s="592">
        <v>0.02</v>
      </c>
      <c r="E10" s="1692" t="s">
        <v>311</v>
      </c>
      <c r="F10" s="1693"/>
      <c r="G10" s="1693"/>
      <c r="H10" s="1693"/>
      <c r="I10" s="1694"/>
    </row>
    <row r="11" spans="1:11" s="5" customFormat="1" ht="15" customHeight="1">
      <c r="A11" s="26"/>
      <c r="B11" s="494" t="s">
        <v>92</v>
      </c>
      <c r="C11" s="495" t="s">
        <v>21</v>
      </c>
      <c r="D11" s="592" t="s">
        <v>202</v>
      </c>
      <c r="E11" s="1692" t="s">
        <v>345</v>
      </c>
      <c r="F11" s="1693"/>
      <c r="G11" s="1693"/>
      <c r="H11" s="1693"/>
      <c r="I11" s="1694"/>
    </row>
    <row r="12" spans="1:11" s="5" customFormat="1" ht="15" customHeight="1" thickBot="1">
      <c r="A12" s="26"/>
      <c r="B12" s="496" t="s">
        <v>92</v>
      </c>
      <c r="C12" s="497" t="s">
        <v>59</v>
      </c>
      <c r="D12" s="593">
        <v>62093</v>
      </c>
      <c r="E12" s="1698" t="s">
        <v>312</v>
      </c>
      <c r="F12" s="1699"/>
      <c r="G12" s="1699"/>
      <c r="H12" s="1699"/>
      <c r="I12" s="1700"/>
    </row>
    <row r="13" spans="1:11" s="5" customFormat="1" ht="5.0999999999999996" customHeight="1" thickTop="1" thickBot="1">
      <c r="A13" s="26"/>
      <c r="B13" s="498"/>
      <c r="C13" s="499"/>
      <c r="D13" s="133">
        <v>0</v>
      </c>
      <c r="E13" s="587" t="e">
        <v>#VALUE!</v>
      </c>
      <c r="F13" s="587"/>
      <c r="G13" s="587"/>
      <c r="H13" s="587"/>
      <c r="I13" s="587"/>
    </row>
    <row r="14" spans="1:11" s="5" customFormat="1" ht="15" customHeight="1" thickTop="1" thickBot="1">
      <c r="A14" s="26"/>
      <c r="B14" s="500" t="s">
        <v>92</v>
      </c>
      <c r="C14" s="501" t="s">
        <v>64</v>
      </c>
      <c r="D14" s="594">
        <v>45000</v>
      </c>
      <c r="E14" s="1695" t="s">
        <v>313</v>
      </c>
      <c r="F14" s="1696"/>
      <c r="G14" s="1696"/>
      <c r="H14" s="1696"/>
      <c r="I14" s="1697"/>
    </row>
    <row r="15" spans="1:11" ht="5.0999999999999996" customHeight="1" thickTop="1" thickBot="1">
      <c r="B15" s="502"/>
      <c r="C15" s="502"/>
      <c r="E15" s="75"/>
      <c r="F15" s="76"/>
      <c r="G15" s="82"/>
      <c r="H15" s="82"/>
      <c r="I15" s="82"/>
      <c r="K15" s="42"/>
    </row>
    <row r="16" spans="1:11" s="5" customFormat="1" ht="16.149999999999999" customHeight="1" thickTop="1" thickBot="1">
      <c r="A16" s="26"/>
      <c r="B16" s="1654" t="s">
        <v>56</v>
      </c>
      <c r="C16" s="1655"/>
      <c r="D16" s="1658"/>
      <c r="E16" s="1659"/>
      <c r="F16" s="1659"/>
      <c r="G16" s="1659"/>
      <c r="H16" s="1659"/>
      <c r="I16" s="1660"/>
    </row>
    <row r="17" spans="1:12" s="5" customFormat="1" ht="15" customHeight="1" thickTop="1">
      <c r="A17" s="26"/>
      <c r="B17" s="1656"/>
      <c r="C17" s="1657"/>
      <c r="D17" s="503"/>
      <c r="E17" s="504"/>
      <c r="F17" s="504"/>
      <c r="G17" s="504"/>
      <c r="H17" s="504"/>
      <c r="I17" s="505"/>
    </row>
    <row r="18" spans="1:12" s="5" customFormat="1" ht="15" customHeight="1" thickBot="1">
      <c r="A18" s="26"/>
      <c r="B18" s="496" t="s">
        <v>92</v>
      </c>
      <c r="C18" s="506" t="s">
        <v>314</v>
      </c>
      <c r="D18" s="595"/>
      <c r="E18" s="1666" t="s">
        <v>315</v>
      </c>
      <c r="F18" s="1667"/>
      <c r="G18" s="1667"/>
      <c r="H18" s="1667"/>
      <c r="I18" s="1668"/>
    </row>
    <row r="19" spans="1:12" s="5" customFormat="1" ht="5.0999999999999996" customHeight="1" thickTop="1">
      <c r="A19" s="26"/>
      <c r="B19" s="507"/>
      <c r="C19" s="507"/>
    </row>
    <row r="20" spans="1:12" s="5" customFormat="1" ht="15" customHeight="1" thickBot="1">
      <c r="A20" s="26"/>
      <c r="B20" s="507"/>
      <c r="C20" s="507"/>
      <c r="D20" s="596" t="s">
        <v>138</v>
      </c>
      <c r="E20" s="1669" t="s">
        <v>397</v>
      </c>
      <c r="F20" s="1670"/>
      <c r="G20" s="1670"/>
      <c r="H20" s="1670"/>
      <c r="I20" s="1670"/>
    </row>
    <row r="21" spans="1:12" s="5" customFormat="1" ht="15" customHeight="1" thickTop="1" thickBot="1">
      <c r="A21" s="26"/>
      <c r="B21" s="500" t="s">
        <v>92</v>
      </c>
      <c r="C21" s="508" t="s">
        <v>54</v>
      </c>
      <c r="D21" s="597">
        <v>12</v>
      </c>
      <c r="E21" s="1671" t="s">
        <v>404</v>
      </c>
      <c r="F21" s="1672"/>
      <c r="G21" s="1672"/>
      <c r="H21" s="1672"/>
      <c r="I21" s="1673"/>
    </row>
    <row r="22" spans="1:12" s="5" customFormat="1" ht="15" customHeight="1" thickTop="1" thickBot="1">
      <c r="A22" s="26"/>
      <c r="B22" s="509" t="s">
        <v>155</v>
      </c>
      <c r="C22" s="510">
        <v>46022</v>
      </c>
      <c r="D22" s="511">
        <v>10000</v>
      </c>
      <c r="E22" s="1674" t="s">
        <v>398</v>
      </c>
      <c r="F22" s="1675"/>
      <c r="G22" s="1675"/>
      <c r="H22" s="1675"/>
      <c r="I22" s="1676"/>
    </row>
    <row r="23" spans="1:12" s="59" customFormat="1" ht="10.15" customHeight="1" thickTop="1" thickBot="1">
      <c r="B23" s="512"/>
      <c r="C23" s="513"/>
      <c r="D23" s="513"/>
      <c r="E23" s="512"/>
      <c r="F23" s="514"/>
      <c r="G23" s="515"/>
      <c r="H23" s="516"/>
      <c r="I23" s="513"/>
    </row>
    <row r="24" spans="1:12" s="59" customFormat="1" ht="10.15" customHeight="1">
      <c r="B24" s="58"/>
      <c r="E24" s="58"/>
      <c r="F24" s="60"/>
      <c r="G24" s="61"/>
      <c r="H24" s="62"/>
    </row>
    <row r="25" spans="1:12" s="64" customFormat="1" ht="23.1" customHeight="1" thickBot="1">
      <c r="B25" s="1661">
        <v>45860</v>
      </c>
      <c r="C25" s="1662"/>
      <c r="D25" s="1663" t="s">
        <v>47</v>
      </c>
      <c r="E25" s="1663"/>
      <c r="F25" s="1663"/>
      <c r="G25" s="1664" t="s">
        <v>342</v>
      </c>
      <c r="H25" s="1665"/>
      <c r="I25" s="598" t="s">
        <v>203</v>
      </c>
    </row>
    <row r="26" spans="1:12" ht="15.75" customHeight="1" thickTop="1" thickBot="1">
      <c r="B26" s="517" t="s">
        <v>91</v>
      </c>
      <c r="C26" s="518"/>
      <c r="D26" s="1649"/>
      <c r="E26" s="1650"/>
      <c r="F26" s="118" t="s">
        <v>49</v>
      </c>
      <c r="G26" s="519" t="s">
        <v>93</v>
      </c>
      <c r="H26" s="520" t="s">
        <v>94</v>
      </c>
      <c r="I26" s="521" t="s">
        <v>400</v>
      </c>
      <c r="L26" s="64"/>
    </row>
    <row r="27" spans="1:12" ht="17.649999999999999" thickTop="1">
      <c r="B27" s="522" t="s">
        <v>316</v>
      </c>
      <c r="C27" s="523" t="s">
        <v>91</v>
      </c>
      <c r="D27" s="1677" t="s">
        <v>156</v>
      </c>
      <c r="E27" s="1678"/>
      <c r="F27" s="603">
        <v>-6543</v>
      </c>
      <c r="G27" s="1651" t="s">
        <v>346</v>
      </c>
      <c r="H27" s="1652"/>
      <c r="I27" s="1653"/>
      <c r="L27" s="64"/>
    </row>
    <row r="28" spans="1:12" s="40" customFormat="1" ht="10.15">
      <c r="A28" s="2"/>
      <c r="B28" s="524"/>
      <c r="C28" s="604"/>
      <c r="D28" s="605" t="s">
        <v>408</v>
      </c>
      <c r="E28" s="606"/>
      <c r="F28" s="607"/>
      <c r="G28" s="608"/>
      <c r="H28" s="609"/>
      <c r="I28" s="525"/>
      <c r="K28" s="526"/>
    </row>
    <row r="29" spans="1:12" ht="3" customHeight="1">
      <c r="B29" s="19"/>
      <c r="C29" s="17"/>
      <c r="D29" s="18"/>
      <c r="E29" s="22"/>
      <c r="F29" s="23"/>
      <c r="G29" s="66"/>
      <c r="H29" s="67"/>
      <c r="I29" s="68"/>
      <c r="L29" s="64"/>
    </row>
    <row r="30" spans="1:12" ht="15.4" thickBot="1">
      <c r="B30" s="517" t="s">
        <v>15</v>
      </c>
      <c r="C30" s="518"/>
      <c r="D30" s="527"/>
      <c r="E30" s="528"/>
      <c r="F30" s="118" t="s">
        <v>101</v>
      </c>
      <c r="G30" s="519" t="s">
        <v>58</v>
      </c>
      <c r="H30" s="520" t="s">
        <v>65</v>
      </c>
      <c r="I30" s="521" t="s">
        <v>15</v>
      </c>
    </row>
    <row r="31" spans="1:12" ht="15.75" customHeight="1" thickTop="1">
      <c r="B31" s="529" t="s">
        <v>92</v>
      </c>
      <c r="C31" s="530" t="s">
        <v>119</v>
      </c>
      <c r="D31" s="792"/>
      <c r="E31" s="531" t="s">
        <v>122</v>
      </c>
      <c r="F31" s="610">
        <v>1234.5</v>
      </c>
      <c r="G31" s="1651" t="s">
        <v>317</v>
      </c>
      <c r="H31" s="1652"/>
      <c r="I31" s="1653"/>
    </row>
    <row r="32" spans="1:12" ht="8.1" customHeight="1">
      <c r="B32" s="19"/>
      <c r="C32" s="17"/>
      <c r="D32" s="18"/>
      <c r="E32" s="22"/>
      <c r="F32" s="130" t="e">
        <v>#REF!</v>
      </c>
      <c r="G32" s="532" t="s">
        <v>125</v>
      </c>
      <c r="H32" s="533" t="s">
        <v>126</v>
      </c>
      <c r="I32" s="130" t="e">
        <v>#REF!</v>
      </c>
    </row>
    <row r="33" spans="2:12" ht="15.4" thickBot="1">
      <c r="B33" s="517" t="s">
        <v>318</v>
      </c>
      <c r="C33" s="518"/>
      <c r="D33" s="527"/>
      <c r="E33" s="528"/>
      <c r="F33" s="118" t="s">
        <v>101</v>
      </c>
      <c r="G33" s="519" t="s">
        <v>68</v>
      </c>
      <c r="H33" s="520" t="s">
        <v>69</v>
      </c>
      <c r="I33" s="521" t="s">
        <v>170</v>
      </c>
    </row>
    <row r="34" spans="2:12" ht="15.75" customHeight="1" thickTop="1">
      <c r="B34" s="529" t="s">
        <v>92</v>
      </c>
      <c r="C34" s="530" t="s">
        <v>107</v>
      </c>
      <c r="D34" s="792"/>
      <c r="E34" s="534" t="s">
        <v>122</v>
      </c>
      <c r="F34" s="603">
        <v>-200000</v>
      </c>
      <c r="G34" s="1651" t="s">
        <v>317</v>
      </c>
      <c r="H34" s="1652"/>
      <c r="I34" s="1653"/>
    </row>
    <row r="35" spans="2:12" ht="8.1" customHeight="1">
      <c r="B35" s="19"/>
      <c r="C35" s="17"/>
      <c r="D35" s="42"/>
      <c r="E35" s="42"/>
      <c r="F35" s="1701"/>
      <c r="G35" s="1701"/>
      <c r="H35" s="126"/>
      <c r="I35" s="42"/>
    </row>
    <row r="36" spans="2:12" ht="15.4" thickBot="1">
      <c r="B36" s="517" t="s">
        <v>164</v>
      </c>
      <c r="C36" s="518"/>
      <c r="D36" s="527"/>
      <c r="E36" s="528"/>
      <c r="F36" s="118" t="s">
        <v>319</v>
      </c>
      <c r="G36" s="519" t="s">
        <v>123</v>
      </c>
      <c r="H36" s="520" t="s">
        <v>23</v>
      </c>
      <c r="I36" s="521" t="s">
        <v>399</v>
      </c>
    </row>
    <row r="37" spans="2:12" ht="15.75" customHeight="1" thickTop="1" thickBot="1">
      <c r="B37" s="535" t="s">
        <v>92</v>
      </c>
      <c r="C37" s="536" t="s">
        <v>145</v>
      </c>
      <c r="D37" s="793"/>
      <c r="E37" s="795"/>
      <c r="F37" s="611">
        <v>0</v>
      </c>
      <c r="G37" s="1651" t="s">
        <v>317</v>
      </c>
      <c r="H37" s="1652"/>
      <c r="I37" s="1653"/>
    </row>
    <row r="38" spans="2:12" ht="15.75" customHeight="1" thickTop="1">
      <c r="B38" s="537" t="s">
        <v>92</v>
      </c>
      <c r="C38" s="523" t="s">
        <v>162</v>
      </c>
      <c r="D38" s="794"/>
      <c r="E38" s="796"/>
      <c r="F38" s="603">
        <v>-295678.23</v>
      </c>
      <c r="G38" s="1651" t="s">
        <v>317</v>
      </c>
      <c r="H38" s="1652"/>
      <c r="I38" s="1653"/>
    </row>
    <row r="39" spans="2:12" ht="8.1" customHeight="1">
      <c r="B39" s="19"/>
      <c r="C39" s="17"/>
      <c r="D39" s="18"/>
      <c r="E39" s="22"/>
      <c r="F39" s="69"/>
      <c r="G39" s="66"/>
      <c r="H39" s="70"/>
      <c r="I39" s="71"/>
    </row>
    <row r="40" spans="2:12" ht="15.4" thickBot="1">
      <c r="B40" s="517" t="s">
        <v>110</v>
      </c>
      <c r="C40" s="518"/>
      <c r="D40" s="527"/>
      <c r="E40" s="528"/>
      <c r="F40" s="118" t="s">
        <v>101</v>
      </c>
      <c r="G40" s="519" t="s">
        <v>149</v>
      </c>
      <c r="H40" s="520" t="s">
        <v>150</v>
      </c>
      <c r="I40" s="521" t="s">
        <v>407</v>
      </c>
    </row>
    <row r="41" spans="2:12" ht="15.75" customHeight="1" thickTop="1">
      <c r="B41" s="529" t="s">
        <v>92</v>
      </c>
      <c r="C41" s="530" t="s">
        <v>120</v>
      </c>
      <c r="E41" s="531" t="s">
        <v>122</v>
      </c>
      <c r="F41" s="612">
        <v>25250</v>
      </c>
      <c r="G41" s="1651" t="s">
        <v>317</v>
      </c>
      <c r="H41" s="1705"/>
      <c r="I41" s="1706"/>
    </row>
    <row r="42" spans="2:12" ht="8.1" customHeight="1">
      <c r="D42" s="1707"/>
      <c r="E42" s="1707"/>
      <c r="F42" s="1707"/>
      <c r="G42" s="1708"/>
      <c r="H42" s="1708"/>
      <c r="I42" s="42"/>
    </row>
    <row r="43" spans="2:12" ht="15.75" customHeight="1" thickBot="1">
      <c r="B43" s="538" t="s">
        <v>347</v>
      </c>
      <c r="C43" s="539"/>
      <c r="D43" s="540"/>
      <c r="E43" s="541" t="s">
        <v>151</v>
      </c>
      <c r="F43" s="1709" t="s">
        <v>320</v>
      </c>
      <c r="G43" s="1710"/>
      <c r="H43" s="1710"/>
      <c r="I43" s="1711"/>
      <c r="L43" s="542"/>
    </row>
    <row r="44" spans="2:12" ht="15.4" customHeight="1" thickTop="1">
      <c r="B44" s="543" t="s">
        <v>92</v>
      </c>
      <c r="C44" s="530" t="s">
        <v>96</v>
      </c>
      <c r="D44" s="544">
        <v>180.1</v>
      </c>
      <c r="E44" s="545">
        <v>43862</v>
      </c>
      <c r="F44" s="546">
        <v>500000</v>
      </c>
      <c r="G44" s="1651" t="s">
        <v>321</v>
      </c>
      <c r="H44" s="1712"/>
      <c r="I44" s="1713"/>
    </row>
    <row r="45" spans="2:12" ht="15.75" customHeight="1">
      <c r="B45" s="547" t="s">
        <v>92</v>
      </c>
      <c r="C45" s="523" t="s">
        <v>24</v>
      </c>
      <c r="D45" s="614">
        <v>200.9</v>
      </c>
      <c r="E45" s="613" t="s">
        <v>161</v>
      </c>
      <c r="F45" s="1714" t="s">
        <v>322</v>
      </c>
      <c r="G45" s="1715"/>
      <c r="H45" s="1715"/>
      <c r="I45" s="1716"/>
    </row>
    <row r="46" spans="2:12" ht="8.1" customHeight="1">
      <c r="D46" s="1717"/>
      <c r="E46" s="1717"/>
      <c r="F46" s="1717"/>
      <c r="G46" s="1718"/>
      <c r="H46" s="1718"/>
      <c r="I46" s="548"/>
    </row>
    <row r="47" spans="2:12" ht="15">
      <c r="B47" s="1719" t="s">
        <v>409</v>
      </c>
      <c r="C47" s="1719"/>
      <c r="D47" s="1719"/>
      <c r="E47" s="1719"/>
      <c r="F47" s="1719"/>
      <c r="G47" s="1719"/>
      <c r="H47" s="1719"/>
      <c r="I47" s="1719"/>
    </row>
    <row r="48" spans="2:12" ht="13.9">
      <c r="B48" s="1720" t="s">
        <v>413</v>
      </c>
      <c r="C48" s="1721"/>
      <c r="D48" s="1721"/>
      <c r="E48" s="1721"/>
      <c r="F48" s="1721"/>
      <c r="G48" s="1721"/>
      <c r="H48" s="1721"/>
      <c r="I48" s="1721"/>
    </row>
    <row r="49" spans="2:9">
      <c r="B49" s="1679" t="s">
        <v>411</v>
      </c>
      <c r="C49" s="1679"/>
      <c r="D49" s="1679"/>
      <c r="E49" s="1679"/>
      <c r="F49" s="1679"/>
      <c r="G49" s="1679"/>
      <c r="H49" s="1679"/>
      <c r="I49" s="1679"/>
    </row>
    <row r="50" spans="2:9">
      <c r="B50" s="1679" t="s">
        <v>412</v>
      </c>
      <c r="C50" s="1679"/>
      <c r="D50" s="1679"/>
      <c r="E50" s="1679"/>
      <c r="F50" s="1679"/>
      <c r="G50" s="1679"/>
      <c r="H50" s="1679"/>
      <c r="I50" s="1679"/>
    </row>
    <row r="51" spans="2:9" s="59" customFormat="1" ht="10.15" customHeight="1" thickBot="1">
      <c r="B51" s="512"/>
      <c r="C51" s="513"/>
      <c r="D51" s="513"/>
      <c r="E51" s="512"/>
      <c r="F51" s="514"/>
      <c r="G51" s="515"/>
      <c r="H51" s="516"/>
      <c r="I51" s="513"/>
    </row>
    <row r="52" spans="2:9" s="59" customFormat="1" ht="10.15" customHeight="1">
      <c r="B52" s="58"/>
      <c r="E52" s="58"/>
      <c r="F52" s="60"/>
      <c r="G52" s="61"/>
      <c r="H52" s="62"/>
    </row>
    <row r="53" spans="2:9" ht="20.65">
      <c r="B53" s="1702" t="s">
        <v>257</v>
      </c>
      <c r="C53" s="1703"/>
      <c r="D53" s="1703"/>
      <c r="E53" s="1703"/>
      <c r="F53" s="1703"/>
      <c r="G53" s="1703"/>
      <c r="H53" s="1703"/>
      <c r="I53" s="1704"/>
    </row>
  </sheetData>
  <sheetProtection sheet="1" formatCells="0" selectLockedCells="1"/>
  <mergeCells count="44">
    <mergeCell ref="B50:I50"/>
    <mergeCell ref="G34:I34"/>
    <mergeCell ref="F35:G35"/>
    <mergeCell ref="B53:I53"/>
    <mergeCell ref="G38:I38"/>
    <mergeCell ref="G41:I41"/>
    <mergeCell ref="D42:F42"/>
    <mergeCell ref="G42:H42"/>
    <mergeCell ref="F43:I43"/>
    <mergeCell ref="G44:I44"/>
    <mergeCell ref="F45:I45"/>
    <mergeCell ref="D46:F46"/>
    <mergeCell ref="G46:H46"/>
    <mergeCell ref="G37:I37"/>
    <mergeCell ref="B47:I47"/>
    <mergeCell ref="B48:I48"/>
    <mergeCell ref="B49:I49"/>
    <mergeCell ref="B2:C2"/>
    <mergeCell ref="D2:F2"/>
    <mergeCell ref="G2:H2"/>
    <mergeCell ref="E3:I3"/>
    <mergeCell ref="G31:I31"/>
    <mergeCell ref="E4:I4"/>
    <mergeCell ref="E5:I5"/>
    <mergeCell ref="E6:I6"/>
    <mergeCell ref="E14:I14"/>
    <mergeCell ref="E7:I7"/>
    <mergeCell ref="E8:I8"/>
    <mergeCell ref="E9:I9"/>
    <mergeCell ref="E10:I10"/>
    <mergeCell ref="E11:I11"/>
    <mergeCell ref="E12:I12"/>
    <mergeCell ref="D26:E26"/>
    <mergeCell ref="G27:I27"/>
    <mergeCell ref="B16:C17"/>
    <mergeCell ref="D16:I16"/>
    <mergeCell ref="B25:C25"/>
    <mergeCell ref="D25:F25"/>
    <mergeCell ref="G25:H25"/>
    <mergeCell ref="E18:I18"/>
    <mergeCell ref="E20:I20"/>
    <mergeCell ref="E21:I21"/>
    <mergeCell ref="E22:I22"/>
    <mergeCell ref="D27:E27"/>
  </mergeCells>
  <dataValidations count="4">
    <dataValidation type="list" allowBlank="1" showInputMessage="1" showErrorMessage="1" sqref="D20" xr:uid="{BE21055F-CEB1-4258-94B8-A351E4CAAFD7}">
      <formula1>"wie Vorjahr ,Aufstellung "</formula1>
    </dataValidation>
    <dataValidation type="list" allowBlank="1" showInputMessage="1" showErrorMessage="1" sqref="D4" xr:uid="{EAAC1E42-C5B6-4BF9-B4C2-69FD3F297288}">
      <formula1>"Grundstück ,Gebäude ,Wirtschaftsgut ,GWG "</formula1>
    </dataValidation>
    <dataValidation type="list" allowBlank="1" showInputMessage="1" showErrorMessage="1" sqref="D21" xr:uid="{7712E056-0F50-4345-8A17-5DF4CDF1A02A}">
      <formula1>"sofort,12,11,10,9,8,7,6,5,4,3,2,1,0"</formula1>
    </dataValidation>
    <dataValidation type="list" allowBlank="1" showInputMessage="1" showErrorMessage="1" sqref="D11" xr:uid="{C85A605B-5370-418E-B660-1474974ADDD3}">
      <formula1>"sofort,linear,degressiv,keine AfA"</formula1>
    </dataValidation>
  </dataValidations>
  <printOptions horizontalCentered="1"/>
  <pageMargins left="0" right="0" top="0" bottom="0" header="0" footer="0"/>
  <pageSetup paperSize="9" orientation="portrait" horizontalDpi="4294967295" verticalDpi="4294967295" r:id="rId1"/>
  <headerFooter>
    <oddFooter>&amp;L&amp;"Arial,Standard"&amp;8Datei: &amp;Z&amp;F/&amp;A&amp;R&amp;"Arial,Standard"&amp;8Druck: &amp;D &amp;T Uhr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F22A-57B0-4F73-B76B-2E40CF36E331}">
  <sheetPr>
    <tabColor theme="6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6" t="s">
        <v>73</v>
      </c>
      <c r="C2" s="1384" t="str">
        <f>+'EkSt-V'!E17</f>
        <v>an Familienangehörige vermietet</v>
      </c>
      <c r="D2" s="1385"/>
      <c r="E2" s="1385"/>
      <c r="F2" s="1385"/>
      <c r="G2" s="1385"/>
      <c r="H2" s="1386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29</v>
      </c>
      <c r="H3" s="148" t="s">
        <v>1</v>
      </c>
      <c r="I3" s="92" t="s">
        <v>46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7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7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7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7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162"/>
      <c r="F10" s="237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5"/>
      <c r="C11" s="161"/>
      <c r="D11" s="772"/>
      <c r="E11" s="162"/>
      <c r="F11" s="237"/>
      <c r="G11" s="233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7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7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236"/>
      <c r="F14" s="237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240"/>
      <c r="F15" s="237"/>
      <c r="G15" s="242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7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1020"/>
      <c r="D19" s="1021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1020"/>
      <c r="D20" s="1021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1020"/>
      <c r="D21" s="1022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1023"/>
      <c r="D22" s="1024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1023"/>
      <c r="D23" s="1025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1023"/>
      <c r="D24" s="1026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1027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106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82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83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conditionalFormatting sqref="A3:A47 J4:J47">
    <cfRule type="cellIs" dxfId="561" priority="55" operator="equal">
      <formula>""</formula>
    </cfRule>
  </conditionalFormatting>
  <conditionalFormatting sqref="A4:A47">
    <cfRule type="expression" dxfId="560" priority="56">
      <formula>ISERROR(I4)</formula>
    </cfRule>
  </conditionalFormatting>
  <conditionalFormatting sqref="A48:C48">
    <cfRule type="expression" dxfId="559" priority="47">
      <formula>$A$49&lt;&gt;0</formula>
    </cfRule>
  </conditionalFormatting>
  <conditionalFormatting sqref="B4:B47">
    <cfRule type="cellIs" dxfId="558" priority="2320" operator="equal">
      <formula>"X"</formula>
    </cfRule>
    <cfRule type="cellIs" dxfId="557" priority="2321" stopIfTrue="1" operator="equal">
      <formula>""</formula>
    </cfRule>
  </conditionalFormatting>
  <conditionalFormatting sqref="B19:D24">
    <cfRule type="expression" dxfId="554" priority="3">
      <formula>AND($B$49="X",B19&lt;&gt;0)</formula>
    </cfRule>
  </conditionalFormatting>
  <conditionalFormatting sqref="B4:H47">
    <cfRule type="expression" dxfId="553" priority="1">
      <formula>$B$49="X"</formula>
    </cfRule>
  </conditionalFormatting>
  <conditionalFormatting sqref="B11:H15">
    <cfRule type="expression" dxfId="552" priority="13">
      <formula>AND($B$49="X",B11&lt;&gt;0)</formula>
    </cfRule>
  </conditionalFormatting>
  <conditionalFormatting sqref="B4:I10 I11:I15 B16:I18 E19:I24 B25:I47 C5:C15 H6:H15 B9:B15 F9:F15">
    <cfRule type="expression" dxfId="551" priority="34">
      <formula>AND($B$49="X",B4&lt;&gt;0)</formula>
    </cfRule>
  </conditionalFormatting>
  <conditionalFormatting sqref="C49">
    <cfRule type="cellIs" dxfId="550" priority="14" operator="lessThan">
      <formula>0</formula>
    </cfRule>
    <cfRule type="cellIs" dxfId="549" priority="15" operator="greaterThan">
      <formula>0</formula>
    </cfRule>
  </conditionalFormatting>
  <conditionalFormatting sqref="C4:D47">
    <cfRule type="expression" dxfId="548" priority="2">
      <formula>AND($B4&lt;&gt;"",$C4="")</formula>
    </cfRule>
  </conditionalFormatting>
  <conditionalFormatting sqref="C50:D50">
    <cfRule type="expression" dxfId="547" priority="24">
      <formula>$C$50=0</formula>
    </cfRule>
  </conditionalFormatting>
  <conditionalFormatting sqref="D3">
    <cfRule type="cellIs" dxfId="546" priority="18" operator="notEqual">
      <formula>""</formula>
    </cfRule>
  </conditionalFormatting>
  <conditionalFormatting sqref="D49">
    <cfRule type="expression" dxfId="545" priority="104">
      <formula>$B$50=0</formula>
    </cfRule>
  </conditionalFormatting>
  <conditionalFormatting sqref="D48:I48">
    <cfRule type="expression" dxfId="544" priority="46">
      <formula>$A$49&lt;&gt;0</formula>
    </cfRule>
  </conditionalFormatting>
  <conditionalFormatting sqref="E49:F49">
    <cfRule type="expression" dxfId="543" priority="25">
      <formula>$E$49=0</formula>
    </cfRule>
  </conditionalFormatting>
  <conditionalFormatting sqref="E50:F50">
    <cfRule type="expression" dxfId="542" priority="20">
      <formula>$E$50=0</formula>
    </cfRule>
  </conditionalFormatting>
  <conditionalFormatting sqref="F3">
    <cfRule type="expression" dxfId="541" priority="16">
      <formula>$A$2=1</formula>
    </cfRule>
  </conditionalFormatting>
  <conditionalFormatting sqref="G50:H50">
    <cfRule type="expression" dxfId="540" priority="22">
      <formula>$G$50=0</formula>
    </cfRule>
  </conditionalFormatting>
  <conditionalFormatting sqref="I4:I47">
    <cfRule type="expression" dxfId="539" priority="26">
      <formula>$B$49="X"</formula>
    </cfRule>
    <cfRule type="expression" dxfId="538" priority="29">
      <formula>B4=""</formula>
    </cfRule>
  </conditionalFormatting>
  <conditionalFormatting sqref="J3">
    <cfRule type="cellIs" dxfId="537" priority="72" operator="equal">
      <formula>""</formula>
    </cfRule>
  </conditionalFormatting>
  <conditionalFormatting sqref="J4:J47">
    <cfRule type="expression" dxfId="536" priority="54">
      <formula>ISERROR(I4)</formula>
    </cfRule>
  </conditionalFormatting>
  <conditionalFormatting sqref="J48">
    <cfRule type="expression" dxfId="535" priority="45">
      <formula>$A$49&lt;&gt;0</formula>
    </cfRule>
  </conditionalFormatting>
  <conditionalFormatting sqref="J49:J50">
    <cfRule type="cellIs" dxfId="534" priority="76" operator="equal">
      <formula>""</formula>
    </cfRule>
  </conditionalFormatting>
  <dataValidations count="1">
    <dataValidation type="list" allowBlank="1" showInputMessage="1" showErrorMessage="1" sqref="B49" xr:uid="{0A4156DE-8349-471B-8A4E-C5A26A63C71C}">
      <formula1>"x,ü"</formula1>
    </dataValidation>
  </dataValidations>
  <hyperlinks>
    <hyperlink ref="I2" location="'EkSt-V'!A1" display="Anlage V" xr:uid="{6E61C09A-4C7D-44D7-9A25-D1B6388B5964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22" operator="lessThan" id="{C5BB625C-D421-44F9-8FD3-D8DBA449CB5D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23" operator="greaterThan" id="{9561F8A2-F50F-4502-AABB-6AD0CA63EFB2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EEA552-8395-40AF-AB1C-7905A5D33A1E}">
          <x14:formula1>
            <xm:f>'17_Invest'!$C$50:$C$52</xm:f>
          </x14:formula1>
          <xm:sqref>F4:F47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1438-87CF-4FF4-A368-8C4BFA1C8A99}">
  <sheetPr>
    <tabColor theme="6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7" t="s">
        <v>74</v>
      </c>
      <c r="C2" s="1384" t="str">
        <f>+'EkSt-V'!E18</f>
        <v>Nebenkosten/Umlagen</v>
      </c>
      <c r="D2" s="1385"/>
      <c r="E2" s="1385"/>
      <c r="F2" s="1385"/>
      <c r="G2" s="1385"/>
      <c r="H2" s="1386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">
        <v>495</v>
      </c>
      <c r="E3" s="146" t="s">
        <v>13</v>
      </c>
      <c r="F3" s="90" t="s">
        <v>10</v>
      </c>
      <c r="G3" s="1328" t="s">
        <v>497</v>
      </c>
      <c r="H3" s="1329" t="s">
        <v>498</v>
      </c>
      <c r="I3" s="92" t="s">
        <v>46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738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162"/>
      <c r="F10" s="232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5"/>
      <c r="C11" s="161"/>
      <c r="D11" s="772"/>
      <c r="E11" s="162"/>
      <c r="F11" s="232"/>
      <c r="G11" s="233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236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240"/>
      <c r="F15" s="232"/>
      <c r="G15" s="242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2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82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83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conditionalFormatting sqref="A3:A47 J4:J47">
    <cfRule type="cellIs" dxfId="533" priority="56" operator="equal">
      <formula>""</formula>
    </cfRule>
  </conditionalFormatting>
  <conditionalFormatting sqref="A4:A47">
    <cfRule type="expression" dxfId="532" priority="57">
      <formula>ISERROR(I4)</formula>
    </cfRule>
  </conditionalFormatting>
  <conditionalFormatting sqref="A48:C48">
    <cfRule type="expression" dxfId="531" priority="48">
      <formula>$A$49&lt;&gt;0</formula>
    </cfRule>
  </conditionalFormatting>
  <conditionalFormatting sqref="B4:B7 B16:B47">
    <cfRule type="cellIs" dxfId="530" priority="2326" operator="equal">
      <formula>"X"</formula>
    </cfRule>
    <cfRule type="cellIs" dxfId="529" priority="2327" stopIfTrue="1" operator="equal">
      <formula>""</formula>
    </cfRule>
  </conditionalFormatting>
  <conditionalFormatting sqref="B8:B15">
    <cfRule type="expression" dxfId="526" priority="4">
      <formula>AND($B$49="X",B8&lt;&gt;0)</formula>
    </cfRule>
    <cfRule type="cellIs" dxfId="525" priority="5" operator="equal">
      <formula>"X"</formula>
    </cfRule>
    <cfRule type="cellIs" dxfId="524" priority="6" stopIfTrue="1" operator="equal">
      <formula>""</formula>
    </cfRule>
  </conditionalFormatting>
  <conditionalFormatting sqref="B4:H47">
    <cfRule type="expression" dxfId="521" priority="3">
      <formula>$B$49="X"</formula>
    </cfRule>
  </conditionalFormatting>
  <conditionalFormatting sqref="B4:I7 C8:I10 I11:I15 B16:I47 C5:C15 H6:H15 F9:F15">
    <cfRule type="expression" dxfId="520" priority="35">
      <formula>AND($B$49="X",B4&lt;&gt;0)</formula>
    </cfRule>
  </conditionalFormatting>
  <conditionalFormatting sqref="C49">
    <cfRule type="cellIs" dxfId="519" priority="16" operator="lessThan">
      <formula>0</formula>
    </cfRule>
    <cfRule type="cellIs" dxfId="518" priority="17" operator="greaterThan">
      <formula>0</formula>
    </cfRule>
  </conditionalFormatting>
  <conditionalFormatting sqref="C4:D47">
    <cfRule type="expression" dxfId="517" priority="10">
      <formula>AND($B4&lt;&gt;"",$C4="")</formula>
    </cfRule>
  </conditionalFormatting>
  <conditionalFormatting sqref="C50:D50">
    <cfRule type="expression" dxfId="516" priority="25">
      <formula>$C$50=0</formula>
    </cfRule>
  </conditionalFormatting>
  <conditionalFormatting sqref="C11:H15">
    <cfRule type="expression" dxfId="515" priority="15">
      <formula>AND($B$49="X",C11&lt;&gt;0)</formula>
    </cfRule>
  </conditionalFormatting>
  <conditionalFormatting sqref="D3">
    <cfRule type="cellIs" dxfId="514" priority="2" operator="notEqual">
      <formula>""</formula>
    </cfRule>
  </conditionalFormatting>
  <conditionalFormatting sqref="D49">
    <cfRule type="expression" dxfId="513" priority="110">
      <formula>$B$50=0</formula>
    </cfRule>
  </conditionalFormatting>
  <conditionalFormatting sqref="D48:I48">
    <cfRule type="expression" dxfId="512" priority="47">
      <formula>$A$49&lt;&gt;0</formula>
    </cfRule>
  </conditionalFormatting>
  <conditionalFormatting sqref="E49:F49">
    <cfRule type="expression" dxfId="511" priority="26">
      <formula>$E$49=0</formula>
    </cfRule>
  </conditionalFormatting>
  <conditionalFormatting sqref="E50:F50">
    <cfRule type="expression" dxfId="510" priority="22">
      <formula>$E$50=0</formula>
    </cfRule>
  </conditionalFormatting>
  <conditionalFormatting sqref="F3">
    <cfRule type="expression" dxfId="509" priority="1">
      <formula>$A$2=1</formula>
    </cfRule>
  </conditionalFormatting>
  <conditionalFormatting sqref="G50:H50">
    <cfRule type="expression" dxfId="508" priority="23">
      <formula>$G$50=0</formula>
    </cfRule>
  </conditionalFormatting>
  <conditionalFormatting sqref="I4:I47">
    <cfRule type="expression" dxfId="507" priority="27">
      <formula>$B$49="X"</formula>
    </cfRule>
    <cfRule type="expression" dxfId="506" priority="30">
      <formula>B4=""</formula>
    </cfRule>
  </conditionalFormatting>
  <conditionalFormatting sqref="J3">
    <cfRule type="cellIs" dxfId="505" priority="75" operator="equal">
      <formula>""</formula>
    </cfRule>
  </conditionalFormatting>
  <conditionalFormatting sqref="J4:J47">
    <cfRule type="expression" dxfId="504" priority="55">
      <formula>ISERROR(I4)</formula>
    </cfRule>
  </conditionalFormatting>
  <conditionalFormatting sqref="J48">
    <cfRule type="expression" dxfId="503" priority="46">
      <formula>$A$49&lt;&gt;0</formula>
    </cfRule>
  </conditionalFormatting>
  <conditionalFormatting sqref="J49:J50">
    <cfRule type="cellIs" dxfId="502" priority="80" operator="equal">
      <formula>""</formula>
    </cfRule>
  </conditionalFormatting>
  <dataValidations count="1">
    <dataValidation type="list" allowBlank="1" showInputMessage="1" showErrorMessage="1" sqref="B49" xr:uid="{5DA8A955-2885-4CCE-B415-A4F8938546E1}">
      <formula1>"x,ü"</formula1>
    </dataValidation>
  </dataValidations>
  <hyperlinks>
    <hyperlink ref="I2" location="'EkSt-V'!A1" display="Anlage V" xr:uid="{97853E4B-4836-4C8D-AFBC-EED25BE43C61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28" operator="lessThan" id="{C6743D68-C3D6-4B1D-B017-09501B994023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29" operator="greaterThan" id="{6374B8C3-BE98-4E0E-8735-93AFE6BEC6B9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B4:B7 B16:B47</xm:sqref>
        </x14:conditionalFormatting>
        <x14:conditionalFormatting xmlns:xm="http://schemas.microsoft.com/office/excel/2006/main">
          <x14:cfRule type="cellIs" priority="7" operator="lessThan" id="{CB99E5A2-C640-4974-A986-BF6027A9D9BE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8" operator="greaterThan" id="{F060A0E6-8CDF-44A6-A50B-62DD55233F3E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B8:B15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57B0D2-0FE5-4DA6-A64F-936202CDBFBA}">
          <x14:formula1>
            <xm:f>'17_Invest'!$C$50:$C$52</xm:f>
          </x14:formula1>
          <xm:sqref>F4:F47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86C0-ECA9-465F-B8FF-B6FF9ECD2E72}">
  <sheetPr>
    <tabColor theme="0" tint="-0.34998626667073579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99" t="s">
        <v>75</v>
      </c>
      <c r="C2" s="1388" t="str">
        <f>+'EkSt-V'!E21</f>
        <v>AfA Gebäude</v>
      </c>
      <c r="D2" s="1389"/>
      <c r="E2" s="1389"/>
      <c r="F2" s="1389"/>
      <c r="G2" s="1389"/>
      <c r="H2" s="1390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272" t="s">
        <v>129</v>
      </c>
      <c r="H3" s="620" t="s">
        <v>348</v>
      </c>
      <c r="I3" s="92" t="s">
        <v>27</v>
      </c>
      <c r="J3" s="25" t="s">
        <v>11</v>
      </c>
    </row>
    <row r="4" spans="1:10" ht="13.35" customHeight="1">
      <c r="A4" s="25" t="s">
        <v>11</v>
      </c>
      <c r="B4" s="616"/>
      <c r="C4" s="161" t="s">
        <v>190</v>
      </c>
      <c r="D4" s="772" t="s">
        <v>138</v>
      </c>
      <c r="E4" s="719" t="s">
        <v>366</v>
      </c>
      <c r="F4" s="720" t="s">
        <v>173</v>
      </c>
      <c r="G4" s="619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617"/>
      <c r="C5" s="161"/>
      <c r="D5" s="772"/>
      <c r="E5" s="719"/>
      <c r="F5" s="720"/>
      <c r="G5" s="775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617"/>
      <c r="C6" s="161"/>
      <c r="D6" s="772"/>
      <c r="E6" s="719"/>
      <c r="F6" s="720"/>
      <c r="G6" s="775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617"/>
      <c r="C7" s="161"/>
      <c r="D7" s="772"/>
      <c r="E7" s="719"/>
      <c r="F7" s="720"/>
      <c r="G7" s="775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617"/>
      <c r="C8" s="161"/>
      <c r="D8" s="772"/>
      <c r="E8" s="719"/>
      <c r="F8" s="720"/>
      <c r="G8" s="775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617"/>
      <c r="C9" s="161"/>
      <c r="D9" s="772"/>
      <c r="E9" s="719"/>
      <c r="F9" s="720"/>
      <c r="G9" s="775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617"/>
      <c r="C10" s="161"/>
      <c r="D10" s="772"/>
      <c r="E10" s="719"/>
      <c r="F10" s="720"/>
      <c r="G10" s="775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617"/>
      <c r="C11" s="161"/>
      <c r="D11" s="772"/>
      <c r="E11" s="719"/>
      <c r="F11" s="720"/>
      <c r="G11" s="775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617"/>
      <c r="C12" s="161"/>
      <c r="D12" s="772"/>
      <c r="E12" s="719"/>
      <c r="F12" s="720"/>
      <c r="G12" s="775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617"/>
      <c r="C13" s="161"/>
      <c r="D13" s="772"/>
      <c r="E13" s="719"/>
      <c r="F13" s="720"/>
      <c r="G13" s="775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617"/>
      <c r="C14" s="161"/>
      <c r="D14" s="772"/>
      <c r="E14" s="719"/>
      <c r="F14" s="720"/>
      <c r="G14" s="775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617"/>
      <c r="C15" s="161"/>
      <c r="D15" s="772"/>
      <c r="E15" s="719"/>
      <c r="F15" s="720"/>
      <c r="G15" s="775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617"/>
      <c r="C16" s="161"/>
      <c r="D16" s="772"/>
      <c r="E16" s="768"/>
      <c r="F16" s="720"/>
      <c r="G16" s="775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618"/>
      <c r="C17" s="161"/>
      <c r="D17" s="772"/>
      <c r="E17" s="769"/>
      <c r="F17" s="720"/>
      <c r="G17" s="776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618"/>
      <c r="C18" s="239"/>
      <c r="D18" s="772"/>
      <c r="E18" s="769"/>
      <c r="F18" s="720"/>
      <c r="G18" s="776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618"/>
      <c r="C19" s="239"/>
      <c r="D19" s="772"/>
      <c r="E19" s="769"/>
      <c r="F19" s="720"/>
      <c r="G19" s="776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618"/>
      <c r="C20" s="239"/>
      <c r="D20" s="772"/>
      <c r="E20" s="769"/>
      <c r="F20" s="720"/>
      <c r="G20" s="776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618"/>
      <c r="C21" s="239"/>
      <c r="D21" s="772"/>
      <c r="E21" s="769"/>
      <c r="F21" s="720"/>
      <c r="G21" s="776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618"/>
      <c r="C22" s="239"/>
      <c r="D22" s="772"/>
      <c r="E22" s="769"/>
      <c r="F22" s="720"/>
      <c r="G22" s="776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618"/>
      <c r="C23" s="239"/>
      <c r="D23" s="772"/>
      <c r="E23" s="769"/>
      <c r="F23" s="720"/>
      <c r="G23" s="776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618"/>
      <c r="C24" s="239"/>
      <c r="D24" s="772"/>
      <c r="E24" s="769"/>
      <c r="F24" s="720"/>
      <c r="G24" s="776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618"/>
      <c r="C25" s="239"/>
      <c r="D25" s="772"/>
      <c r="E25" s="769"/>
      <c r="F25" s="720"/>
      <c r="G25" s="776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618"/>
      <c r="C26" s="239"/>
      <c r="D26" s="772"/>
      <c r="E26" s="769"/>
      <c r="F26" s="720"/>
      <c r="G26" s="776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618"/>
      <c r="C27" s="239"/>
      <c r="D27" s="772"/>
      <c r="E27" s="769"/>
      <c r="F27" s="720"/>
      <c r="G27" s="776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618"/>
      <c r="C28" s="239"/>
      <c r="D28" s="772"/>
      <c r="E28" s="769"/>
      <c r="F28" s="720"/>
      <c r="G28" s="776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618"/>
      <c r="C29" s="239"/>
      <c r="D29" s="772"/>
      <c r="E29" s="769"/>
      <c r="F29" s="720"/>
      <c r="G29" s="776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618"/>
      <c r="C30" s="239"/>
      <c r="D30" s="772"/>
      <c r="E30" s="769"/>
      <c r="F30" s="720"/>
      <c r="G30" s="776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618"/>
      <c r="C31" s="239"/>
      <c r="D31" s="772"/>
      <c r="E31" s="769"/>
      <c r="F31" s="720"/>
      <c r="G31" s="776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618"/>
      <c r="C32" s="239"/>
      <c r="D32" s="772"/>
      <c r="E32" s="769"/>
      <c r="F32" s="720"/>
      <c r="G32" s="776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618"/>
      <c r="C33" s="239"/>
      <c r="D33" s="772"/>
      <c r="E33" s="769"/>
      <c r="F33" s="720"/>
      <c r="G33" s="776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618"/>
      <c r="C34" s="239"/>
      <c r="D34" s="772"/>
      <c r="E34" s="769"/>
      <c r="F34" s="720"/>
      <c r="G34" s="776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618"/>
      <c r="C35" s="239"/>
      <c r="D35" s="772"/>
      <c r="E35" s="769"/>
      <c r="F35" s="720"/>
      <c r="G35" s="776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618"/>
      <c r="C36" s="239"/>
      <c r="D36" s="772"/>
      <c r="E36" s="769"/>
      <c r="F36" s="720"/>
      <c r="G36" s="776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618"/>
      <c r="C37" s="239"/>
      <c r="D37" s="772"/>
      <c r="E37" s="769"/>
      <c r="F37" s="720"/>
      <c r="G37" s="776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618"/>
      <c r="C38" s="239"/>
      <c r="D38" s="772"/>
      <c r="E38" s="769"/>
      <c r="F38" s="720"/>
      <c r="G38" s="776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618"/>
      <c r="C39" s="239"/>
      <c r="D39" s="772"/>
      <c r="E39" s="769"/>
      <c r="F39" s="720"/>
      <c r="G39" s="776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618"/>
      <c r="C40" s="239"/>
      <c r="D40" s="772"/>
      <c r="E40" s="769"/>
      <c r="F40" s="720"/>
      <c r="G40" s="776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618"/>
      <c r="C41" s="239"/>
      <c r="D41" s="772"/>
      <c r="E41" s="769"/>
      <c r="F41" s="720"/>
      <c r="G41" s="776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618"/>
      <c r="C42" s="239"/>
      <c r="D42" s="772"/>
      <c r="E42" s="769"/>
      <c r="F42" s="720"/>
      <c r="G42" s="776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618"/>
      <c r="C43" s="239"/>
      <c r="D43" s="772"/>
      <c r="E43" s="769"/>
      <c r="F43" s="720"/>
      <c r="G43" s="776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618"/>
      <c r="C44" s="239"/>
      <c r="D44" s="772"/>
      <c r="E44" s="769"/>
      <c r="F44" s="720"/>
      <c r="G44" s="776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618"/>
      <c r="C45" s="239"/>
      <c r="D45" s="772"/>
      <c r="E45" s="769"/>
      <c r="F45" s="720"/>
      <c r="G45" s="776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618"/>
      <c r="C46" s="239"/>
      <c r="D46" s="772"/>
      <c r="E46" s="769"/>
      <c r="F46" s="720"/>
      <c r="G46" s="776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618"/>
      <c r="C47" s="239"/>
      <c r="D47" s="772"/>
      <c r="E47" s="769"/>
      <c r="F47" s="720"/>
      <c r="G47" s="776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/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91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92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phoneticPr fontId="188" type="noConversion"/>
  <conditionalFormatting sqref="A3:A47 J4:J47">
    <cfRule type="cellIs" dxfId="501" priority="42" operator="equal">
      <formula>""</formula>
    </cfRule>
  </conditionalFormatting>
  <conditionalFormatting sqref="A4:A47">
    <cfRule type="expression" dxfId="500" priority="43">
      <formula>ISERROR(I4)</formula>
    </cfRule>
  </conditionalFormatting>
  <conditionalFormatting sqref="A48:C48">
    <cfRule type="expression" dxfId="499" priority="1781">
      <formula>$A$49&lt;&gt;0</formula>
    </cfRule>
  </conditionalFormatting>
  <conditionalFormatting sqref="B4:B47">
    <cfRule type="cellIs" dxfId="498" priority="2323" operator="equal">
      <formula>"X"</formula>
    </cfRule>
    <cfRule type="cellIs" dxfId="497" priority="2324" stopIfTrue="1" operator="equal">
      <formula>""</formula>
    </cfRule>
  </conditionalFormatting>
  <conditionalFormatting sqref="B4:H47">
    <cfRule type="expression" dxfId="494" priority="1">
      <formula>$B$49="X"</formula>
    </cfRule>
  </conditionalFormatting>
  <conditionalFormatting sqref="C49">
    <cfRule type="cellIs" dxfId="493" priority="4" operator="lessThan">
      <formula>0</formula>
    </cfRule>
    <cfRule type="cellIs" dxfId="492" priority="5" operator="greaterThan">
      <formula>0</formula>
    </cfRule>
  </conditionalFormatting>
  <conditionalFormatting sqref="C4:D47">
    <cfRule type="expression" dxfId="491" priority="17">
      <formula>AND($B4&lt;&gt;"",$C4="")</formula>
    </cfRule>
  </conditionalFormatting>
  <conditionalFormatting sqref="C50:D50">
    <cfRule type="expression" dxfId="490" priority="13">
      <formula>$C$50=0</formula>
    </cfRule>
  </conditionalFormatting>
  <conditionalFormatting sqref="D3">
    <cfRule type="cellIs" dxfId="489" priority="8" operator="notEqual">
      <formula>""</formula>
    </cfRule>
  </conditionalFormatting>
  <conditionalFormatting sqref="D49">
    <cfRule type="expression" dxfId="488" priority="94">
      <formula>$B$50=0</formula>
    </cfRule>
  </conditionalFormatting>
  <conditionalFormatting sqref="D48:I48">
    <cfRule type="expression" dxfId="487" priority="36">
      <formula>$A$49&lt;&gt;0</formula>
    </cfRule>
  </conditionalFormatting>
  <conditionalFormatting sqref="E4:F4 F5:F47">
    <cfRule type="expression" dxfId="486" priority="3">
      <formula>AND($B$49="X",E4&lt;&gt;0)</formula>
    </cfRule>
  </conditionalFormatting>
  <conditionalFormatting sqref="E49:F49">
    <cfRule type="expression" dxfId="485" priority="14">
      <formula>$E$49=0</formula>
    </cfRule>
  </conditionalFormatting>
  <conditionalFormatting sqref="E50:F50">
    <cfRule type="expression" dxfId="484" priority="10">
      <formula>$E$50=0</formula>
    </cfRule>
  </conditionalFormatting>
  <conditionalFormatting sqref="F3">
    <cfRule type="expression" dxfId="483" priority="6">
      <formula>$A$2=1</formula>
    </cfRule>
  </conditionalFormatting>
  <conditionalFormatting sqref="G4:G47">
    <cfRule type="cellIs" dxfId="482" priority="2" operator="notEqual">
      <formula>""</formula>
    </cfRule>
  </conditionalFormatting>
  <conditionalFormatting sqref="G50:H50">
    <cfRule type="expression" dxfId="481" priority="11">
      <formula>$G$50=0</formula>
    </cfRule>
  </conditionalFormatting>
  <conditionalFormatting sqref="I4:I47">
    <cfRule type="expression" dxfId="480" priority="15">
      <formula>$B$49="X"</formula>
    </cfRule>
    <cfRule type="expression" dxfId="479" priority="18">
      <formula>AND($G4="",$H4="")</formula>
    </cfRule>
  </conditionalFormatting>
  <conditionalFormatting sqref="J3">
    <cfRule type="cellIs" dxfId="478" priority="52" operator="equal">
      <formula>""</formula>
    </cfRule>
  </conditionalFormatting>
  <conditionalFormatting sqref="J4:J47">
    <cfRule type="expression" dxfId="477" priority="41">
      <formula>ISERROR(I4)</formula>
    </cfRule>
  </conditionalFormatting>
  <conditionalFormatting sqref="J48">
    <cfRule type="expression" dxfId="476" priority="34">
      <formula>$A$49&lt;&gt;0</formula>
    </cfRule>
  </conditionalFormatting>
  <conditionalFormatting sqref="J49:J50">
    <cfRule type="cellIs" dxfId="475" priority="57" operator="equal">
      <formula>""</formula>
    </cfRule>
  </conditionalFormatting>
  <dataValidations count="3">
    <dataValidation type="list" allowBlank="1" showInputMessage="1" showErrorMessage="1" sqref="B49" xr:uid="{6905BBED-8281-4B9D-91E1-438D3C35BA16}">
      <formula1>"x,ü"</formula1>
    </dataValidation>
    <dataValidation type="list" allowBlank="1" showInputMessage="1" showErrorMessage="1" sqref="D4:D47" xr:uid="{A92FC21D-8AB7-488B-B422-6B9F5B919967}">
      <formula1>"wie Vorjahr ,Übernahme,Beginn ,Ende"</formula1>
    </dataValidation>
    <dataValidation type="list" allowBlank="1" showInputMessage="1" showErrorMessage="1" sqref="F4:F47" xr:uid="{AA8B9FA3-0B3A-47FF-AF10-5710446B79A0}">
      <formula1>"Tab 18_O"</formula1>
    </dataValidation>
  </dataValidations>
  <hyperlinks>
    <hyperlink ref="I2" location="'EkSt-V'!A1" display="Anlage V" xr:uid="{D21198CA-0281-4440-A8A7-1751F59FA022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25" operator="lessThan" id="{D4510B0E-0BD4-4D8C-A76E-C3808914FB96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26" operator="greaterThan" id="{F50286B5-F3BA-4FFC-9E0D-63B2A542869F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7ADA-1C76-4CA5-9059-9DC2C809754E}">
  <sheetPr>
    <tabColor theme="0" tint="-0.34998626667073579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99" t="s">
        <v>76</v>
      </c>
      <c r="C2" s="1388" t="str">
        <f>+'EkSt-V'!E24</f>
        <v>AfA Wirtschaftsgüter</v>
      </c>
      <c r="D2" s="1389"/>
      <c r="E2" s="1389"/>
      <c r="F2" s="1389"/>
      <c r="G2" s="1389"/>
      <c r="H2" s="1390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272" t="s">
        <v>129</v>
      </c>
      <c r="H3" s="620" t="s">
        <v>348</v>
      </c>
      <c r="I3" s="92" t="s">
        <v>27</v>
      </c>
      <c r="J3" s="25" t="s">
        <v>11</v>
      </c>
    </row>
    <row r="4" spans="1:10" ht="13.35" customHeight="1">
      <c r="A4" s="25" t="s">
        <v>11</v>
      </c>
      <c r="B4" s="616"/>
      <c r="C4" s="161" t="s">
        <v>130</v>
      </c>
      <c r="D4" s="772" t="s">
        <v>138</v>
      </c>
      <c r="E4" s="719" t="s">
        <v>366</v>
      </c>
      <c r="F4" s="720" t="s">
        <v>173</v>
      </c>
      <c r="G4" s="619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617"/>
      <c r="C5" s="161"/>
      <c r="D5" s="772"/>
      <c r="E5" s="719"/>
      <c r="F5" s="720"/>
      <c r="G5" s="775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617"/>
      <c r="C6" s="161"/>
      <c r="D6" s="772"/>
      <c r="E6" s="719"/>
      <c r="F6" s="720"/>
      <c r="G6" s="775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617"/>
      <c r="C7" s="161"/>
      <c r="D7" s="772"/>
      <c r="E7" s="719"/>
      <c r="F7" s="720"/>
      <c r="G7" s="775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617"/>
      <c r="C8" s="161"/>
      <c r="D8" s="772"/>
      <c r="E8" s="719"/>
      <c r="F8" s="720"/>
      <c r="G8" s="775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617"/>
      <c r="C9" s="161"/>
      <c r="D9" s="772"/>
      <c r="E9" s="719"/>
      <c r="F9" s="720"/>
      <c r="G9" s="775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617"/>
      <c r="C10" s="161"/>
      <c r="D10" s="772"/>
      <c r="E10" s="719"/>
      <c r="F10" s="720"/>
      <c r="G10" s="775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617"/>
      <c r="C11" s="161"/>
      <c r="D11" s="772"/>
      <c r="E11" s="719"/>
      <c r="F11" s="720"/>
      <c r="G11" s="775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617"/>
      <c r="C12" s="161"/>
      <c r="D12" s="772"/>
      <c r="E12" s="719"/>
      <c r="F12" s="720"/>
      <c r="G12" s="775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617"/>
      <c r="C13" s="161"/>
      <c r="D13" s="772"/>
      <c r="E13" s="719"/>
      <c r="F13" s="720"/>
      <c r="G13" s="775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617"/>
      <c r="C14" s="161"/>
      <c r="D14" s="772"/>
      <c r="E14" s="719"/>
      <c r="F14" s="720"/>
      <c r="G14" s="775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617"/>
      <c r="C15" s="161"/>
      <c r="D15" s="772"/>
      <c r="E15" s="719"/>
      <c r="F15" s="720"/>
      <c r="G15" s="775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617"/>
      <c r="C16" s="161"/>
      <c r="D16" s="772"/>
      <c r="E16" s="768"/>
      <c r="F16" s="720"/>
      <c r="G16" s="775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618"/>
      <c r="C17" s="161"/>
      <c r="D17" s="772"/>
      <c r="E17" s="769"/>
      <c r="F17" s="720"/>
      <c r="G17" s="776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618"/>
      <c r="C18" s="239"/>
      <c r="D18" s="772"/>
      <c r="E18" s="769"/>
      <c r="F18" s="720"/>
      <c r="G18" s="776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618"/>
      <c r="C19" s="239"/>
      <c r="D19" s="772"/>
      <c r="E19" s="769"/>
      <c r="F19" s="720"/>
      <c r="G19" s="776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618"/>
      <c r="C20" s="239"/>
      <c r="D20" s="772"/>
      <c r="E20" s="769"/>
      <c r="F20" s="720"/>
      <c r="G20" s="776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618"/>
      <c r="C21" s="239"/>
      <c r="D21" s="772"/>
      <c r="E21" s="769"/>
      <c r="F21" s="720"/>
      <c r="G21" s="776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618"/>
      <c r="C22" s="239"/>
      <c r="D22" s="772"/>
      <c r="E22" s="769"/>
      <c r="F22" s="720"/>
      <c r="G22" s="776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618"/>
      <c r="C23" s="239"/>
      <c r="D23" s="772"/>
      <c r="E23" s="769"/>
      <c r="F23" s="720"/>
      <c r="G23" s="776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618"/>
      <c r="C24" s="239"/>
      <c r="D24" s="772"/>
      <c r="E24" s="769"/>
      <c r="F24" s="720"/>
      <c r="G24" s="776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618"/>
      <c r="C25" s="239"/>
      <c r="D25" s="772"/>
      <c r="E25" s="769"/>
      <c r="F25" s="720"/>
      <c r="G25" s="776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618"/>
      <c r="C26" s="239"/>
      <c r="D26" s="772"/>
      <c r="E26" s="769"/>
      <c r="F26" s="720"/>
      <c r="G26" s="776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618"/>
      <c r="C27" s="239"/>
      <c r="D27" s="772"/>
      <c r="E27" s="769"/>
      <c r="F27" s="720"/>
      <c r="G27" s="776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618"/>
      <c r="C28" s="239"/>
      <c r="D28" s="772"/>
      <c r="E28" s="769"/>
      <c r="F28" s="720"/>
      <c r="G28" s="776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618"/>
      <c r="C29" s="239"/>
      <c r="D29" s="772"/>
      <c r="E29" s="769"/>
      <c r="F29" s="720"/>
      <c r="G29" s="776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618"/>
      <c r="C30" s="239"/>
      <c r="D30" s="772"/>
      <c r="E30" s="769"/>
      <c r="F30" s="720"/>
      <c r="G30" s="776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618"/>
      <c r="C31" s="239"/>
      <c r="D31" s="772"/>
      <c r="E31" s="769"/>
      <c r="F31" s="720"/>
      <c r="G31" s="776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618"/>
      <c r="C32" s="239"/>
      <c r="D32" s="772"/>
      <c r="E32" s="769"/>
      <c r="F32" s="720"/>
      <c r="G32" s="776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618"/>
      <c r="C33" s="239"/>
      <c r="D33" s="772"/>
      <c r="E33" s="769"/>
      <c r="F33" s="720"/>
      <c r="G33" s="776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618"/>
      <c r="C34" s="239"/>
      <c r="D34" s="772"/>
      <c r="E34" s="769"/>
      <c r="F34" s="720"/>
      <c r="G34" s="776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618"/>
      <c r="C35" s="239"/>
      <c r="D35" s="772"/>
      <c r="E35" s="769"/>
      <c r="F35" s="720"/>
      <c r="G35" s="776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618"/>
      <c r="C36" s="239"/>
      <c r="D36" s="772"/>
      <c r="E36" s="769"/>
      <c r="F36" s="720"/>
      <c r="G36" s="776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618"/>
      <c r="C37" s="239"/>
      <c r="D37" s="772"/>
      <c r="E37" s="769"/>
      <c r="F37" s="720"/>
      <c r="G37" s="776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618"/>
      <c r="C38" s="239"/>
      <c r="D38" s="772"/>
      <c r="E38" s="769"/>
      <c r="F38" s="720"/>
      <c r="G38" s="776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618"/>
      <c r="C39" s="239"/>
      <c r="D39" s="772"/>
      <c r="E39" s="769"/>
      <c r="F39" s="720"/>
      <c r="G39" s="776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618"/>
      <c r="C40" s="239"/>
      <c r="D40" s="772"/>
      <c r="E40" s="769"/>
      <c r="F40" s="720"/>
      <c r="G40" s="776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618"/>
      <c r="C41" s="239"/>
      <c r="D41" s="772"/>
      <c r="E41" s="769"/>
      <c r="F41" s="720"/>
      <c r="G41" s="776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618"/>
      <c r="C42" s="239"/>
      <c r="D42" s="772"/>
      <c r="E42" s="769"/>
      <c r="F42" s="720"/>
      <c r="G42" s="776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618"/>
      <c r="C43" s="239"/>
      <c r="D43" s="772"/>
      <c r="E43" s="769"/>
      <c r="F43" s="720"/>
      <c r="G43" s="776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618"/>
      <c r="C44" s="239"/>
      <c r="D44" s="772"/>
      <c r="E44" s="769"/>
      <c r="F44" s="720"/>
      <c r="G44" s="776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618"/>
      <c r="C45" s="239"/>
      <c r="D45" s="772"/>
      <c r="E45" s="769"/>
      <c r="F45" s="720"/>
      <c r="G45" s="776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618"/>
      <c r="C46" s="239"/>
      <c r="D46" s="772"/>
      <c r="E46" s="769"/>
      <c r="F46" s="720"/>
      <c r="G46" s="776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618"/>
      <c r="C47" s="239"/>
      <c r="D47" s="772"/>
      <c r="E47" s="769"/>
      <c r="F47" s="720"/>
      <c r="G47" s="776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/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91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92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phoneticPr fontId="188" type="noConversion"/>
  <conditionalFormatting sqref="A3:A47 J4:J47">
    <cfRule type="cellIs" dxfId="474" priority="57" operator="equal">
      <formula>""</formula>
    </cfRule>
  </conditionalFormatting>
  <conditionalFormatting sqref="A4:A47">
    <cfRule type="expression" dxfId="473" priority="58">
      <formula>ISERROR(I4)</formula>
    </cfRule>
  </conditionalFormatting>
  <conditionalFormatting sqref="A48:C48">
    <cfRule type="expression" dxfId="472" priority="48">
      <formula>$A$49&lt;&gt;0</formula>
    </cfRule>
  </conditionalFormatting>
  <conditionalFormatting sqref="B4:B47">
    <cfRule type="cellIs" dxfId="471" priority="2334" operator="equal">
      <formula>"X"</formula>
    </cfRule>
    <cfRule type="cellIs" dxfId="470" priority="2335" stopIfTrue="1" operator="equal">
      <formula>""</formula>
    </cfRule>
  </conditionalFormatting>
  <conditionalFormatting sqref="B4:H47">
    <cfRule type="expression" dxfId="467" priority="1">
      <formula>$B$49="X"</formula>
    </cfRule>
  </conditionalFormatting>
  <conditionalFormatting sqref="C49">
    <cfRule type="cellIs" dxfId="466" priority="13" operator="lessThan">
      <formula>0</formula>
    </cfRule>
    <cfRule type="cellIs" dxfId="465" priority="14" operator="greaterThan">
      <formula>0</formula>
    </cfRule>
  </conditionalFormatting>
  <conditionalFormatting sqref="C4:D47">
    <cfRule type="expression" dxfId="464" priority="4">
      <formula>AND($B4&lt;&gt;"",$C4="")</formula>
    </cfRule>
  </conditionalFormatting>
  <conditionalFormatting sqref="C50:D50">
    <cfRule type="expression" dxfId="463" priority="22">
      <formula>$C$50=0</formula>
    </cfRule>
  </conditionalFormatting>
  <conditionalFormatting sqref="D3">
    <cfRule type="cellIs" dxfId="462" priority="17" operator="notEqual">
      <formula>""</formula>
    </cfRule>
  </conditionalFormatting>
  <conditionalFormatting sqref="D49">
    <cfRule type="expression" dxfId="461" priority="125">
      <formula>$B$50=0</formula>
    </cfRule>
  </conditionalFormatting>
  <conditionalFormatting sqref="D48:I48">
    <cfRule type="expression" dxfId="460" priority="47">
      <formula>$A$49&lt;&gt;0</formula>
    </cfRule>
  </conditionalFormatting>
  <conditionalFormatting sqref="E4">
    <cfRule type="expression" dxfId="459" priority="12">
      <formula>AND($B$49="X",E4&lt;&gt;0)</formula>
    </cfRule>
  </conditionalFormatting>
  <conditionalFormatting sqref="E49:F49">
    <cfRule type="expression" dxfId="458" priority="23">
      <formula>$E$49=0</formula>
    </cfRule>
  </conditionalFormatting>
  <conditionalFormatting sqref="E50:F50">
    <cfRule type="expression" dxfId="457" priority="19">
      <formula>$E$50=0</formula>
    </cfRule>
  </conditionalFormatting>
  <conditionalFormatting sqref="F3">
    <cfRule type="expression" dxfId="456" priority="15">
      <formula>$A$2=1</formula>
    </cfRule>
  </conditionalFormatting>
  <conditionalFormatting sqref="F4:F47">
    <cfRule type="expression" dxfId="455" priority="2">
      <formula>AND($B$49="X",F4&lt;&gt;0)</formula>
    </cfRule>
  </conditionalFormatting>
  <conditionalFormatting sqref="G4:G47">
    <cfRule type="cellIs" dxfId="454" priority="6" operator="notEqual">
      <formula>""</formula>
    </cfRule>
  </conditionalFormatting>
  <conditionalFormatting sqref="G50:H50">
    <cfRule type="expression" dxfId="453" priority="20">
      <formula>$G$50=0</formula>
    </cfRule>
  </conditionalFormatting>
  <conditionalFormatting sqref="I4:I47">
    <cfRule type="expression" dxfId="452" priority="24">
      <formula>$B$49="X"</formula>
    </cfRule>
    <cfRule type="expression" dxfId="451" priority="27">
      <formula>AND($G4="",$H4="")</formula>
    </cfRule>
  </conditionalFormatting>
  <conditionalFormatting sqref="J3">
    <cfRule type="cellIs" dxfId="450" priority="67" operator="equal">
      <formula>""</formula>
    </cfRule>
  </conditionalFormatting>
  <conditionalFormatting sqref="J4:J47">
    <cfRule type="expression" dxfId="449" priority="56">
      <formula>ISERROR(I4)</formula>
    </cfRule>
  </conditionalFormatting>
  <conditionalFormatting sqref="J48">
    <cfRule type="expression" dxfId="448" priority="46">
      <formula>$A$49&lt;&gt;0</formula>
    </cfRule>
  </conditionalFormatting>
  <conditionalFormatting sqref="J49:J50">
    <cfRule type="cellIs" dxfId="447" priority="72" operator="equal">
      <formula>""</formula>
    </cfRule>
  </conditionalFormatting>
  <dataValidations count="3">
    <dataValidation type="list" allowBlank="1" showInputMessage="1" showErrorMessage="1" sqref="B49" xr:uid="{98241240-1249-4D2A-B033-8FACC4EE2394}">
      <formula1>"x,ü"</formula1>
    </dataValidation>
    <dataValidation type="list" allowBlank="1" showInputMessage="1" showErrorMessage="1" sqref="D4:D47" xr:uid="{85327793-0A4E-45D2-8044-AF0B6F4737CA}">
      <formula1>"wie Vorjahr ,Übernahme,Beginn ,Ende"</formula1>
    </dataValidation>
    <dataValidation type="list" allowBlank="1" showInputMessage="1" showErrorMessage="1" sqref="F4:F47" xr:uid="{32654E8A-6970-48C5-8D1E-0E10E0FC884B}">
      <formula1>"Tab 18_O"</formula1>
    </dataValidation>
  </dataValidations>
  <hyperlinks>
    <hyperlink ref="I2" location="'EkSt-V'!A1" display="Anlage V" xr:uid="{194908DA-649D-426A-87B6-CDB86C12C654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36" operator="lessThan" id="{05413519-1909-4175-B47B-606905873FBA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37" operator="greaterThan" id="{498EF541-994F-4C00-BC74-C3BFC2FB030F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D3C0-2D38-4E57-9F0B-37B47343F4D9}">
  <sheetPr>
    <tabColor theme="9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8" t="s">
        <v>77</v>
      </c>
      <c r="C2" s="1393" t="str">
        <f>+'EkSt-V'!E25</f>
        <v>Zinsen</v>
      </c>
      <c r="D2" s="1394"/>
      <c r="E2" s="1394"/>
      <c r="F2" s="1394"/>
      <c r="G2" s="1394"/>
      <c r="H2" s="1395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29</v>
      </c>
      <c r="H3" s="148" t="s">
        <v>1</v>
      </c>
      <c r="I3" s="92" t="s">
        <v>27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2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5"/>
      <c r="C11" s="161"/>
      <c r="D11" s="772"/>
      <c r="E11" s="240"/>
      <c r="F11" s="232"/>
      <c r="G11" s="233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2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2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627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627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160"/>
      <c r="C19" s="161"/>
      <c r="D19" s="772"/>
      <c r="E19" s="162"/>
      <c r="F19" s="232"/>
      <c r="G19" s="233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5"/>
      <c r="C20" s="161"/>
      <c r="D20" s="772"/>
      <c r="E20" s="162"/>
      <c r="F20" s="232"/>
      <c r="G20" s="233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5"/>
      <c r="C21" s="161"/>
      <c r="D21" s="772"/>
      <c r="E21" s="162"/>
      <c r="F21" s="232"/>
      <c r="G21" s="233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5"/>
      <c r="C22" s="161"/>
      <c r="D22" s="772"/>
      <c r="E22" s="162"/>
      <c r="F22" s="232"/>
      <c r="G22" s="233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5"/>
      <c r="C23" s="161"/>
      <c r="D23" s="772"/>
      <c r="E23" s="162"/>
      <c r="F23" s="232"/>
      <c r="G23" s="233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5"/>
      <c r="C24" s="161"/>
      <c r="D24" s="772"/>
      <c r="E24" s="162"/>
      <c r="F24" s="232"/>
      <c r="G24" s="233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5"/>
      <c r="C25" s="161"/>
      <c r="D25" s="772"/>
      <c r="E25" s="236"/>
      <c r="F25" s="237"/>
      <c r="G25" s="233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161"/>
      <c r="D26" s="772"/>
      <c r="E26" s="240"/>
      <c r="F26" s="241"/>
      <c r="G26" s="233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5"/>
      <c r="C27" s="161"/>
      <c r="D27" s="772"/>
      <c r="E27" s="162"/>
      <c r="F27" s="232"/>
      <c r="G27" s="233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5"/>
      <c r="C28" s="161"/>
      <c r="D28" s="772"/>
      <c r="E28" s="162"/>
      <c r="F28" s="232"/>
      <c r="G28" s="233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5"/>
      <c r="C29" s="161"/>
      <c r="D29" s="772"/>
      <c r="E29" s="162"/>
      <c r="F29" s="232"/>
      <c r="G29" s="233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5"/>
      <c r="C30" s="161"/>
      <c r="D30" s="772"/>
      <c r="E30" s="162"/>
      <c r="F30" s="232"/>
      <c r="G30" s="233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162"/>
      <c r="F33" s="627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162"/>
      <c r="F34" s="627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162"/>
      <c r="F37" s="627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162"/>
      <c r="F38" s="627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14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91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92"/>
      <c r="J50" s="25" t="s">
        <v>11</v>
      </c>
    </row>
    <row r="51" spans="1:10" ht="15.75" thickTop="1"/>
  </sheetData>
  <sortState xmlns:xlrd2="http://schemas.microsoft.com/office/spreadsheetml/2017/richdata2" ref="B20:G29">
    <sortCondition ref="C20:C29"/>
    <sortCondition ref="D20:D29"/>
    <sortCondition ref="E20:E29"/>
  </sortState>
  <mergeCells count="3">
    <mergeCell ref="C2:H2"/>
    <mergeCell ref="I49:I50"/>
    <mergeCell ref="B48:C48"/>
  </mergeCells>
  <conditionalFormatting sqref="A3:A47 J4:J47">
    <cfRule type="cellIs" dxfId="446" priority="58" operator="equal">
      <formula>""</formula>
    </cfRule>
  </conditionalFormatting>
  <conditionalFormatting sqref="A4:A47">
    <cfRule type="expression" dxfId="445" priority="59">
      <formula>ISERROR(I4)</formula>
    </cfRule>
  </conditionalFormatting>
  <conditionalFormatting sqref="A48:C48">
    <cfRule type="expression" dxfId="444" priority="50">
      <formula>$A$49&lt;&gt;0</formula>
    </cfRule>
  </conditionalFormatting>
  <conditionalFormatting sqref="B4:B6 B16:B47">
    <cfRule type="cellIs" dxfId="441" priority="2338" stopIfTrue="1" operator="equal">
      <formula>""</formula>
    </cfRule>
    <cfRule type="cellIs" dxfId="440" priority="2337" operator="equal">
      <formula>"X"</formula>
    </cfRule>
  </conditionalFormatting>
  <conditionalFormatting sqref="B7:B15">
    <cfRule type="expression" dxfId="439" priority="2">
      <formula>AND($B$49="X",B7&lt;&gt;0)</formula>
    </cfRule>
    <cfRule type="cellIs" dxfId="438" priority="3" operator="equal">
      <formula>"X"</formula>
    </cfRule>
    <cfRule type="cellIs" dxfId="437" priority="4" stopIfTrue="1" operator="equal">
      <formula>""</formula>
    </cfRule>
  </conditionalFormatting>
  <conditionalFormatting sqref="B22:G26">
    <cfRule type="expression" dxfId="434" priority="7">
      <formula>AND($B$49="X",B22&lt;&gt;0)</formula>
    </cfRule>
  </conditionalFormatting>
  <conditionalFormatting sqref="B4:H15">
    <cfRule type="expression" dxfId="433" priority="1">
      <formula>$B$49="X"</formula>
    </cfRule>
  </conditionalFormatting>
  <conditionalFormatting sqref="B16:H47">
    <cfRule type="expression" dxfId="432" priority="8">
      <formula>$B$49="X"</formula>
    </cfRule>
  </conditionalFormatting>
  <conditionalFormatting sqref="B4:I6 I7:I11 C12:I15 B16:I47 C5:C15 G5:G15">
    <cfRule type="expression" dxfId="431" priority="34">
      <formula>AND($B$49="X",B4&lt;&gt;0)</formula>
    </cfRule>
  </conditionalFormatting>
  <conditionalFormatting sqref="C49">
    <cfRule type="cellIs" dxfId="430" priority="16" operator="greaterThan">
      <formula>0</formula>
    </cfRule>
    <cfRule type="cellIs" dxfId="429" priority="15" operator="lessThan">
      <formula>0</formula>
    </cfRule>
  </conditionalFormatting>
  <conditionalFormatting sqref="C4:D47">
    <cfRule type="expression" dxfId="428" priority="9">
      <formula>AND($B4&lt;&gt;"",$C4="")</formula>
    </cfRule>
  </conditionalFormatting>
  <conditionalFormatting sqref="C50:D50">
    <cfRule type="expression" dxfId="427" priority="24">
      <formula>$C$50=0</formula>
    </cfRule>
  </conditionalFormatting>
  <conditionalFormatting sqref="C7:H11 F5:F16">
    <cfRule type="expression" dxfId="426" priority="14">
      <formula>AND($B$49="X",C5&lt;&gt;0)</formula>
    </cfRule>
  </conditionalFormatting>
  <conditionalFormatting sqref="D3">
    <cfRule type="cellIs" dxfId="425" priority="19" operator="notEqual">
      <formula>""</formula>
    </cfRule>
  </conditionalFormatting>
  <conditionalFormatting sqref="D48:I48">
    <cfRule type="expression" dxfId="424" priority="49">
      <formula>$A$49&lt;&gt;0</formula>
    </cfRule>
  </conditionalFormatting>
  <conditionalFormatting sqref="E49:F49">
    <cfRule type="expression" dxfId="423" priority="25">
      <formula>$E$49=0</formula>
    </cfRule>
  </conditionalFormatting>
  <conditionalFormatting sqref="E50:F50">
    <cfRule type="expression" dxfId="422" priority="21">
      <formula>$E$50=0</formula>
    </cfRule>
  </conditionalFormatting>
  <conditionalFormatting sqref="F3">
    <cfRule type="expression" dxfId="421" priority="17">
      <formula>$A$2=1</formula>
    </cfRule>
  </conditionalFormatting>
  <conditionalFormatting sqref="G50:H50">
    <cfRule type="expression" dxfId="420" priority="22">
      <formula>$G$50=0</formula>
    </cfRule>
  </conditionalFormatting>
  <conditionalFormatting sqref="I4:I47">
    <cfRule type="expression" dxfId="419" priority="26">
      <formula>$B$49="X"</formula>
    </cfRule>
    <cfRule type="expression" dxfId="418" priority="29">
      <formula>B4=""</formula>
    </cfRule>
  </conditionalFormatting>
  <conditionalFormatting sqref="J3">
    <cfRule type="cellIs" dxfId="417" priority="75" operator="equal">
      <formula>""</formula>
    </cfRule>
  </conditionalFormatting>
  <conditionalFormatting sqref="J4:J47">
    <cfRule type="expression" dxfId="416" priority="57">
      <formula>ISERROR(I4)</formula>
    </cfRule>
  </conditionalFormatting>
  <conditionalFormatting sqref="J48">
    <cfRule type="expression" dxfId="415" priority="48">
      <formula>$A$49&lt;&gt;0</formula>
    </cfRule>
  </conditionalFormatting>
  <conditionalFormatting sqref="J49:J50">
    <cfRule type="cellIs" dxfId="414" priority="80" operator="equal">
      <formula>""</formula>
    </cfRule>
  </conditionalFormatting>
  <dataValidations count="1">
    <dataValidation type="list" allowBlank="1" showInputMessage="1" showErrorMessage="1" sqref="B49" xr:uid="{889037B4-107A-41E1-B54B-EEC21B984D81}">
      <formula1>"x,ü"</formula1>
    </dataValidation>
  </dataValidations>
  <hyperlinks>
    <hyperlink ref="I2" location="'EkSt-V'!A1" display="Anlage V" xr:uid="{CFBF0A08-20BF-49BB-96A7-220207946821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40" operator="greaterThan" id="{8BA24ADE-717C-4907-9D77-376BACB8218B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39" operator="lessThan" id="{A2E3B3C9-A124-4BF6-9A1E-54BA34F95291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B4:B6 B16:B47</xm:sqref>
        </x14:conditionalFormatting>
        <x14:conditionalFormatting xmlns:xm="http://schemas.microsoft.com/office/excel/2006/main">
          <x14:cfRule type="cellIs" priority="5" operator="lessThan" id="{8E70A84C-9FF4-473D-A561-66C217928A86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6" operator="greaterThan" id="{B69B9333-EFC9-41E8-B696-9165ECFED96D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B7:B15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47E8C8-4D7E-4523-ACC8-E41A710AA8A7}">
          <x14:formula1>
            <xm:f>'17_Invest'!$C$50:$C$52</xm:f>
          </x14:formula1>
          <xm:sqref>F4:F47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E501-56C0-4153-8C4A-9700F1B8564E}">
  <sheetPr>
    <tabColor theme="9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8" t="s">
        <v>78</v>
      </c>
      <c r="C2" s="1393" t="str">
        <f>+'EkSt-V'!E26</f>
        <v>Geldbeschaffungskosten</v>
      </c>
      <c r="D2" s="1394"/>
      <c r="E2" s="1394"/>
      <c r="F2" s="1394"/>
      <c r="G2" s="1394"/>
      <c r="H2" s="1395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29</v>
      </c>
      <c r="H3" s="148" t="s">
        <v>1</v>
      </c>
      <c r="I3" s="92" t="s">
        <v>27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7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7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8"/>
      <c r="C11" s="161"/>
      <c r="D11" s="772"/>
      <c r="E11" s="240"/>
      <c r="F11" s="241"/>
      <c r="G11" s="242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7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7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7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7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7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41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41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41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41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41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41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41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41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41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41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41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41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41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41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41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41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41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41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41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41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41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41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41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41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41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41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41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41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41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41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41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106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91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92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conditionalFormatting sqref="A3:A47 J4:J47">
    <cfRule type="cellIs" dxfId="413" priority="47" operator="equal">
      <formula>""</formula>
    </cfRule>
  </conditionalFormatting>
  <conditionalFormatting sqref="A4:A47">
    <cfRule type="expression" dxfId="412" priority="48">
      <formula>ISERROR(I4)</formula>
    </cfRule>
  </conditionalFormatting>
  <conditionalFormatting sqref="A48:C48">
    <cfRule type="expression" dxfId="411" priority="40">
      <formula>$A$49&lt;&gt;0</formula>
    </cfRule>
  </conditionalFormatting>
  <conditionalFormatting sqref="B4:B47">
    <cfRule type="cellIs" dxfId="410" priority="2334" operator="equal">
      <formula>"X"</formula>
    </cfRule>
    <cfRule type="cellIs" dxfId="409" priority="2335" stopIfTrue="1" operator="equal">
      <formula>""</formula>
    </cfRule>
  </conditionalFormatting>
  <conditionalFormatting sqref="B4:H47">
    <cfRule type="expression" dxfId="406" priority="1">
      <formula>$B$49="X"</formula>
    </cfRule>
  </conditionalFormatting>
  <conditionalFormatting sqref="B7:H11">
    <cfRule type="expression" dxfId="405" priority="7">
      <formula>AND($B$49="X",B7&lt;&gt;0)</formula>
    </cfRule>
  </conditionalFormatting>
  <conditionalFormatting sqref="B4:I6 I7:I11 B12:I47">
    <cfRule type="expression" dxfId="404" priority="27">
      <formula>AND($B$49="X",B4&lt;&gt;0)</formula>
    </cfRule>
  </conditionalFormatting>
  <conditionalFormatting sqref="C49">
    <cfRule type="cellIs" dxfId="403" priority="8" operator="lessThan">
      <formula>0</formula>
    </cfRule>
    <cfRule type="cellIs" dxfId="402" priority="9" operator="greaterThan">
      <formula>0</formula>
    </cfRule>
  </conditionalFormatting>
  <conditionalFormatting sqref="C4:D47">
    <cfRule type="expression" dxfId="401" priority="2">
      <formula>AND($B4&lt;&gt;"",$C4="")</formula>
    </cfRule>
  </conditionalFormatting>
  <conditionalFormatting sqref="C50:D50">
    <cfRule type="expression" dxfId="400" priority="17">
      <formula>$C$50=0</formula>
    </cfRule>
  </conditionalFormatting>
  <conditionalFormatting sqref="D3">
    <cfRule type="cellIs" dxfId="399" priority="12" operator="notEqual">
      <formula>""</formula>
    </cfRule>
  </conditionalFormatting>
  <conditionalFormatting sqref="D49">
    <cfRule type="expression" dxfId="398" priority="56">
      <formula>$B$50=0</formula>
    </cfRule>
  </conditionalFormatting>
  <conditionalFormatting sqref="D48:I48">
    <cfRule type="expression" dxfId="397" priority="39">
      <formula>$A$49&lt;&gt;0</formula>
    </cfRule>
  </conditionalFormatting>
  <conditionalFormatting sqref="E49:F49">
    <cfRule type="expression" dxfId="396" priority="18">
      <formula>$E$49=0</formula>
    </cfRule>
  </conditionalFormatting>
  <conditionalFormatting sqref="E50:F50">
    <cfRule type="expression" dxfId="395" priority="14">
      <formula>$E$50=0</formula>
    </cfRule>
  </conditionalFormatting>
  <conditionalFormatting sqref="F3">
    <cfRule type="expression" dxfId="394" priority="10">
      <formula>$A$2=1</formula>
    </cfRule>
  </conditionalFormatting>
  <conditionalFormatting sqref="G50:H50">
    <cfRule type="expression" dxfId="393" priority="15">
      <formula>$G$50=0</formula>
    </cfRule>
  </conditionalFormatting>
  <conditionalFormatting sqref="I4:I47">
    <cfRule type="expression" dxfId="392" priority="19">
      <formula>$B$49="X"</formula>
    </cfRule>
    <cfRule type="expression" dxfId="391" priority="22">
      <formula>B4=""</formula>
    </cfRule>
  </conditionalFormatting>
  <conditionalFormatting sqref="J3">
    <cfRule type="cellIs" dxfId="390" priority="54" operator="equal">
      <formula>""</formula>
    </cfRule>
  </conditionalFormatting>
  <conditionalFormatting sqref="J4:J47">
    <cfRule type="expression" dxfId="389" priority="46">
      <formula>ISERROR(I4)</formula>
    </cfRule>
  </conditionalFormatting>
  <conditionalFormatting sqref="J48">
    <cfRule type="expression" dxfId="388" priority="38">
      <formula>$A$49&lt;&gt;0</formula>
    </cfRule>
  </conditionalFormatting>
  <conditionalFormatting sqref="J49:J50">
    <cfRule type="cellIs" dxfId="387" priority="55" operator="equal">
      <formula>""</formula>
    </cfRule>
  </conditionalFormatting>
  <dataValidations count="1">
    <dataValidation type="list" allowBlank="1" showInputMessage="1" showErrorMessage="1" sqref="B49" xr:uid="{67BE0974-4CC3-4675-94BF-7CB1A532DEDE}">
      <formula1>"x,ü"</formula1>
    </dataValidation>
  </dataValidations>
  <hyperlinks>
    <hyperlink ref="I2" location="'EkSt-V'!A1" display="Anlage V" xr:uid="{FCFE5359-693B-4B9D-8F2F-B8A42929D35C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36" operator="lessThan" id="{DEFA4551-29C3-474C-88CE-244E4DAE41E9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37" operator="greaterThan" id="{71B0B827-60A9-4C44-A92C-BA461A65EBA4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64FB0B-7720-4488-950E-8EFCCB9F6D98}">
          <x14:formula1>
            <xm:f>'17_Invest'!$C$50:$C$52</xm:f>
          </x14:formula1>
          <xm:sqref>F4:F7 F9:F47</xm:sqref>
        </x14:dataValidation>
        <x14:dataValidation type="list" allowBlank="1" showInputMessage="1" showErrorMessage="1" xr:uid="{E2569DB6-C581-4A3C-A956-A6F8F5B72D9F}">
          <x14:formula1>
            <xm:f>'17_Invest'!$C$50:$C$53</xm:f>
          </x14:formula1>
          <xm:sqref>F8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FF5C-A808-42A6-AD82-3C2DF822C4BE}">
  <sheetPr>
    <tabColor theme="9" tint="0.39997558519241921"/>
    <pageSetUpPr autoPageBreaks="0"/>
  </sheetPr>
  <dimension ref="A1:N51"/>
  <sheetViews>
    <sheetView showGridLines="0" showRowColHeaders="0" zoomScaleNormal="100" workbookViewId="0">
      <pane ySplit="3" topLeftCell="A4" activePane="bottomLeft" state="frozen"/>
      <selection activeCell="D4" sqref="D4:D47"/>
      <selection pane="bottomLeft" activeCell="A4" sqref="A4"/>
    </sheetView>
  </sheetViews>
  <sheetFormatPr baseColWidth="10" defaultColWidth="9.77734375" defaultRowHeight="15.4"/>
  <cols>
    <col min="1" max="1" width="0.88671875" style="4" customWidth="1"/>
    <col min="2" max="2" width="6.77734375" style="12" customWidth="1"/>
    <col min="3" max="3" width="21.77734375" style="7" customWidth="1"/>
    <col min="4" max="4" width="7.77734375" style="7" customWidth="1"/>
    <col min="5" max="5" width="7.77734375" style="8" customWidth="1"/>
    <col min="6" max="6" width="8.77734375" style="9" customWidth="1"/>
    <col min="7" max="7" width="9.77734375" style="10" customWidth="1"/>
    <col min="8" max="8" width="9.77734375" style="11" customWidth="1"/>
    <col min="9" max="9" width="9.77734375" style="10" customWidth="1"/>
    <col min="10" max="10" width="0.88671875" style="14" customWidth="1"/>
    <col min="11" max="12" width="8.77734375" customWidth="1"/>
    <col min="15" max="16384" width="9.77734375" style="5"/>
  </cols>
  <sheetData>
    <row r="1" spans="1:10" s="2" customFormat="1" ht="4.1500000000000004" customHeight="1" thickBot="1">
      <c r="A1" s="173"/>
      <c r="B1" s="1">
        <f>+C49</f>
        <v>0</v>
      </c>
      <c r="C1" s="2">
        <f>+C50</f>
        <v>0</v>
      </c>
      <c r="E1" s="1">
        <f>+E50</f>
        <v>0</v>
      </c>
      <c r="F1" s="1"/>
      <c r="G1" s="2">
        <f>+G50</f>
        <v>0</v>
      </c>
      <c r="H1" s="3"/>
      <c r="I1" s="2">
        <f>+E49</f>
        <v>0</v>
      </c>
      <c r="J1" s="13"/>
    </row>
    <row r="2" spans="1:10" ht="20.100000000000001" customHeight="1" thickTop="1" thickBot="1">
      <c r="A2" s="4">
        <f>IF(E49+C50+E50+G50&lt;&gt;D49,1,0)</f>
        <v>0</v>
      </c>
      <c r="B2" s="38" t="s">
        <v>79</v>
      </c>
      <c r="C2" s="1393" t="str">
        <f>+'EkSt-V'!E27</f>
        <v>Renten, Dauernde Lasten</v>
      </c>
      <c r="D2" s="1394"/>
      <c r="E2" s="1394"/>
      <c r="F2" s="1394"/>
      <c r="G2" s="1394"/>
      <c r="H2" s="1395"/>
      <c r="I2" s="34" t="s">
        <v>203</v>
      </c>
      <c r="J2" s="35"/>
    </row>
    <row r="3" spans="1:10" ht="13.35" customHeight="1" thickTop="1">
      <c r="A3" s="25" t="s">
        <v>11</v>
      </c>
      <c r="B3" s="88" t="s">
        <v>2</v>
      </c>
      <c r="C3" s="89" t="s">
        <v>12</v>
      </c>
      <c r="D3" s="717" t="str">
        <f>IF(A2&lt;&gt;0,"Fehler: ","")</f>
        <v/>
      </c>
      <c r="E3" s="146" t="s">
        <v>13</v>
      </c>
      <c r="F3" s="90" t="s">
        <v>10</v>
      </c>
      <c r="G3" s="91" t="s">
        <v>29</v>
      </c>
      <c r="H3" s="148" t="s">
        <v>1</v>
      </c>
      <c r="I3" s="92" t="s">
        <v>27</v>
      </c>
      <c r="J3" s="25" t="s">
        <v>11</v>
      </c>
    </row>
    <row r="4" spans="1:10" ht="13.35" customHeight="1">
      <c r="A4" s="25" t="s">
        <v>11</v>
      </c>
      <c r="B4" s="160"/>
      <c r="C4" s="161"/>
      <c r="D4" s="772"/>
      <c r="E4" s="162"/>
      <c r="F4" s="232"/>
      <c r="G4" s="233"/>
      <c r="H4" s="234"/>
      <c r="I4" s="93">
        <f>+G4+H4</f>
        <v>0</v>
      </c>
      <c r="J4" s="25" t="s">
        <v>11</v>
      </c>
    </row>
    <row r="5" spans="1:10" ht="13.35" customHeight="1">
      <c r="A5" s="25" t="s">
        <v>11</v>
      </c>
      <c r="B5" s="235"/>
      <c r="C5" s="161"/>
      <c r="D5" s="772"/>
      <c r="E5" s="162"/>
      <c r="F5" s="232"/>
      <c r="G5" s="233"/>
      <c r="H5" s="234"/>
      <c r="I5" s="93">
        <f>+I4+H5+G5</f>
        <v>0</v>
      </c>
      <c r="J5" s="25" t="s">
        <v>11</v>
      </c>
    </row>
    <row r="6" spans="1:10" ht="13.35" customHeight="1">
      <c r="A6" s="25" t="s">
        <v>11</v>
      </c>
      <c r="B6" s="235"/>
      <c r="C6" s="161"/>
      <c r="D6" s="772"/>
      <c r="E6" s="162"/>
      <c r="F6" s="232"/>
      <c r="G6" s="233"/>
      <c r="H6" s="234"/>
      <c r="I6" s="93">
        <f t="shared" ref="I6:I45" si="0">+I5+H6+G6</f>
        <v>0</v>
      </c>
      <c r="J6" s="25" t="s">
        <v>11</v>
      </c>
    </row>
    <row r="7" spans="1:10" ht="13.35" customHeight="1">
      <c r="A7" s="25" t="s">
        <v>11</v>
      </c>
      <c r="B7" s="235"/>
      <c r="C7" s="161"/>
      <c r="D7" s="772"/>
      <c r="E7" s="162"/>
      <c r="F7" s="232"/>
      <c r="G7" s="233"/>
      <c r="H7" s="234"/>
      <c r="I7" s="93">
        <f t="shared" si="0"/>
        <v>0</v>
      </c>
      <c r="J7" s="25" t="s">
        <v>11</v>
      </c>
    </row>
    <row r="8" spans="1:10" ht="13.35" customHeight="1">
      <c r="A8" s="25" t="s">
        <v>11</v>
      </c>
      <c r="B8" s="235"/>
      <c r="C8" s="161"/>
      <c r="D8" s="772"/>
      <c r="E8" s="162"/>
      <c r="F8" s="232"/>
      <c r="G8" s="233"/>
      <c r="H8" s="234"/>
      <c r="I8" s="93">
        <f t="shared" si="0"/>
        <v>0</v>
      </c>
      <c r="J8" s="25" t="s">
        <v>11</v>
      </c>
    </row>
    <row r="9" spans="1:10" ht="13.35" customHeight="1">
      <c r="A9" s="25" t="s">
        <v>11</v>
      </c>
      <c r="B9" s="235"/>
      <c r="C9" s="161"/>
      <c r="D9" s="772"/>
      <c r="E9" s="162"/>
      <c r="F9" s="232"/>
      <c r="G9" s="233"/>
      <c r="H9" s="234"/>
      <c r="I9" s="93">
        <f t="shared" si="0"/>
        <v>0</v>
      </c>
      <c r="J9" s="25" t="s">
        <v>11</v>
      </c>
    </row>
    <row r="10" spans="1:10" ht="13.35" customHeight="1">
      <c r="A10" s="25" t="s">
        <v>11</v>
      </c>
      <c r="B10" s="235"/>
      <c r="C10" s="161"/>
      <c r="D10" s="772"/>
      <c r="E10" s="236"/>
      <c r="F10" s="232"/>
      <c r="G10" s="233"/>
      <c r="H10" s="234"/>
      <c r="I10" s="93">
        <f t="shared" si="0"/>
        <v>0</v>
      </c>
      <c r="J10" s="25" t="s">
        <v>11</v>
      </c>
    </row>
    <row r="11" spans="1:10" ht="13.35" customHeight="1">
      <c r="A11" s="25" t="s">
        <v>11</v>
      </c>
      <c r="B11" s="238"/>
      <c r="C11" s="161"/>
      <c r="D11" s="772"/>
      <c r="E11" s="240"/>
      <c r="F11" s="232"/>
      <c r="G11" s="242"/>
      <c r="H11" s="234"/>
      <c r="I11" s="93">
        <f t="shared" si="0"/>
        <v>0</v>
      </c>
      <c r="J11" s="25" t="s">
        <v>11</v>
      </c>
    </row>
    <row r="12" spans="1:10" ht="13.35" customHeight="1">
      <c r="A12" s="25" t="s">
        <v>11</v>
      </c>
      <c r="B12" s="235"/>
      <c r="C12" s="161"/>
      <c r="D12" s="772"/>
      <c r="E12" s="162"/>
      <c r="F12" s="232"/>
      <c r="G12" s="233"/>
      <c r="H12" s="234"/>
      <c r="I12" s="93">
        <f t="shared" si="0"/>
        <v>0</v>
      </c>
      <c r="J12" s="25" t="s">
        <v>11</v>
      </c>
    </row>
    <row r="13" spans="1:10" ht="13.35" customHeight="1">
      <c r="A13" s="25" t="s">
        <v>11</v>
      </c>
      <c r="B13" s="235"/>
      <c r="C13" s="161"/>
      <c r="D13" s="772"/>
      <c r="E13" s="162"/>
      <c r="F13" s="232"/>
      <c r="G13" s="233"/>
      <c r="H13" s="234"/>
      <c r="I13" s="93">
        <f t="shared" si="0"/>
        <v>0</v>
      </c>
      <c r="J13" s="25" t="s">
        <v>11</v>
      </c>
    </row>
    <row r="14" spans="1:10" ht="13.35" customHeight="1">
      <c r="A14" s="25" t="s">
        <v>11</v>
      </c>
      <c r="B14" s="235"/>
      <c r="C14" s="161"/>
      <c r="D14" s="772"/>
      <c r="E14" s="162"/>
      <c r="F14" s="232"/>
      <c r="G14" s="233"/>
      <c r="H14" s="234"/>
      <c r="I14" s="93">
        <f t="shared" si="0"/>
        <v>0</v>
      </c>
      <c r="J14" s="25" t="s">
        <v>11</v>
      </c>
    </row>
    <row r="15" spans="1:10" ht="13.35" customHeight="1">
      <c r="A15" s="25" t="s">
        <v>11</v>
      </c>
      <c r="B15" s="235"/>
      <c r="C15" s="161"/>
      <c r="D15" s="772"/>
      <c r="E15" s="162"/>
      <c r="F15" s="232"/>
      <c r="G15" s="233"/>
      <c r="H15" s="234"/>
      <c r="I15" s="93">
        <f t="shared" si="0"/>
        <v>0</v>
      </c>
      <c r="J15" s="25" t="s">
        <v>11</v>
      </c>
    </row>
    <row r="16" spans="1:10" ht="13.35" customHeight="1">
      <c r="A16" s="25" t="s">
        <v>11</v>
      </c>
      <c r="B16" s="235"/>
      <c r="C16" s="161"/>
      <c r="D16" s="772"/>
      <c r="E16" s="236"/>
      <c r="F16" s="232"/>
      <c r="G16" s="233"/>
      <c r="H16" s="234"/>
      <c r="I16" s="93">
        <f t="shared" si="0"/>
        <v>0</v>
      </c>
      <c r="J16" s="25" t="s">
        <v>11</v>
      </c>
    </row>
    <row r="17" spans="1:10" ht="13.35" customHeight="1">
      <c r="A17" s="25" t="s">
        <v>11</v>
      </c>
      <c r="B17" s="238"/>
      <c r="C17" s="161"/>
      <c r="D17" s="772"/>
      <c r="E17" s="240"/>
      <c r="F17" s="232"/>
      <c r="G17" s="242"/>
      <c r="H17" s="159"/>
      <c r="I17" s="93">
        <f t="shared" si="0"/>
        <v>0</v>
      </c>
      <c r="J17" s="25" t="s">
        <v>11</v>
      </c>
    </row>
    <row r="18" spans="1:10" ht="13.35" customHeight="1">
      <c r="A18" s="25" t="s">
        <v>11</v>
      </c>
      <c r="B18" s="238"/>
      <c r="C18" s="239"/>
      <c r="D18" s="773"/>
      <c r="E18" s="240"/>
      <c r="F18" s="232"/>
      <c r="G18" s="242"/>
      <c r="H18" s="159"/>
      <c r="I18" s="93">
        <f t="shared" si="0"/>
        <v>0</v>
      </c>
      <c r="J18" s="25" t="s">
        <v>11</v>
      </c>
    </row>
    <row r="19" spans="1:10" ht="13.35" customHeight="1">
      <c r="A19" s="25" t="s">
        <v>11</v>
      </c>
      <c r="B19" s="238"/>
      <c r="C19" s="239"/>
      <c r="D19" s="773"/>
      <c r="E19" s="240"/>
      <c r="F19" s="232"/>
      <c r="G19" s="242"/>
      <c r="H19" s="159"/>
      <c r="I19" s="93">
        <f t="shared" si="0"/>
        <v>0</v>
      </c>
      <c r="J19" s="25" t="s">
        <v>11</v>
      </c>
    </row>
    <row r="20" spans="1:10" ht="13.35" customHeight="1">
      <c r="A20" s="25" t="s">
        <v>11</v>
      </c>
      <c r="B20" s="238"/>
      <c r="C20" s="239"/>
      <c r="D20" s="773"/>
      <c r="E20" s="240"/>
      <c r="F20" s="232"/>
      <c r="G20" s="242"/>
      <c r="H20" s="159"/>
      <c r="I20" s="93">
        <f t="shared" si="0"/>
        <v>0</v>
      </c>
      <c r="J20" s="25" t="s">
        <v>11</v>
      </c>
    </row>
    <row r="21" spans="1:10" ht="13.35" customHeight="1">
      <c r="A21" s="25" t="s">
        <v>11</v>
      </c>
      <c r="B21" s="238"/>
      <c r="C21" s="239"/>
      <c r="D21" s="773"/>
      <c r="E21" s="240"/>
      <c r="F21" s="232"/>
      <c r="G21" s="242"/>
      <c r="H21" s="159"/>
      <c r="I21" s="93">
        <f t="shared" si="0"/>
        <v>0</v>
      </c>
      <c r="J21" s="25" t="s">
        <v>11</v>
      </c>
    </row>
    <row r="22" spans="1:10" ht="13.35" customHeight="1">
      <c r="A22" s="25" t="s">
        <v>11</v>
      </c>
      <c r="B22" s="238"/>
      <c r="C22" s="239"/>
      <c r="D22" s="773"/>
      <c r="E22" s="240"/>
      <c r="F22" s="232"/>
      <c r="G22" s="242"/>
      <c r="H22" s="159"/>
      <c r="I22" s="93">
        <f t="shared" si="0"/>
        <v>0</v>
      </c>
      <c r="J22" s="25" t="s">
        <v>11</v>
      </c>
    </row>
    <row r="23" spans="1:10" ht="13.35" customHeight="1">
      <c r="A23" s="25" t="s">
        <v>11</v>
      </c>
      <c r="B23" s="238"/>
      <c r="C23" s="239"/>
      <c r="D23" s="773"/>
      <c r="E23" s="240"/>
      <c r="F23" s="232"/>
      <c r="G23" s="242"/>
      <c r="H23" s="159"/>
      <c r="I23" s="93">
        <f t="shared" si="0"/>
        <v>0</v>
      </c>
      <c r="J23" s="25" t="s">
        <v>11</v>
      </c>
    </row>
    <row r="24" spans="1:10" ht="13.35" customHeight="1">
      <c r="A24" s="25" t="s">
        <v>11</v>
      </c>
      <c r="B24" s="238"/>
      <c r="C24" s="239"/>
      <c r="D24" s="773"/>
      <c r="E24" s="240"/>
      <c r="F24" s="232"/>
      <c r="G24" s="242"/>
      <c r="H24" s="159"/>
      <c r="I24" s="93">
        <f t="shared" si="0"/>
        <v>0</v>
      </c>
      <c r="J24" s="25" t="s">
        <v>11</v>
      </c>
    </row>
    <row r="25" spans="1:10" ht="13.35" customHeight="1">
      <c r="A25" s="25" t="s">
        <v>11</v>
      </c>
      <c r="B25" s="238"/>
      <c r="C25" s="239"/>
      <c r="D25" s="773"/>
      <c r="E25" s="240"/>
      <c r="F25" s="232"/>
      <c r="G25" s="242"/>
      <c r="H25" s="159"/>
      <c r="I25" s="93">
        <f t="shared" si="0"/>
        <v>0</v>
      </c>
      <c r="J25" s="25" t="s">
        <v>11</v>
      </c>
    </row>
    <row r="26" spans="1:10" ht="13.35" customHeight="1">
      <c r="A26" s="25" t="s">
        <v>11</v>
      </c>
      <c r="B26" s="238"/>
      <c r="C26" s="239"/>
      <c r="D26" s="773"/>
      <c r="E26" s="240"/>
      <c r="F26" s="232"/>
      <c r="G26" s="242"/>
      <c r="H26" s="159"/>
      <c r="I26" s="93">
        <f t="shared" si="0"/>
        <v>0</v>
      </c>
      <c r="J26" s="25" t="s">
        <v>11</v>
      </c>
    </row>
    <row r="27" spans="1:10" ht="13.35" customHeight="1">
      <c r="A27" s="25" t="s">
        <v>11</v>
      </c>
      <c r="B27" s="238"/>
      <c r="C27" s="239"/>
      <c r="D27" s="773"/>
      <c r="E27" s="240"/>
      <c r="F27" s="232"/>
      <c r="G27" s="242"/>
      <c r="H27" s="159"/>
      <c r="I27" s="93">
        <f t="shared" si="0"/>
        <v>0</v>
      </c>
      <c r="J27" s="25" t="s">
        <v>11</v>
      </c>
    </row>
    <row r="28" spans="1:10" ht="13.35" customHeight="1">
      <c r="A28" s="25" t="s">
        <v>11</v>
      </c>
      <c r="B28" s="238"/>
      <c r="C28" s="239"/>
      <c r="D28" s="773"/>
      <c r="E28" s="240"/>
      <c r="F28" s="232"/>
      <c r="G28" s="242"/>
      <c r="H28" s="159"/>
      <c r="I28" s="93">
        <f t="shared" si="0"/>
        <v>0</v>
      </c>
      <c r="J28" s="25" t="s">
        <v>11</v>
      </c>
    </row>
    <row r="29" spans="1:10" ht="13.35" customHeight="1">
      <c r="A29" s="25" t="s">
        <v>11</v>
      </c>
      <c r="B29" s="238"/>
      <c r="C29" s="239"/>
      <c r="D29" s="773"/>
      <c r="E29" s="240"/>
      <c r="F29" s="232"/>
      <c r="G29" s="242"/>
      <c r="H29" s="159"/>
      <c r="I29" s="93">
        <f t="shared" si="0"/>
        <v>0</v>
      </c>
      <c r="J29" s="25" t="s">
        <v>11</v>
      </c>
    </row>
    <row r="30" spans="1:10" ht="13.35" customHeight="1">
      <c r="A30" s="25" t="s">
        <v>11</v>
      </c>
      <c r="B30" s="238"/>
      <c r="C30" s="239"/>
      <c r="D30" s="773"/>
      <c r="E30" s="240"/>
      <c r="F30" s="232"/>
      <c r="G30" s="242"/>
      <c r="H30" s="159"/>
      <c r="I30" s="93">
        <f t="shared" si="0"/>
        <v>0</v>
      </c>
      <c r="J30" s="25" t="s">
        <v>11</v>
      </c>
    </row>
    <row r="31" spans="1:10" ht="13.35" customHeight="1">
      <c r="A31" s="25" t="s">
        <v>11</v>
      </c>
      <c r="B31" s="238"/>
      <c r="C31" s="239"/>
      <c r="D31" s="773"/>
      <c r="E31" s="240"/>
      <c r="F31" s="232"/>
      <c r="G31" s="242"/>
      <c r="H31" s="159"/>
      <c r="I31" s="93">
        <f t="shared" si="0"/>
        <v>0</v>
      </c>
      <c r="J31" s="25" t="s">
        <v>11</v>
      </c>
    </row>
    <row r="32" spans="1:10" ht="13.35" customHeight="1">
      <c r="A32" s="25" t="s">
        <v>11</v>
      </c>
      <c r="B32" s="238"/>
      <c r="C32" s="239"/>
      <c r="D32" s="773"/>
      <c r="E32" s="240"/>
      <c r="F32" s="232"/>
      <c r="G32" s="242"/>
      <c r="H32" s="159"/>
      <c r="I32" s="93">
        <f t="shared" si="0"/>
        <v>0</v>
      </c>
      <c r="J32" s="25" t="s">
        <v>11</v>
      </c>
    </row>
    <row r="33" spans="1:14" ht="13.35" customHeight="1">
      <c r="A33" s="25" t="s">
        <v>11</v>
      </c>
      <c r="B33" s="238"/>
      <c r="C33" s="239"/>
      <c r="D33" s="773"/>
      <c r="E33" s="240"/>
      <c r="F33" s="232"/>
      <c r="G33" s="242"/>
      <c r="H33" s="159"/>
      <c r="I33" s="93">
        <f t="shared" si="0"/>
        <v>0</v>
      </c>
      <c r="J33" s="25" t="s">
        <v>11</v>
      </c>
    </row>
    <row r="34" spans="1:14" ht="13.35" customHeight="1">
      <c r="A34" s="25" t="s">
        <v>11</v>
      </c>
      <c r="B34" s="238"/>
      <c r="C34" s="239"/>
      <c r="D34" s="773"/>
      <c r="E34" s="240"/>
      <c r="F34" s="232"/>
      <c r="G34" s="242"/>
      <c r="H34" s="159"/>
      <c r="I34" s="93">
        <f t="shared" si="0"/>
        <v>0</v>
      </c>
      <c r="J34" s="25" t="s">
        <v>11</v>
      </c>
    </row>
    <row r="35" spans="1:14" ht="13.35" customHeight="1">
      <c r="A35" s="25" t="s">
        <v>11</v>
      </c>
      <c r="B35" s="238"/>
      <c r="C35" s="239"/>
      <c r="D35" s="773"/>
      <c r="E35" s="240"/>
      <c r="F35" s="232"/>
      <c r="G35" s="242"/>
      <c r="H35" s="159"/>
      <c r="I35" s="93">
        <f t="shared" si="0"/>
        <v>0</v>
      </c>
      <c r="J35" s="25" t="s">
        <v>11</v>
      </c>
    </row>
    <row r="36" spans="1:14" ht="13.35" customHeight="1">
      <c r="A36" s="25" t="s">
        <v>11</v>
      </c>
      <c r="B36" s="238"/>
      <c r="C36" s="239"/>
      <c r="D36" s="773"/>
      <c r="E36" s="240"/>
      <c r="F36" s="232"/>
      <c r="G36" s="242"/>
      <c r="H36" s="159"/>
      <c r="I36" s="93">
        <f t="shared" si="0"/>
        <v>0</v>
      </c>
      <c r="J36" s="25" t="s">
        <v>11</v>
      </c>
    </row>
    <row r="37" spans="1:14" ht="13.35" customHeight="1">
      <c r="A37" s="25" t="s">
        <v>11</v>
      </c>
      <c r="B37" s="238"/>
      <c r="C37" s="239"/>
      <c r="D37" s="773"/>
      <c r="E37" s="240"/>
      <c r="F37" s="232"/>
      <c r="G37" s="242"/>
      <c r="H37" s="159"/>
      <c r="I37" s="93">
        <f t="shared" si="0"/>
        <v>0</v>
      </c>
      <c r="J37" s="25" t="s">
        <v>11</v>
      </c>
    </row>
    <row r="38" spans="1:14" ht="13.35" customHeight="1">
      <c r="A38" s="25" t="s">
        <v>11</v>
      </c>
      <c r="B38" s="238"/>
      <c r="C38" s="239"/>
      <c r="D38" s="773"/>
      <c r="E38" s="240"/>
      <c r="F38" s="232"/>
      <c r="G38" s="242"/>
      <c r="H38" s="159"/>
      <c r="I38" s="93">
        <f t="shared" si="0"/>
        <v>0</v>
      </c>
      <c r="J38" s="25" t="s">
        <v>11</v>
      </c>
    </row>
    <row r="39" spans="1:14" ht="13.35" customHeight="1">
      <c r="A39" s="25" t="s">
        <v>11</v>
      </c>
      <c r="B39" s="238"/>
      <c r="C39" s="239"/>
      <c r="D39" s="773"/>
      <c r="E39" s="240"/>
      <c r="F39" s="232"/>
      <c r="G39" s="242"/>
      <c r="H39" s="159"/>
      <c r="I39" s="93">
        <f t="shared" si="0"/>
        <v>0</v>
      </c>
      <c r="J39" s="25" t="s">
        <v>11</v>
      </c>
    </row>
    <row r="40" spans="1:14" ht="13.35" customHeight="1">
      <c r="A40" s="25" t="s">
        <v>11</v>
      </c>
      <c r="B40" s="238"/>
      <c r="C40" s="239"/>
      <c r="D40" s="773"/>
      <c r="E40" s="240"/>
      <c r="F40" s="232"/>
      <c r="G40" s="242"/>
      <c r="H40" s="159"/>
      <c r="I40" s="93">
        <f t="shared" si="0"/>
        <v>0</v>
      </c>
      <c r="J40" s="25" t="s">
        <v>11</v>
      </c>
    </row>
    <row r="41" spans="1:14" ht="13.35" customHeight="1">
      <c r="A41" s="25" t="s">
        <v>11</v>
      </c>
      <c r="B41" s="238"/>
      <c r="C41" s="239"/>
      <c r="D41" s="773"/>
      <c r="E41" s="240"/>
      <c r="F41" s="232"/>
      <c r="G41" s="242"/>
      <c r="H41" s="159"/>
      <c r="I41" s="93">
        <f t="shared" si="0"/>
        <v>0</v>
      </c>
      <c r="J41" s="25" t="s">
        <v>11</v>
      </c>
    </row>
    <row r="42" spans="1:14" ht="13.35" customHeight="1">
      <c r="A42" s="25" t="s">
        <v>11</v>
      </c>
      <c r="B42" s="238"/>
      <c r="C42" s="239"/>
      <c r="D42" s="773"/>
      <c r="E42" s="240"/>
      <c r="F42" s="232"/>
      <c r="G42" s="242"/>
      <c r="H42" s="159"/>
      <c r="I42" s="93">
        <f t="shared" si="0"/>
        <v>0</v>
      </c>
      <c r="J42" s="25" t="s">
        <v>11</v>
      </c>
    </row>
    <row r="43" spans="1:14" ht="13.35" customHeight="1">
      <c r="A43" s="25" t="s">
        <v>11</v>
      </c>
      <c r="B43" s="238"/>
      <c r="C43" s="239"/>
      <c r="D43" s="773"/>
      <c r="E43" s="240"/>
      <c r="F43" s="232"/>
      <c r="G43" s="242"/>
      <c r="H43" s="159"/>
      <c r="I43" s="93">
        <f t="shared" si="0"/>
        <v>0</v>
      </c>
      <c r="J43" s="25" t="s">
        <v>11</v>
      </c>
    </row>
    <row r="44" spans="1:14" ht="13.35" customHeight="1">
      <c r="A44" s="25" t="s">
        <v>11</v>
      </c>
      <c r="B44" s="238"/>
      <c r="C44" s="239"/>
      <c r="D44" s="773"/>
      <c r="E44" s="240"/>
      <c r="F44" s="232"/>
      <c r="G44" s="242"/>
      <c r="H44" s="159"/>
      <c r="I44" s="93">
        <f t="shared" si="0"/>
        <v>0</v>
      </c>
      <c r="J44" s="25" t="s">
        <v>11</v>
      </c>
    </row>
    <row r="45" spans="1:14" ht="13.35" customHeight="1">
      <c r="A45" s="25" t="s">
        <v>11</v>
      </c>
      <c r="B45" s="238"/>
      <c r="C45" s="239"/>
      <c r="D45" s="773"/>
      <c r="E45" s="240"/>
      <c r="F45" s="232"/>
      <c r="G45" s="242"/>
      <c r="H45" s="159"/>
      <c r="I45" s="93">
        <f t="shared" si="0"/>
        <v>0</v>
      </c>
      <c r="J45" s="25" t="s">
        <v>11</v>
      </c>
    </row>
    <row r="46" spans="1:14" ht="13.35" customHeight="1">
      <c r="A46" s="25" t="s">
        <v>11</v>
      </c>
      <c r="B46" s="238"/>
      <c r="C46" s="239"/>
      <c r="D46" s="773"/>
      <c r="E46" s="240"/>
      <c r="F46" s="232"/>
      <c r="G46" s="242"/>
      <c r="H46" s="159"/>
      <c r="I46" s="93">
        <f t="shared" ref="I46:I47" si="1">+I45+H46+G46</f>
        <v>0</v>
      </c>
      <c r="J46" s="25" t="s">
        <v>11</v>
      </c>
    </row>
    <row r="47" spans="1:14" ht="13.35" customHeight="1" thickBot="1">
      <c r="A47" s="25" t="s">
        <v>11</v>
      </c>
      <c r="B47" s="238"/>
      <c r="C47" s="239"/>
      <c r="D47" s="773"/>
      <c r="E47" s="240"/>
      <c r="F47" s="232"/>
      <c r="G47" s="242"/>
      <c r="H47" s="159"/>
      <c r="I47" s="93">
        <f t="shared" si="1"/>
        <v>0</v>
      </c>
      <c r="J47" s="25" t="s">
        <v>11</v>
      </c>
    </row>
    <row r="48" spans="1:14" s="166" customFormat="1" ht="8" customHeight="1" thickTop="1" thickBot="1">
      <c r="A48" s="231" t="s">
        <v>160</v>
      </c>
      <c r="B48" s="1387" t="str">
        <f>IF(A49=0,"Zeilen einfügen","bis hierher ziehen!")</f>
        <v>Zeilen einfügen</v>
      </c>
      <c r="C48" s="1387"/>
      <c r="D48" s="168"/>
      <c r="E48" s="169"/>
      <c r="F48" s="170"/>
      <c r="G48" s="170"/>
      <c r="H48" s="171"/>
      <c r="I48" s="190">
        <f>SUM(I3:I47)</f>
        <v>0</v>
      </c>
      <c r="J48" s="172" t="s">
        <v>160</v>
      </c>
      <c r="K48" s="165"/>
      <c r="L48" s="165"/>
      <c r="M48" s="165"/>
      <c r="N48" s="165"/>
    </row>
    <row r="49" spans="1:10" ht="12" customHeight="1" thickTop="1" thickBot="1">
      <c r="A49" s="174">
        <f>COUNTBLANK(A3:A48)+A50</f>
        <v>0</v>
      </c>
      <c r="B49" s="6" t="s">
        <v>106</v>
      </c>
      <c r="C49" s="718">
        <f>I49-D49</f>
        <v>0</v>
      </c>
      <c r="D49" s="715">
        <f>SUMIF(B3:B48,"&gt;0",H3:H48)+SUMIF(B3:B48,"&gt;0",G3:G48)</f>
        <v>0</v>
      </c>
      <c r="E49" s="707">
        <f>SUMIF(F4:F48,F49,G4:G48)+SUMIF(F4:F48,F49,H4:H48)</f>
        <v>0</v>
      </c>
      <c r="F49" s="706" t="str">
        <f>+'17_Invest'!C53</f>
        <v>Rücklage</v>
      </c>
      <c r="G49" s="20">
        <f>SUM(G3:G48)</f>
        <v>0</v>
      </c>
      <c r="H49" s="21">
        <f>SUM(H3:H48)</f>
        <v>0</v>
      </c>
      <c r="I49" s="1391">
        <f>G49+H49</f>
        <v>0</v>
      </c>
      <c r="J49" s="25" t="s">
        <v>11</v>
      </c>
    </row>
    <row r="50" spans="1:10" ht="12" customHeight="1" thickTop="1" thickBot="1">
      <c r="A50" s="174">
        <f>IF(ISERROR(I48),1,0)</f>
        <v>0</v>
      </c>
      <c r="B50" s="15">
        <f>+'EkSt-V'!H6</f>
        <v>0</v>
      </c>
      <c r="C50" s="735">
        <f>SUMIF(F4:F48,D50,G4:G48)+SUMIF(F4:F48,D50,H4:H48)</f>
        <v>0</v>
      </c>
      <c r="D50" s="703" t="str">
        <f>+'17_Invest'!C51</f>
        <v>Kreditkarte</v>
      </c>
      <c r="E50" s="704">
        <f>SUMIF(F4:F48,F50,G4:G48)+SUMIF(F4:F48,F50,H4:H48)</f>
        <v>0</v>
      </c>
      <c r="F50" s="704" t="str">
        <f>+'17_Invest'!C50</f>
        <v>Konto</v>
      </c>
      <c r="G50" s="704">
        <f>SUMIF(F4:F48,H50,G4:G48)+SUMIF(F4:F48,H50,H4:H48)</f>
        <v>0</v>
      </c>
      <c r="H50" s="705" t="str">
        <f>+'17_Invest'!C52</f>
        <v>Geldbeutel</v>
      </c>
      <c r="I50" s="1392"/>
      <c r="J50" s="25" t="s">
        <v>11</v>
      </c>
    </row>
    <row r="51" spans="1:10" ht="15.75" thickTop="1"/>
  </sheetData>
  <mergeCells count="3">
    <mergeCell ref="C2:H2"/>
    <mergeCell ref="I49:I50"/>
    <mergeCell ref="B48:C48"/>
  </mergeCells>
  <conditionalFormatting sqref="A3:A47 J4:J47">
    <cfRule type="cellIs" dxfId="386" priority="48" operator="equal">
      <formula>""</formula>
    </cfRule>
  </conditionalFormatting>
  <conditionalFormatting sqref="A4:A47">
    <cfRule type="expression" dxfId="385" priority="49">
      <formula>ISERROR(I4)</formula>
    </cfRule>
  </conditionalFormatting>
  <conditionalFormatting sqref="A48:C48">
    <cfRule type="expression" dxfId="384" priority="40">
      <formula>$A$49&lt;&gt;0</formula>
    </cfRule>
  </conditionalFormatting>
  <conditionalFormatting sqref="B4:B47">
    <cfRule type="cellIs" dxfId="383" priority="2338" operator="equal">
      <formula>"X"</formula>
    </cfRule>
    <cfRule type="cellIs" dxfId="382" priority="2339" stopIfTrue="1" operator="equal">
      <formula>""</formula>
    </cfRule>
  </conditionalFormatting>
  <conditionalFormatting sqref="B5:F47 G7:H11">
    <cfRule type="expression" dxfId="379" priority="7">
      <formula>AND($B$49="X",B5&lt;&gt;0)</formula>
    </cfRule>
  </conditionalFormatting>
  <conditionalFormatting sqref="B4:H47">
    <cfRule type="expression" dxfId="378" priority="1">
      <formula>$B$49="X"</formula>
    </cfRule>
  </conditionalFormatting>
  <conditionalFormatting sqref="B4:I4 G5:I6 I7:I11 G12:I47">
    <cfRule type="expression" dxfId="377" priority="27">
      <formula>AND($B$49="X",B4&lt;&gt;0)</formula>
    </cfRule>
  </conditionalFormatting>
  <conditionalFormatting sqref="C49">
    <cfRule type="cellIs" dxfId="376" priority="8" operator="lessThan">
      <formula>0</formula>
    </cfRule>
    <cfRule type="cellIs" dxfId="375" priority="9" operator="greaterThan">
      <formula>0</formula>
    </cfRule>
  </conditionalFormatting>
  <conditionalFormatting sqref="C4:D47">
    <cfRule type="expression" dxfId="374" priority="2">
      <formula>AND($B4&lt;&gt;"",$C4="")</formula>
    </cfRule>
  </conditionalFormatting>
  <conditionalFormatting sqref="C50:D50">
    <cfRule type="expression" dxfId="373" priority="17">
      <formula>$C$50=0</formula>
    </cfRule>
  </conditionalFormatting>
  <conditionalFormatting sqref="D3">
    <cfRule type="cellIs" dxfId="372" priority="12" operator="notEqual">
      <formula>""</formula>
    </cfRule>
  </conditionalFormatting>
  <conditionalFormatting sqref="D49">
    <cfRule type="expression" dxfId="371" priority="82">
      <formula>$B$50=0</formula>
    </cfRule>
  </conditionalFormatting>
  <conditionalFormatting sqref="D48:I48">
    <cfRule type="expression" dxfId="370" priority="39">
      <formula>$A$49&lt;&gt;0</formula>
    </cfRule>
  </conditionalFormatting>
  <conditionalFormatting sqref="E49:F49">
    <cfRule type="expression" dxfId="369" priority="18">
      <formula>$E$49=0</formula>
    </cfRule>
  </conditionalFormatting>
  <conditionalFormatting sqref="E50:F50">
    <cfRule type="expression" dxfId="368" priority="14">
      <formula>$E$50=0</formula>
    </cfRule>
  </conditionalFormatting>
  <conditionalFormatting sqref="F3">
    <cfRule type="expression" dxfId="367" priority="10">
      <formula>$A$2=1</formula>
    </cfRule>
  </conditionalFormatting>
  <conditionalFormatting sqref="G50:H50">
    <cfRule type="expression" dxfId="366" priority="15">
      <formula>$G$50=0</formula>
    </cfRule>
  </conditionalFormatting>
  <conditionalFormatting sqref="I4:I47">
    <cfRule type="expression" dxfId="365" priority="19">
      <formula>$B$49="X"</formula>
    </cfRule>
    <cfRule type="expression" dxfId="364" priority="22">
      <formula>B4=""</formula>
    </cfRule>
  </conditionalFormatting>
  <conditionalFormatting sqref="J3">
    <cfRule type="cellIs" dxfId="363" priority="65" operator="equal">
      <formula>""</formula>
    </cfRule>
  </conditionalFormatting>
  <conditionalFormatting sqref="J4:J47">
    <cfRule type="expression" dxfId="362" priority="47">
      <formula>ISERROR(I4)</formula>
    </cfRule>
  </conditionalFormatting>
  <conditionalFormatting sqref="J48">
    <cfRule type="expression" dxfId="361" priority="38">
      <formula>$A$49&lt;&gt;0</formula>
    </cfRule>
  </conditionalFormatting>
  <conditionalFormatting sqref="J49:J50">
    <cfRule type="cellIs" dxfId="360" priority="70" operator="equal">
      <formula>""</formula>
    </cfRule>
  </conditionalFormatting>
  <dataValidations count="1">
    <dataValidation type="list" allowBlank="1" showInputMessage="1" showErrorMessage="1" sqref="B49" xr:uid="{F28E9E40-EC19-421B-B4AB-73C8B6EBDE1E}">
      <formula1>"x,ü"</formula1>
    </dataValidation>
  </dataValidations>
  <hyperlinks>
    <hyperlink ref="I2" location="'EkSt-V'!A1" display="Anlage V" xr:uid="{DECEA835-55D2-4F5B-ACFF-2719239DF227}"/>
  </hyperlinks>
  <printOptions horizontalCentered="1"/>
  <pageMargins left="0" right="0" top="0.27559055118110237" bottom="0.51181102362204722" header="0" footer="0"/>
  <pageSetup paperSize="9" orientation="portrait" horizontalDpi="4294967295" verticalDpi="4294967295" r:id="rId1"/>
  <headerFooter>
    <oddFooter>&amp;L&amp;"Arial,Standard"&amp;8Datei:
&amp;Z&amp;F/&amp;A&amp;C&amp;"Arial,Standard"&amp;8Seite &amp;P von &amp;N
   &amp;R&amp;"Arial,Standard"&amp;8Druck: &amp;D
&amp;T Uhr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40" operator="lessThan" id="{E294E1B3-D100-4495-978A-84553DFB0510}">
            <xm:f>'19_Control'!$H$3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14:cfRule type="cellIs" priority="2341" operator="greaterThan" id="{D167AE48-7421-4D65-9BE1-030D1F09BFA2}">
            <xm:f>'19_Control'!$I$3</xm:f>
            <x14:dxf>
              <font>
                <b/>
                <i val="0"/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B4:B47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08B55A-213E-4627-B1DB-C960EC373E91}">
          <x14:formula1>
            <xm:f>'17_Invest'!$C$50:$C$52</xm:f>
          </x14:formula1>
          <xm:sqref>F4:F47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19</vt:i4>
      </vt:variant>
    </vt:vector>
  </HeadingPairs>
  <TitlesOfParts>
    <vt:vector size="43" baseType="lpstr">
      <vt:lpstr>EkSt-V</vt:lpstr>
      <vt:lpstr>01_M</vt:lpstr>
      <vt:lpstr>02_F</vt:lpstr>
      <vt:lpstr>03_N</vt:lpstr>
      <vt:lpstr>04_A</vt:lpstr>
      <vt:lpstr>05_W</vt:lpstr>
      <vt:lpstr>06_Z</vt:lpstr>
      <vt:lpstr>07_G</vt:lpstr>
      <vt:lpstr>08_L</vt:lpstr>
      <vt:lpstr>09_E</vt:lpstr>
      <vt:lpstr>10_B</vt:lpstr>
      <vt:lpstr>11_V</vt:lpstr>
      <vt:lpstr>12_S</vt:lpstr>
      <vt:lpstr>13_D</vt:lpstr>
      <vt:lpstr>14_T</vt:lpstr>
      <vt:lpstr>15_K</vt:lpstr>
      <vt:lpstr>16_R</vt:lpstr>
      <vt:lpstr>17_Invest</vt:lpstr>
      <vt:lpstr>18_Objekte</vt:lpstr>
      <vt:lpstr>19_Control</vt:lpstr>
      <vt:lpstr>Links</vt:lpstr>
      <vt:lpstr>Legende 1</vt:lpstr>
      <vt:lpstr>Legende 2</vt:lpstr>
      <vt:lpstr>Legende 3</vt:lpstr>
      <vt:lpstr>'17_Invest'!Druckbereich</vt:lpstr>
      <vt:lpstr>'19_Control'!Druckbereich</vt:lpstr>
      <vt:lpstr>'01_M'!Drucktitel</vt:lpstr>
      <vt:lpstr>'02_F'!Drucktitel</vt:lpstr>
      <vt:lpstr>'03_N'!Drucktitel</vt:lpstr>
      <vt:lpstr>'04_A'!Drucktitel</vt:lpstr>
      <vt:lpstr>'05_W'!Drucktitel</vt:lpstr>
      <vt:lpstr>'06_Z'!Drucktitel</vt:lpstr>
      <vt:lpstr>'07_G'!Drucktitel</vt:lpstr>
      <vt:lpstr>'08_L'!Drucktitel</vt:lpstr>
      <vt:lpstr>'09_E'!Drucktitel</vt:lpstr>
      <vt:lpstr>'10_B'!Drucktitel</vt:lpstr>
      <vt:lpstr>'11_V'!Drucktitel</vt:lpstr>
      <vt:lpstr>'12_S'!Drucktitel</vt:lpstr>
      <vt:lpstr>'13_D'!Drucktitel</vt:lpstr>
      <vt:lpstr>'14_T'!Drucktitel</vt:lpstr>
      <vt:lpstr>'15_K'!Drucktitel</vt:lpstr>
      <vt:lpstr>'16_R'!Drucktitel</vt:lpstr>
      <vt:lpstr>'17_Invest'!Drucktitel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Anlage V</dc:title>
  <dc:subject>€FLUX</dc:subject>
  <dc:creator>© Bernd Stampp 2026</dc:creator>
  <cp:lastModifiedBy>Bernd Stampp</cp:lastModifiedBy>
  <cp:lastPrinted>2026-02-02T17:26:35Z</cp:lastPrinted>
  <dcterms:created xsi:type="dcterms:W3CDTF">1997-11-30T15:37:49Z</dcterms:created>
  <dcterms:modified xsi:type="dcterms:W3CDTF">2026-03-15T07:38:57Z</dcterms:modified>
</cp:coreProperties>
</file>